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SunitaPfitzner\Public First Dropbox\Policy and Research Team\Polling\Archived Work\2024\11 - Transform Justice\Polling Team Resources\Ethnic Minority\"/>
    </mc:Choice>
  </mc:AlternateContent>
  <xr:revisionPtr revIDLastSave="0" documentId="13_ncr:1_{6CBEB905-EAC2-4D8E-8EE2-7B312939CB1C}"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82" l="1"/>
  <c r="B15" i="181"/>
  <c r="B21" i="180"/>
  <c r="B21" i="179"/>
  <c r="B21" i="178"/>
  <c r="B21" i="177"/>
  <c r="B21" i="176"/>
  <c r="B21" i="175"/>
  <c r="B21" i="174"/>
  <c r="B22" i="173"/>
  <c r="B20" i="172"/>
  <c r="B20" i="171"/>
  <c r="B20" i="170"/>
  <c r="B21" i="169"/>
  <c r="B15" i="168"/>
  <c r="B15" i="167"/>
  <c r="B15" i="166"/>
  <c r="B15" i="165"/>
  <c r="B15" i="164"/>
  <c r="B16" i="163"/>
  <c r="B15" i="162"/>
  <c r="B15" i="161"/>
  <c r="B15" i="160"/>
  <c r="B15" i="159"/>
  <c r="B15" i="158"/>
  <c r="B16" i="157"/>
  <c r="B15" i="156"/>
  <c r="B15" i="155"/>
  <c r="B15" i="154"/>
  <c r="B15" i="153"/>
  <c r="B15" i="152"/>
  <c r="B16" i="151"/>
  <c r="B21" i="150"/>
  <c r="B21" i="149"/>
  <c r="B21" i="148"/>
  <c r="B21" i="147"/>
  <c r="B22" i="146"/>
  <c r="B21" i="145"/>
  <c r="B21" i="144"/>
  <c r="B21" i="143"/>
  <c r="B21" i="142"/>
  <c r="B22" i="141"/>
  <c r="B21" i="140"/>
  <c r="B21" i="139"/>
  <c r="B21" i="138"/>
  <c r="B21" i="137"/>
  <c r="B22" i="136"/>
  <c r="B21" i="135"/>
  <c r="B21" i="134"/>
  <c r="B21" i="133"/>
  <c r="B21" i="132"/>
  <c r="B22" i="131"/>
  <c r="B17" i="130"/>
  <c r="B17" i="129"/>
  <c r="B17" i="128"/>
  <c r="B17" i="127"/>
  <c r="B17" i="126"/>
  <c r="B17" i="125"/>
  <c r="B17" i="124"/>
  <c r="B17" i="123"/>
  <c r="B17" i="122"/>
  <c r="B17" i="121"/>
  <c r="B18" i="120"/>
  <c r="B17" i="119"/>
  <c r="B17" i="118"/>
  <c r="B17" i="117"/>
  <c r="B17" i="116"/>
  <c r="B17" i="115"/>
  <c r="B17" i="114"/>
  <c r="B17" i="113"/>
  <c r="B17" i="112"/>
  <c r="B17" i="111"/>
  <c r="B17" i="110"/>
  <c r="B18" i="109"/>
  <c r="B21" i="108"/>
  <c r="B21" i="107"/>
  <c r="B21" i="106"/>
  <c r="B21" i="105"/>
  <c r="B21" i="104"/>
  <c r="B21" i="103"/>
  <c r="B22" i="102"/>
  <c r="B21" i="101"/>
  <c r="B16" i="100"/>
  <c r="B16" i="99"/>
  <c r="B16" i="98"/>
  <c r="B16" i="97"/>
  <c r="B16" i="96"/>
  <c r="B16" i="95"/>
  <c r="B16" i="94"/>
  <c r="B16" i="93"/>
  <c r="B16" i="92"/>
  <c r="B17" i="91"/>
  <c r="B17" i="90"/>
  <c r="B17" i="89"/>
  <c r="B17" i="88"/>
  <c r="B17" i="87"/>
  <c r="B17" i="86"/>
  <c r="B17" i="85"/>
  <c r="B17" i="84"/>
  <c r="B17" i="83"/>
  <c r="B17" i="82"/>
  <c r="B18" i="81"/>
  <c r="B20" i="80"/>
  <c r="B20" i="79"/>
  <c r="B20" i="78"/>
  <c r="B26" i="77"/>
  <c r="B15" i="76"/>
  <c r="B15" i="75"/>
  <c r="B15" i="74"/>
  <c r="B15" i="73"/>
  <c r="B15" i="72"/>
  <c r="B15" i="71"/>
  <c r="B15" i="70"/>
  <c r="B15" i="69"/>
  <c r="B15" i="68"/>
  <c r="B15" i="67"/>
  <c r="B16" i="66"/>
  <c r="B15" i="65"/>
  <c r="B15" i="64"/>
  <c r="B15" i="63"/>
  <c r="B15" i="62"/>
  <c r="B15" i="61"/>
  <c r="B15" i="60"/>
  <c r="B15" i="59"/>
  <c r="B15" i="58"/>
  <c r="B16" i="57"/>
  <c r="B18" i="56"/>
  <c r="B18" i="55"/>
  <c r="B18" i="54"/>
  <c r="B18" i="53"/>
  <c r="B18" i="52"/>
  <c r="B18" i="51"/>
  <c r="B18" i="50"/>
  <c r="B19" i="49"/>
  <c r="B19" i="48"/>
  <c r="B19" i="47"/>
  <c r="B19" i="46"/>
  <c r="B19" i="45"/>
  <c r="B19" i="44"/>
  <c r="B19" i="43"/>
  <c r="B19" i="42"/>
  <c r="B19" i="41"/>
  <c r="B19" i="40"/>
  <c r="B19" i="39"/>
  <c r="B19" i="38"/>
  <c r="B19" i="37"/>
  <c r="B20" i="36"/>
  <c r="B28" i="35"/>
  <c r="B26" i="34"/>
  <c r="B18" i="33"/>
  <c r="B24" i="32"/>
  <c r="B18" i="31"/>
  <c r="B27" i="30"/>
  <c r="B15" i="29"/>
  <c r="B16" i="28"/>
  <c r="B21" i="27"/>
  <c r="B20" i="26"/>
  <c r="B20" i="25"/>
  <c r="B16" i="24"/>
  <c r="B18" i="23"/>
  <c r="B18" i="22"/>
  <c r="B18" i="21"/>
  <c r="B18" i="20"/>
  <c r="B18" i="19"/>
  <c r="B18" i="18"/>
  <c r="B18" i="17"/>
  <c r="B18" i="16"/>
  <c r="B18" i="15"/>
  <c r="B18" i="14"/>
  <c r="B18" i="13"/>
  <c r="B18" i="12"/>
  <c r="B18" i="11"/>
  <c r="B19" i="10"/>
  <c r="B17" i="9"/>
  <c r="B17" i="8"/>
  <c r="B18" i="7"/>
  <c r="B21" i="6"/>
  <c r="B21" i="5"/>
  <c r="B22" i="4"/>
  <c r="E187" i="2"/>
  <c r="D187" i="2"/>
  <c r="E186" i="2"/>
  <c r="D186" i="2"/>
  <c r="E185" i="2"/>
  <c r="D185" i="2"/>
  <c r="E184" i="2"/>
  <c r="D184" i="2"/>
  <c r="E183" i="2"/>
  <c r="D183" i="2"/>
  <c r="E182" i="2"/>
  <c r="D182" i="2"/>
  <c r="E181" i="2"/>
  <c r="D181" i="2"/>
  <c r="E180" i="2"/>
  <c r="D180" i="2"/>
  <c r="E179" i="2"/>
  <c r="D179" i="2"/>
  <c r="D178" i="2"/>
  <c r="E177" i="2"/>
  <c r="D177" i="2"/>
  <c r="E176" i="2"/>
  <c r="D176" i="2"/>
  <c r="E175" i="2"/>
  <c r="D175" i="2"/>
  <c r="D174" i="2"/>
  <c r="E173" i="2"/>
  <c r="D173" i="2"/>
  <c r="E172" i="2"/>
  <c r="D172" i="2"/>
  <c r="E171" i="2"/>
  <c r="D171" i="2"/>
  <c r="E170" i="2"/>
  <c r="D170" i="2"/>
  <c r="E169" i="2"/>
  <c r="D169" i="2"/>
  <c r="D168" i="2"/>
  <c r="E167" i="2"/>
  <c r="D167" i="2"/>
  <c r="E166" i="2"/>
  <c r="D166" i="2"/>
  <c r="E165" i="2"/>
  <c r="D165" i="2"/>
  <c r="E164" i="2"/>
  <c r="D164" i="2"/>
  <c r="E163" i="2"/>
  <c r="D163" i="2"/>
  <c r="D162" i="2"/>
  <c r="E161" i="2"/>
  <c r="D161" i="2"/>
  <c r="E160" i="2"/>
  <c r="D160" i="2"/>
  <c r="E159" i="2"/>
  <c r="D159" i="2"/>
  <c r="E158" i="2"/>
  <c r="D158" i="2"/>
  <c r="E157" i="2"/>
  <c r="D157" i="2"/>
  <c r="D156" i="2"/>
  <c r="E155" i="2"/>
  <c r="D155" i="2"/>
  <c r="E154" i="2"/>
  <c r="D154" i="2"/>
  <c r="E153" i="2"/>
  <c r="D153" i="2"/>
  <c r="E152" i="2"/>
  <c r="D152" i="2"/>
  <c r="D151" i="2"/>
  <c r="E150" i="2"/>
  <c r="D150" i="2"/>
  <c r="E149" i="2"/>
  <c r="D149" i="2"/>
  <c r="E148" i="2"/>
  <c r="D148" i="2"/>
  <c r="E147" i="2"/>
  <c r="D147" i="2"/>
  <c r="D146" i="2"/>
  <c r="E145" i="2"/>
  <c r="D145" i="2"/>
  <c r="E144" i="2"/>
  <c r="D144" i="2"/>
  <c r="E143" i="2"/>
  <c r="D143" i="2"/>
  <c r="E142" i="2"/>
  <c r="D142" i="2"/>
  <c r="D141" i="2"/>
  <c r="E140" i="2"/>
  <c r="D140" i="2"/>
  <c r="E139" i="2"/>
  <c r="D139" i="2"/>
  <c r="E138" i="2"/>
  <c r="D138" i="2"/>
  <c r="E137" i="2"/>
  <c r="D137" i="2"/>
  <c r="D136" i="2"/>
  <c r="E135" i="2"/>
  <c r="D135" i="2"/>
  <c r="E134" i="2"/>
  <c r="D134" i="2"/>
  <c r="E133" i="2"/>
  <c r="D133" i="2"/>
  <c r="E132" i="2"/>
  <c r="D132" i="2"/>
  <c r="E131" i="2"/>
  <c r="D131" i="2"/>
  <c r="E130" i="2"/>
  <c r="D130" i="2"/>
  <c r="E129" i="2"/>
  <c r="D129" i="2"/>
  <c r="E128" i="2"/>
  <c r="D128" i="2"/>
  <c r="E127" i="2"/>
  <c r="D127" i="2"/>
  <c r="E126" i="2"/>
  <c r="D126" i="2"/>
  <c r="D125" i="2"/>
  <c r="E124" i="2"/>
  <c r="D124" i="2"/>
  <c r="E123" i="2"/>
  <c r="D123" i="2"/>
  <c r="E122" i="2"/>
  <c r="D122" i="2"/>
  <c r="E121" i="2"/>
  <c r="D121" i="2"/>
  <c r="E120" i="2"/>
  <c r="D120" i="2"/>
  <c r="E119" i="2"/>
  <c r="D119" i="2"/>
  <c r="E118" i="2"/>
  <c r="D118" i="2"/>
  <c r="E117" i="2"/>
  <c r="D117" i="2"/>
  <c r="E116" i="2"/>
  <c r="D116" i="2"/>
  <c r="E115" i="2"/>
  <c r="D115" i="2"/>
  <c r="D114" i="2"/>
  <c r="E113" i="2"/>
  <c r="D113" i="2"/>
  <c r="E112" i="2"/>
  <c r="D112" i="2"/>
  <c r="E111" i="2"/>
  <c r="D111" i="2"/>
  <c r="E110" i="2"/>
  <c r="D110" i="2"/>
  <c r="E109" i="2"/>
  <c r="D109" i="2"/>
  <c r="E108" i="2"/>
  <c r="D108"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D15" i="2"/>
  <c r="E14" i="2"/>
  <c r="D14" i="2"/>
  <c r="E13" i="2"/>
  <c r="D13" i="2"/>
  <c r="D12" i="2"/>
  <c r="E11" i="2"/>
  <c r="D11" i="2"/>
  <c r="E10" i="2"/>
  <c r="D10" i="2"/>
  <c r="D9" i="2"/>
  <c r="D6" i="2"/>
  <c r="F20" i="1"/>
</calcChain>
</file>

<file path=xl/sharedStrings.xml><?xml version="1.0" encoding="utf-8"?>
<sst xmlns="http://schemas.openxmlformats.org/spreadsheetml/2006/main" count="14921" uniqueCount="538">
  <si>
    <t>Public First Poll for Transform Justice - Protected Characteristics</t>
  </si>
  <si>
    <t>Fieldwork:</t>
  </si>
  <si>
    <t>19th Dec - 20th Dec 2024</t>
  </si>
  <si>
    <t xml:space="preserve">Interview Method: </t>
  </si>
  <si>
    <t>Online Survey</t>
  </si>
  <si>
    <t>Population represented:</t>
  </si>
  <si>
    <t>UK Adults with Protected Characteristics</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</si>
  <si>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</si>
  <si>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</si>
  <si>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</si>
  <si>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</si>
  <si>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</si>
  <si>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</si>
  <si>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</si>
  <si>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</si>
  <si>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</si>
  <si>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</si>
  <si>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</si>
  <si>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</si>
  <si>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</si>
  <si>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</si>
  <si>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</si>
  <si>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</si>
  <si>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</si>
  <si>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</si>
  <si>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</si>
  <si>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</si>
  <si>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</si>
  <si>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</si>
  <si>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</si>
  <si>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</si>
  <si>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</si>
  <si>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</si>
  <si>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</si>
  <si>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</si>
  <si>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</si>
  <si>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</si>
  <si>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</si>
  <si>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</si>
  <si>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</si>
  <si>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</si>
  <si>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</si>
  <si>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Yes</t>
  </si>
  <si>
    <t>No</t>
  </si>
  <si>
    <t>Reported to police</t>
  </si>
  <si>
    <t>Reported to an organisation</t>
  </si>
  <si>
    <t>Not reported</t>
  </si>
  <si>
    <t>Out-of-court resolution</t>
  </si>
  <si>
    <t>In court</t>
  </si>
  <si>
    <t>Unresolved</t>
  </si>
  <si>
    <t>Ethnic minority</t>
  </si>
  <si>
    <t>White</t>
  </si>
  <si>
    <t>Race</t>
  </si>
  <si>
    <t>Other</t>
  </si>
  <si>
    <t>Gender</t>
  </si>
  <si>
    <t>Age</t>
  </si>
  <si>
    <t>Social Grade</t>
  </si>
  <si>
    <t>Region</t>
  </si>
  <si>
    <t>Victim</t>
  </si>
  <si>
    <t>Reported incident?</t>
  </si>
  <si>
    <t>Case dealing</t>
  </si>
  <si>
    <t>Religious minority</t>
  </si>
  <si>
    <t>LGBTQIA+</t>
  </si>
  <si>
    <t>Disability</t>
  </si>
  <si>
    <t>Victim targeted for a protected characteristic</t>
  </si>
  <si>
    <t>Protected characteristic targeted for?</t>
  </si>
  <si>
    <t>Has a criminal record</t>
  </si>
  <si>
    <t>Knows someone with a criminal record</t>
  </si>
  <si>
    <t xml:space="preserve"> Too much court time is wasted on minor offences</t>
  </si>
  <si>
    <t xml:space="preserve"> Many crimes can be resolved by the police without needing to involve the courts</t>
  </si>
  <si>
    <t>Strongly Agree</t>
  </si>
  <si>
    <t>Somewhat agree</t>
  </si>
  <si>
    <t>Neither Agree nor Disagree</t>
  </si>
  <si>
    <t>Somewhat disagree</t>
  </si>
  <si>
    <t>Strongly Disagree</t>
  </si>
  <si>
    <t>Don’t Know</t>
  </si>
  <si>
    <t>Total Agree:</t>
  </si>
  <si>
    <t>Total Disagree:</t>
  </si>
  <si>
    <t>Net:</t>
  </si>
  <si>
    <t>Grid Summary: Do you agree or disagree with the following?</t>
  </si>
  <si>
    <t>Fieldwork:  19th Dec - 20th Dec 2024</t>
  </si>
  <si>
    <t>Data unweighted</t>
  </si>
  <si>
    <t>BASE: All Respondents</t>
  </si>
  <si>
    <t>Do you agree or disagree with the following?: Many crimes can be resolved by the police without needing to involve the courts</t>
  </si>
  <si>
    <t>Do you agree or disagree with the following?: Too much court time is wasted on minor offences</t>
  </si>
  <si>
    <t xml:space="preserve"> Supporting people who have been verbally abused because of their race, faith, disability or sexuality</t>
  </si>
  <si>
    <t xml:space="preserve"> Deterring people from verbally abusing people because of their race, faith, disability or sexuality </t>
  </si>
  <si>
    <t>Very effective</t>
  </si>
  <si>
    <t>Somewhat effective</t>
  </si>
  <si>
    <t>Somewhat ineffective</t>
  </si>
  <si>
    <t>Very ineffective</t>
  </si>
  <si>
    <t>Don’t know</t>
  </si>
  <si>
    <t>Grid Summary: To what extent do you think the police and courts are effective in each of the following? </t>
  </si>
  <si>
    <t>To what extent do you think the police and courts are effective in each of the following? : Supporting people who have been verbally abused because of their race, faith, disability or sexuality</t>
  </si>
  <si>
    <t xml:space="preserve">To what extent do you think the police and courts are effective in each of the following? : Deterring people from verbally abusing people because of their race, faith, disability or sexuality </t>
  </si>
  <si>
    <t xml:space="preserve"> If you are paying attention, select "Not very important"</t>
  </si>
  <si>
    <t xml:space="preserve"> For the victim to be able to forget the whole thing happened</t>
  </si>
  <si>
    <t xml:space="preserve"> For the victim to receive financial compensation</t>
  </si>
  <si>
    <t xml:space="preserve"> To let the victim have their day in court</t>
  </si>
  <si>
    <t xml:space="preserve"> For the person who committed the crime to apologise to the victim</t>
  </si>
  <si>
    <t xml:space="preserve"> For the victim to get answers from the person who did it about why they did what they did (i.e. restorative justice)</t>
  </si>
  <si>
    <t xml:space="preserve"> For the person who did it to be rehabilitated</t>
  </si>
  <si>
    <t xml:space="preserve"> To have the crime acknowledged by the police </t>
  </si>
  <si>
    <t xml:space="preserve"> For the person who did it not to do it to anyone else</t>
  </si>
  <si>
    <t xml:space="preserve"> For the person who did it not to do it to the victim again</t>
  </si>
  <si>
    <t xml:space="preserve"> For the victim to get the mental, physical, and emotional support they need to process what happened</t>
  </si>
  <si>
    <t xml:space="preserve"> To get the crime resolved quickly</t>
  </si>
  <si>
    <t xml:space="preserve"> To punish the person who committed the crime</t>
  </si>
  <si>
    <t>Very important</t>
  </si>
  <si>
    <t>Somewhat important</t>
  </si>
  <si>
    <t>Not very important</t>
  </si>
  <si>
    <t>Not at all important</t>
  </si>
  <si>
    <t>Total Important:</t>
  </si>
  <si>
    <t>Grid Summary: In your view, after a crime occurs, how important are each of the following?   </t>
  </si>
  <si>
    <t xml:space="preserve">In your view, after a crime occurs, how important are each of the following?   : To have the crime acknowledged by the police </t>
  </si>
  <si>
    <t>In your view, after a crime occurs, how important are each of the following?   : For the person who committed the crime to apologise to the victim</t>
  </si>
  <si>
    <t>In your view, after a crime occurs, how important are each of the following?   : For the victim to receive financial compensation</t>
  </si>
  <si>
    <t>In your view, after a crime occurs, how important are each of the following?   : To punish the person who committed the crime</t>
  </si>
  <si>
    <t>In your view, after a crime occurs, how important are each of the following?   : For the victim to be able to forget the whole thing happened</t>
  </si>
  <si>
    <t>In your view, after a crime occurs, how important are each of the following?   : For the person who did it not to do it to the victim again</t>
  </si>
  <si>
    <t>In your view, after a crime occurs, how important are each of the following?   : For the person who did it not to do it to anyone else</t>
  </si>
  <si>
    <t>In your view, after a crime occurs, how important are each of the following?   : If you are paying attention, select "Not very important"</t>
  </si>
  <si>
    <t>In your view, after a crime occurs, how important are each of the following?   : To let the victim have their day in court</t>
  </si>
  <si>
    <t>In your view, after a crime occurs, how important are each of the following?   : For the victim to get answers from the person who did it about why they did what they did (i.e. restorative justice)</t>
  </si>
  <si>
    <t>In your view, after a crime occurs, how important are each of the following?   : To get the crime resolved quickly</t>
  </si>
  <si>
    <t>In your view, after a crime occurs, how important are each of the following?   : For the person who did it to be rehabilitated</t>
  </si>
  <si>
    <t>In your view, after a crime occurs, how important are each of the following?   : For the victim to get the mental, physical, and emotional support they need to process what happened</t>
  </si>
  <si>
    <t>This is much longer than it should be</t>
  </si>
  <si>
    <t>This takes about the right amount of time</t>
  </si>
  <si>
    <t>This is much quicker than it should be</t>
  </si>
  <si>
    <t xml:space="preserve"> According to the Government’s criminal court statistics, the average duration for a case from receipt to completion at the Magistrates’ Court is 182 days. Which of the following comes closest to your view?</t>
  </si>
  <si>
    <t>It means courts can focus on the most serious crimes</t>
  </si>
  <si>
    <t>It resolves things more quickly for victims</t>
  </si>
  <si>
    <t>It is more cost effective</t>
  </si>
  <si>
    <t>It gives victims more of a say in what happens</t>
  </si>
  <si>
    <t>It makes the person who did it less likely to commit further crimes</t>
  </si>
  <si>
    <t>It is more of a deterrence for people thinking of committing a crime</t>
  </si>
  <si>
    <t>Other (Please Specify)</t>
  </si>
  <si>
    <t xml:space="preserve"> apologise to the victim;  pay compensation or a financial penalty; or complete a behaviour change programme. What, if anything, do you think are the advantages of resolving crimes without them going to court?Select any which apply</t>
  </si>
  <si>
    <t>It means criminals are let off too easily</t>
  </si>
  <si>
    <t>It makes the person who did it more likely to reoffend</t>
  </si>
  <si>
    <t>It relies too much on the police to be fair</t>
  </si>
  <si>
    <t>It is less of a deterrence for people thinking of committing a crime</t>
  </si>
  <si>
    <t>It does not provide closure to victims</t>
  </si>
  <si>
    <t>It is less cost effective</t>
  </si>
  <si>
    <t>What, if anything, do you think are the disadvantages of resolving crimes without them going to court?Select any which apply</t>
  </si>
  <si>
    <t>Strongly support</t>
  </si>
  <si>
    <t>Somewhat support</t>
  </si>
  <si>
    <t>Neither support nor oppose</t>
  </si>
  <si>
    <t>Somewhat oppose</t>
  </si>
  <si>
    <t>Strongly oppose</t>
  </si>
  <si>
    <t>Don't know</t>
  </si>
  <si>
    <t>Total Support:</t>
  </si>
  <si>
    <t>Total Oppose:</t>
  </si>
  <si>
    <t xml:space="preserve"> Generally speaking, would you say you support or oppose policies to resolve more crimes without going to court?</t>
  </si>
  <si>
    <t>Most crimes should go to court</t>
  </si>
  <si>
    <t>There are some crimes which should be resolved out of court, but not many</t>
  </si>
  <si>
    <t>Most crimes should be resolved out of court</t>
  </si>
  <si>
    <t xml:space="preserve"> Which of the following comes closest to your view?</t>
  </si>
  <si>
    <t>For minor offences, going to court should be the last resort</t>
  </si>
  <si>
    <t>For minor offences, going to court should be the first resort</t>
  </si>
  <si>
    <t>Been verbally abused</t>
  </si>
  <si>
    <t>None of these things have happened to me</t>
  </si>
  <si>
    <t>Experienced an online/phone fraud</t>
  </si>
  <si>
    <t>Had something stolen from you (e.g. a mobile phone)</t>
  </si>
  <si>
    <t>Had your home or car damaged/defaced</t>
  </si>
  <si>
    <t>Been kicked/hit/punched without a lasting physical injury</t>
  </si>
  <si>
    <t>Been sexually harassed</t>
  </si>
  <si>
    <t>Been stalked</t>
  </si>
  <si>
    <t>Had your home burgled</t>
  </si>
  <si>
    <t>Been sexually assaulted</t>
  </si>
  <si>
    <t>Been kicked/hit/punched such that you suffered a lasting physical injury</t>
  </si>
  <si>
    <t>Been mugged</t>
  </si>
  <si>
    <t>Been raped</t>
  </si>
  <si>
    <t>Another incident (You may specify)</t>
  </si>
  <si>
    <t>Prefer not to specify</t>
  </si>
  <si>
    <t>Have any of the following happened to you in the last four years? Please select all that apply</t>
  </si>
  <si>
    <t>Definitely</t>
  </si>
  <si>
    <t>Probably</t>
  </si>
  <si>
    <t>Probably not</t>
  </si>
  <si>
    <t>Definitely not</t>
  </si>
  <si>
    <t>Don’t Know / Unsure</t>
  </si>
  <si>
    <t>Prefer not to say</t>
  </si>
  <si>
    <t xml:space="preserve"> You said earlier that you were a victim of a crime that has occurred in the past four years. In your opinion, was this harmful act targeted directly towards you because of who you are?For example, because of your race/ethnicity, your immigration status, your sexual orientation, your gender, your religion, because you are disabled, or because you are transgender.</t>
  </si>
  <si>
    <t>BASE: Question randomly assigned to respondents</t>
  </si>
  <si>
    <t>Race/ethnicity (perceived or actual)</t>
  </si>
  <si>
    <t>Gender (perceived or actual)</t>
  </si>
  <si>
    <t>Sexual orientation (perceived or actual)</t>
  </si>
  <si>
    <t>Age (perceived or actual)</t>
  </si>
  <si>
    <t>Religion (perceived or actual)</t>
  </si>
  <si>
    <t>Social status (perceived or actual)</t>
  </si>
  <si>
    <t>Immigrant status (perceived or actual)</t>
  </si>
  <si>
    <t>Physical disability (perceived or actual)</t>
  </si>
  <si>
    <t>Learning disability (perceived or actual)</t>
  </si>
  <si>
    <t>Transgender identity (perceived or actual)</t>
  </si>
  <si>
    <t>Other (please specify)</t>
  </si>
  <si>
    <t>0</t>
  </si>
  <si>
    <t>*</t>
  </si>
  <si>
    <t>You said you think you were targeted because of who you are. Which of the following characteristics were you targeted for?Please think of the most recent incident that occurred and select all that you feel you were targeted for.</t>
  </si>
  <si>
    <t>Yes, I reported it to the police</t>
  </si>
  <si>
    <t>Yes, I reported it to another organisation (e.g. a support service, employer)</t>
  </si>
  <si>
    <t>Yes, someone else reported it to the police</t>
  </si>
  <si>
    <t>No, it was not reported</t>
  </si>
  <si>
    <t xml:space="preserve"> As far as you are aware, was this incident reported?If you have experienced more than one of these incidents, please think about the most recent.</t>
  </si>
  <si>
    <t>I didn’t think the police would be able to do anything about it</t>
  </si>
  <si>
    <t>I didn’t think the police would take it seriously</t>
  </si>
  <si>
    <t>It wasn’t worth reporting</t>
  </si>
  <si>
    <t>I dealt with it myself</t>
  </si>
  <si>
    <t>I was worried it would make matters worse</t>
  </si>
  <si>
    <t>I didn’t think it was a crime</t>
  </si>
  <si>
    <t>I was embarrassed</t>
  </si>
  <si>
    <t>I didn't have time</t>
  </si>
  <si>
    <t>I didn’t think the person was responsible for their actions (e.g. children, person with mental health problems, etc.)</t>
  </si>
  <si>
    <t>I tried but no one would listen</t>
  </si>
  <si>
    <t>It wasn’t my problem</t>
  </si>
  <si>
    <t>You said this incident was not reported. Why is this?Select any which apply.</t>
  </si>
  <si>
    <t>It affected me emotionally (e.g. anger, shock, crying)</t>
  </si>
  <si>
    <t>It made me less confident</t>
  </si>
  <si>
    <t>It affected me psychologically (e.g. depression, anxiety, panic attacks, difficulty sleeping)</t>
  </si>
  <si>
    <t>I lost trust in other people/the public</t>
  </si>
  <si>
    <t>I changed the times and places I went out</t>
  </si>
  <si>
    <t>I lost money</t>
  </si>
  <si>
    <t>It affected me physically (e.g. headaches, changes in appetite, muscle tension)</t>
  </si>
  <si>
    <t>My relationships were negatively impacted</t>
  </si>
  <si>
    <t>It didn’t affect me</t>
  </si>
  <si>
    <t>I took time off work</t>
  </si>
  <si>
    <t>I took time off school/college/university</t>
  </si>
  <si>
    <t>I was injured or hospitalised as a direct result</t>
  </si>
  <si>
    <t>I lost my job</t>
  </si>
  <si>
    <t>Which of the following impacts, if any, did this incident have on you?Please select all that apply.</t>
  </si>
  <si>
    <t xml:space="preserve"> For the person who did it not to do it to me again</t>
  </si>
  <si>
    <t xml:space="preserve"> To punish the person who did it</t>
  </si>
  <si>
    <t xml:space="preserve"> To forget the whole thing happened</t>
  </si>
  <si>
    <t xml:space="preserve"> To get the mental, physical, and emotional support I needed to process and recover from what had happened</t>
  </si>
  <si>
    <t xml:space="preserve"> To have the crime acknowledged by the police</t>
  </si>
  <si>
    <t xml:space="preserve"> To get an apology from the person who did it</t>
  </si>
  <si>
    <t xml:space="preserve"> To get answers from the person who did it about why they did what they did (restorative justice)</t>
  </si>
  <si>
    <t xml:space="preserve"> To get monetary compensation</t>
  </si>
  <si>
    <t xml:space="preserve"> To have my day in court</t>
  </si>
  <si>
    <t>Not applicable</t>
  </si>
  <si>
    <t>Grid Summary: After this incident occurred, how important were each of the following to you, if at all?</t>
  </si>
  <si>
    <t>After this incident occurred, how important were each of the following to you, if at all?: To have the crime acknowledged by the police</t>
  </si>
  <si>
    <t>After this incident occurred, how important were each of the following to you, if at all?: To get an apology from the person who did it</t>
  </si>
  <si>
    <t>After this incident occurred, how important were each of the following to you, if at all?: To get monetary compensation</t>
  </si>
  <si>
    <t>After this incident occurred, how important were each of the following to you, if at all?: To punish the person who did it</t>
  </si>
  <si>
    <t>After this incident occurred, how important were each of the following to you, if at all?: To forget the whole thing happened</t>
  </si>
  <si>
    <t>After this incident occurred, how important were each of the following to you, if at all?: For the person who did it not to do it to me again</t>
  </si>
  <si>
    <t>After this incident occurred, how important were each of the following to you, if at all?: For the person who did it not to do it to anyone else</t>
  </si>
  <si>
    <t>After this incident occurred, how important were each of the following to you, if at all?: To have my day in court</t>
  </si>
  <si>
    <t>After this incident occurred, how important were each of the following to you, if at all?: To get answers from the person who did it about why they did what they did (restorative justice)</t>
  </si>
  <si>
    <t>After this incident occurred, how important were each of the following to you, if at all?: To get the crime resolved quickly</t>
  </si>
  <si>
    <t>After this incident occurred, how important were each of the following to you, if at all?: For the person who did it to be rehabilitated</t>
  </si>
  <si>
    <t>After this incident occurred, how important were each of the following to you, if at all?: To get the mental, physical, and emotional support I needed to process and recover from what had happened</t>
  </si>
  <si>
    <t xml:space="preserve"> My family</t>
  </si>
  <si>
    <t xml:space="preserve"> My friends</t>
  </si>
  <si>
    <t xml:space="preserve"> My workplace</t>
  </si>
  <si>
    <t xml:space="preserve"> The police</t>
  </si>
  <si>
    <t xml:space="preserve"> The courts and justice system</t>
  </si>
  <si>
    <t xml:space="preserve"> Victim support charities or services</t>
  </si>
  <si>
    <t>This provided me with a lot of support</t>
  </si>
  <si>
    <t>This provided me with some support</t>
  </si>
  <si>
    <t>This did not provide me with much support</t>
  </si>
  <si>
    <t>This did not provide me with any support</t>
  </si>
  <si>
    <t>N/A - they did not know about what happened</t>
  </si>
  <si>
    <t>Grid Summary: To what extent were each of the following helpful in supporting you after the crime occurred? </t>
  </si>
  <si>
    <t>To what extent were each of the following helpful in supporting you after the crime occurred? : My family</t>
  </si>
  <si>
    <t>To what extent were each of the following helpful in supporting you after the crime occurred? : My friends</t>
  </si>
  <si>
    <t>To what extent were each of the following helpful in supporting you after the crime occurred? : My workplace</t>
  </si>
  <si>
    <t>To what extent were each of the following helpful in supporting you after the crime occurred? : The police</t>
  </si>
  <si>
    <t>To what extent were each of the following helpful in supporting you after the crime occurred? : The courts and justice system</t>
  </si>
  <si>
    <t>To what extent were each of the following helpful in supporting you after the crime occurred? : Victim support charities or services</t>
  </si>
  <si>
    <t>It was resolved by the police without going to court (e.g. community resolution or caution)</t>
  </si>
  <si>
    <t>The person who did it was prosecuted and sent to court</t>
  </si>
  <si>
    <t>It was not resolved by the police</t>
  </si>
  <si>
    <t>It has not yet been resolved</t>
  </si>
  <si>
    <t>I don’t know what happened to the case</t>
  </si>
  <si>
    <t xml:space="preserve"> How was your case dealt with?</t>
  </si>
  <si>
    <t xml:space="preserve"> I received an apology from the person who committed the crime</t>
  </si>
  <si>
    <t xml:space="preserve"> I received financial compensation from the person who committed the crime </t>
  </si>
  <si>
    <t xml:space="preserve"> The person who committed the crime was required to attend a course or programme (e.g. for drugs, alcohol, or behaviour change)</t>
  </si>
  <si>
    <t xml:space="preserve"> The person who committed the crime was required to pay a fine</t>
  </si>
  <si>
    <t xml:space="preserve"> The person who committed the crime was required to do unpaid work in the community</t>
  </si>
  <si>
    <t xml:space="preserve"> I met the person who committed the crime to discuss what happened and how it should be resolved (restorative justice)</t>
  </si>
  <si>
    <t xml:space="preserve"> The person who committed the crime received a community resolution</t>
  </si>
  <si>
    <t xml:space="preserve"> The person who committed the crime received a caution</t>
  </si>
  <si>
    <t>This happened in my case</t>
  </si>
  <si>
    <t>This did not happen in my case</t>
  </si>
  <si>
    <t>Grid Summary: You said your case was resolved by the police without going to court. Which of the following describes how your case was resolved? </t>
  </si>
  <si>
    <t>BASE: Question displayed when the Question "How was your case dealt with?" is one of the following answers ("It was resolved by the police without going to court (e.g. community resolution or caution)")</t>
  </si>
  <si>
    <t>You said your case was resolved by the police without going to court. Which of the following describes how your case was resolved? : I received an apology from the person who committed the crime</t>
  </si>
  <si>
    <t xml:space="preserve">You said your case was resolved by the police without going to court. Which of the following describes how your case was resolved? : I received financial compensation from the person who committed the crime </t>
  </si>
  <si>
    <t>You said your case was resolved by the police without going to court. Which of the following describes how your case was resolved? : The person who committed the crime was required to attend a course or programme (e.g. for drugs, alcohol, or behaviour change)</t>
  </si>
  <si>
    <t>You said your case was resolved by the police without going to court. Which of the following describes how your case was resolved? : The person who committed the crime was required to pay a fine</t>
  </si>
  <si>
    <t>You said your case was resolved by the police without going to court. Which of the following describes how your case was resolved? : The person who committed the crime was required to do unpaid work in the community</t>
  </si>
  <si>
    <t>You said your case was resolved by the police without going to court. Which of the following describes how your case was resolved? : I met the person who committed the crime to discuss what happened and how it should be resolved (restorative justice)</t>
  </si>
  <si>
    <t>You said your case was resolved by the police without going to court. Which of the following describes how your case was resolved? : The person who committed the crime received a community resolution</t>
  </si>
  <si>
    <t>You said your case was resolved by the police without going to court. Which of the following describes how your case was resolved? : The person who committed the crime received a caution</t>
  </si>
  <si>
    <t xml:space="preserve"> The accused pleaded guilty</t>
  </si>
  <si>
    <t xml:space="preserve"> The accused pleaded not guilty</t>
  </si>
  <si>
    <t xml:space="preserve"> I had to give evidence in court</t>
  </si>
  <si>
    <t xml:space="preserve"> The person was found not guilty / was acquitted</t>
  </si>
  <si>
    <t xml:space="preserve"> The person who committed the crime was fined</t>
  </si>
  <si>
    <t xml:space="preserve"> The person who committed the crime was given a community sentence (e.g. unpaid work in the community, alcohol or drug treatment, curfew, supervision by the probation service, etc.)</t>
  </si>
  <si>
    <t xml:space="preserve"> The person who committed the crime was given a prison sentence</t>
  </si>
  <si>
    <t xml:space="preserve"> The person who committed the crime was required to pay compensation</t>
  </si>
  <si>
    <t xml:space="preserve"> The case collapsed/was dismissed</t>
  </si>
  <si>
    <t xml:space="preserve"> The case has not come to court yet / not finished</t>
  </si>
  <si>
    <t>Grid Summary: You said your case was prosecuted and sent to court. Which of the following best describes what happened in court?</t>
  </si>
  <si>
    <t>You said your case was prosecuted and sent to court. Which of the following best describes what happened in court?: The accused pleaded guilty</t>
  </si>
  <si>
    <t>You said your case was prosecuted and sent to court. Which of the following best describes what happened in court?: The accused pleaded not guilty</t>
  </si>
  <si>
    <t>You said your case was prosecuted and sent to court. Which of the following best describes what happened in court?: I had to give evidence in court</t>
  </si>
  <si>
    <t>You said your case was prosecuted and sent to court. Which of the following best describes what happened in court?: The person was found not guilty / was acquitted</t>
  </si>
  <si>
    <t>You said your case was prosecuted and sent to court. Which of the following best describes what happened in court?: The person who committed the crime was fined</t>
  </si>
  <si>
    <t>You said your case was prosecuted and sent to court. Which of the following best describes what happened in court?: The person who committed the crime was given a community sentence (e.g. unpaid work in the community, alcohol or drug treatment, curfew, supervision by the probation service, etc.)</t>
  </si>
  <si>
    <t>You said your case was prosecuted and sent to court. Which of the following best describes what happened in court?: The person who committed the crime was given a prison sentence</t>
  </si>
  <si>
    <t>You said your case was prosecuted and sent to court. Which of the following best describes what happened in court?: The person who committed the crime was required to pay compensation</t>
  </si>
  <si>
    <t>You said your case was prosecuted and sent to court. Which of the following best describes what happened in court?: The case collapsed/was dismissed</t>
  </si>
  <si>
    <t>You said your case was prosecuted and sent to court. Which of the following best describes what happened in court?: The case has not come to court yet / not finished</t>
  </si>
  <si>
    <t>Frustrating</t>
  </si>
  <si>
    <t>Slow</t>
  </si>
  <si>
    <t>Difficult</t>
  </si>
  <si>
    <t>Unsupportive</t>
  </si>
  <si>
    <t>Supportive</t>
  </si>
  <si>
    <t>Unjust</t>
  </si>
  <si>
    <t>Retraumatizing</t>
  </si>
  <si>
    <t>Rewarding</t>
  </si>
  <si>
    <t>Speedy</t>
  </si>
  <si>
    <t>Healing</t>
  </si>
  <si>
    <t>Just</t>
  </si>
  <si>
    <t>Easy</t>
  </si>
  <si>
    <t>And which of the following words best describes your experience of the criminal justice system’s response to the crime?Select any which apply</t>
  </si>
  <si>
    <t>7 - very satisfied</t>
  </si>
  <si>
    <t>6</t>
  </si>
  <si>
    <t>5</t>
  </si>
  <si>
    <t>4 - neither satisfied nor dissatisfied</t>
  </si>
  <si>
    <t>3</t>
  </si>
  <si>
    <t>2</t>
  </si>
  <si>
    <t>1 - very dissatisfied</t>
  </si>
  <si>
    <t xml:space="preserve"> And thinking generally, how satisfied or dissatisfied were you with how this case was resolved?</t>
  </si>
  <si>
    <t>I avoided the stress of going to court</t>
  </si>
  <si>
    <t>It was dealt with quickly</t>
  </si>
  <si>
    <t>It was the sensible thing to do</t>
  </si>
  <si>
    <t>I had a say over how the issue should be dealt with</t>
  </si>
  <si>
    <t>I was supported mentally and emotionally throughout the process</t>
  </si>
  <si>
    <t>It meant the person could be rehabilitated</t>
  </si>
  <si>
    <t>The person who committed the crime avoided the stress of going to court</t>
  </si>
  <si>
    <t>None of the above, there were no benefits to having resolved my case out of court</t>
  </si>
  <si>
    <t>Which of the following do you see as benefits of having resolved your case outside of court, if any?Please select all that apply</t>
  </si>
  <si>
    <t>I felt like the person who committed the crime got off too easily</t>
  </si>
  <si>
    <t>It didn’t fully address the issue</t>
  </si>
  <si>
    <t>None of the above, there were no drawbacks to having resolved my case out of court</t>
  </si>
  <si>
    <t>I had no say over how the issue should be dealt with</t>
  </si>
  <si>
    <t>I feel like I could have been compensated more fairly in court</t>
  </si>
  <si>
    <t>I didn’t get my day in court</t>
  </si>
  <si>
    <t>Resolving it out of court took a long time</t>
  </si>
  <si>
    <t>Which of the following do you see as drawbacks of having resolved your case outside of court, if any?Please select all that apply</t>
  </si>
  <si>
    <t xml:space="preserve"> Yelling racial abuse at a stranger on the street</t>
  </si>
  <si>
    <t xml:space="preserve"> Writing a homophobic word on the side of a train</t>
  </si>
  <si>
    <t xml:space="preserve"> Shouting “Go back to your country” to a stranger on the street</t>
  </si>
  <si>
    <t xml:space="preserve"> Physically attacking someone because of their nationality</t>
  </si>
  <si>
    <t xml:space="preserve"> Refusing to serve someone at a restaurant because they are transgender</t>
  </si>
  <si>
    <t xml:space="preserve"> Vandalising a place of worship</t>
  </si>
  <si>
    <t xml:space="preserve"> Posting racial abuse on social media</t>
  </si>
  <si>
    <t xml:space="preserve"> Catcalling a woman on the street</t>
  </si>
  <si>
    <t xml:space="preserve"> Shouting at and calling a woman a “bitch” on the street</t>
  </si>
  <si>
    <t>This is a crime</t>
  </si>
  <si>
    <t>This is not a crime but it should be</t>
  </si>
  <si>
    <t>This is a crime but it shouldn’t be</t>
  </si>
  <si>
    <t>This is not a crime</t>
  </si>
  <si>
    <t>Grid Summary: As far as you are aware, which of the following are considered to be a crime?</t>
  </si>
  <si>
    <t>As far as you are aware, which of the following are considered to be a crime?: Yelling racial abuse at a stranger on the street</t>
  </si>
  <si>
    <t>As far as you are aware, which of the following are considered to be a crime?: Writing a homophobic word on the side of a train</t>
  </si>
  <si>
    <t>As far as you are aware, which of the following are considered to be a crime?: Shouting “Go back to your country” to a stranger on the street</t>
  </si>
  <si>
    <t>As far as you are aware, which of the following are considered to be a crime?: Physically attacking someone because of their nationality</t>
  </si>
  <si>
    <t>As far as you are aware, which of the following are considered to be a crime?: Refusing to serve someone at a restaurant because they are transgender</t>
  </si>
  <si>
    <t>As far as you are aware, which of the following are considered to be a crime?: Vandalising a place of worship</t>
  </si>
  <si>
    <t>As far as you are aware, which of the following are considered to be a crime?: Posting racial abuse on social media</t>
  </si>
  <si>
    <t>As far as you are aware, which of the following are considered to be a crime?: Catcalling a woman on the street</t>
  </si>
  <si>
    <t>As far as you are aware, which of the following are considered to be a crime?: Shouting at and calling a woman a “bitch” on the street</t>
  </si>
  <si>
    <t xml:space="preserve"> Refusing to serve someone at a restaurant because of their gender identity</t>
  </si>
  <si>
    <t>The police and the courts should be involved</t>
  </si>
  <si>
    <t>The police should be involved but it doesn’t need to go to court</t>
  </si>
  <si>
    <t>The police should not get involved</t>
  </si>
  <si>
    <t>Grid Summary: And in your view, how should each of these incidents be dealt with?</t>
  </si>
  <si>
    <t>And in your view, how should each of these incidents be dealt with?: Yelling racial abuse at a stranger on the street</t>
  </si>
  <si>
    <t>And in your view, how should each of these incidents be dealt with?: Writing a homophobic word on the side of a train</t>
  </si>
  <si>
    <t>And in your view, how should each of these incidents be dealt with?: Shouting “Go back to your country” to a stranger on the street</t>
  </si>
  <si>
    <t>And in your view, how should each of these incidents be dealt with?: Physically attacking someone because of their nationality</t>
  </si>
  <si>
    <t>And in your view, how should each of these incidents be dealt with?: Refusing to serve someone at a restaurant because of their gender identity</t>
  </si>
  <si>
    <t>And in your view, how should each of these incidents be dealt with?: Vandalising a place of worship</t>
  </si>
  <si>
    <t>And in your view, how should each of these incidents be dealt with?: Posting racial abuse on social media</t>
  </si>
  <si>
    <t>And in your view, how should each of these incidents be dealt with?: Catcalling a woman on the street</t>
  </si>
  <si>
    <t>And in your view, how should each of these incidents be dealt with?: Shouting at and calling a woman a “bitch” on the street</t>
  </si>
  <si>
    <t xml:space="preserve"> A hate crime is defined as any criminal offence which is perceived to be motivated by hostility or prejudice based on a person's race, religion, sexual orientation, disability, or transgender identity. This is specific towards verbal abuse, physical assault, or inciting others to commit violence towards a group. Hate crimes reported to the police are more likely to be prosecuted in court and receive a harsher sentence than similar behaviour which is not motivated by prejudice.  Currently, criminal offences motivated by hostility or prejudice towards women are not considered a hate crime. To what extent would you support or oppose expanding the definition of hate crime to include crimes towards women?</t>
  </si>
  <si>
    <t xml:space="preserve"> The best way to tackle hate in the UK is by educating people on biases and improving cultural awareness</t>
  </si>
  <si>
    <t xml:space="preserve"> When a hate crime occurs, it should always be reported</t>
  </si>
  <si>
    <t xml:space="preserve"> When a hate crime occurs, it’s important to respect the victim’s wishes on what they want to happen</t>
  </si>
  <si>
    <t xml:space="preserve"> The best way to tackle hate in the UK is by making sure people are punished</t>
  </si>
  <si>
    <t xml:space="preserve"> Labelling something as a hate crime is an effective way of reducing hate-related abuse imposing harsher penalties on the person who did it</t>
  </si>
  <si>
    <t xml:space="preserve"> When a hate crime occurs, the person who did it should always be taken to court</t>
  </si>
  <si>
    <t>Strongly agree</t>
  </si>
  <si>
    <t>Neither agree nor disagree</t>
  </si>
  <si>
    <t>Strongly disagree</t>
  </si>
  <si>
    <t>Grid Summary: To what extent do you agree or disagree with the following statements?</t>
  </si>
  <si>
    <t>To what extent do you agree or disagree with the following statements?: When a hate crime occurs, it should always be reported</t>
  </si>
  <si>
    <t>To what extent do you agree or disagree with the following statements?: When a hate crime occurs, the person who did it should always be taken to court</t>
  </si>
  <si>
    <t>To what extent do you agree or disagree with the following statements?: When a hate crime occurs, it’s important to respect the victim’s wishes on what they want to happen</t>
  </si>
  <si>
    <t>To what extent do you agree or disagree with the following statements?: The best way to tackle hate in the UK is by making sure people are punished</t>
  </si>
  <si>
    <t>To what extent do you agree or disagree with the following statements?: The best way to tackle hate in the UK is by educating people on biases and improving cultural awareness</t>
  </si>
  <si>
    <t>To what extent do you agree or disagree with the following statements?: Labelling something as a hate crime is an effective way of reducing hate-related abuse imposing harsher penalties on the person who did it</t>
  </si>
  <si>
    <t xml:space="preserve"> More arrests, prosecution, and punishment for hate crimes</t>
  </si>
  <si>
    <t xml:space="preserve"> More education in schools about tolerance and inclusion</t>
  </si>
  <si>
    <t xml:space="preserve"> Politicians speaking publicly about tolerance and inclusion</t>
  </si>
  <si>
    <t xml:space="preserve"> Bringing together the victim with the person who committed the hate crime to discuss the impact on the victim</t>
  </si>
  <si>
    <t xml:space="preserve"> Media campaigns to raise awareness about the impact of hate crimes</t>
  </si>
  <si>
    <t xml:space="preserve"> Encouraging businesses and workplaces to adopt diversity and anti-discrimination policies</t>
  </si>
  <si>
    <t xml:space="preserve"> Programs that work with at-risk youth to prevent them from engaging in hate-related activities</t>
  </si>
  <si>
    <t xml:space="preserve"> Training for law enforcement on identifying and handling hate crimes</t>
  </si>
  <si>
    <t xml:space="preserve"> Banning hate speech from social media platforms and the internet</t>
  </si>
  <si>
    <t xml:space="preserve"> Requiring people who have committed a hate crime to attend a behaviour change course</t>
  </si>
  <si>
    <t>Not very effective</t>
  </si>
  <si>
    <t>Not at all effective</t>
  </si>
  <si>
    <t>Grid Summary: When thinking about how to reduce the prevalence of hate crimes in society, how effective, if at all, would the following be in achieving this?</t>
  </si>
  <si>
    <t>When thinking about how to reduce the prevalence of hate crimes in society, how effective, if at all, would the following be in achieving this?: More arrests, prosecution, and punishment for hate crimes</t>
  </si>
  <si>
    <t>When thinking about how to reduce the prevalence of hate crimes in society, how effective, if at all, would the following be in achieving this?: More education in schools about tolerance and inclusion</t>
  </si>
  <si>
    <t>When thinking about how to reduce the prevalence of hate crimes in society, how effective, if at all, would the following be in achieving this?: Politicians speaking publicly about tolerance and inclusion</t>
  </si>
  <si>
    <t>When thinking about how to reduce the prevalence of hate crimes in society, how effective, if at all, would the following be in achieving this?: Bringing together the victim with the person who committed the hate crime to discuss the impact on the victim</t>
  </si>
  <si>
    <t>When thinking about how to reduce the prevalence of hate crimes in society, how effective, if at all, would the following be in achieving this?: Media campaigns to raise awareness about the impact of hate crimes</t>
  </si>
  <si>
    <t>When thinking about how to reduce the prevalence of hate crimes in society, how effective, if at all, would the following be in achieving this?: Encouraging businesses and workplaces to adopt diversity and anti-discrimination policies</t>
  </si>
  <si>
    <t>When thinking about how to reduce the prevalence of hate crimes in society, how effective, if at all, would the following be in achieving this?: Programs that work with at-risk youth to prevent them from engaging in hate-related activities</t>
  </si>
  <si>
    <t>When thinking about how to reduce the prevalence of hate crimes in society, how effective, if at all, would the following be in achieving this?: Training for law enforcement on identifying and handling hate crimes</t>
  </si>
  <si>
    <t>When thinking about how to reduce the prevalence of hate crimes in society, how effective, if at all, would the following be in achieving this?: Banning hate speech from social media platforms and the internet</t>
  </si>
  <si>
    <t>When thinking about how to reduce the prevalence of hate crimes in society, how effective, if at all, would the following be in achieving this?: Requiring people who have committed a hate crime to attend a behaviour change course</t>
  </si>
  <si>
    <t xml:space="preserve"> Bringing together victims with the person who committed the hate crime to discuss the impact on the victim</t>
  </si>
  <si>
    <t xml:space="preserve"> More media campaigns to raise awareness about the impact of hate crimes</t>
  </si>
  <si>
    <t xml:space="preserve"> More training for law enforcement on identifying and handling hate crimes</t>
  </si>
  <si>
    <t>Grid Summary: And when thinking about how to stop people who have committed a hate crime from doing it again,  how effective, if at all, would the following be in achieving this?</t>
  </si>
  <si>
    <t>And when thinking about how to stop people who have committed a hate crime from doing it again,  how effective, if at all, would the following be in achieving this?: More arrests, prosecution, and punishment for hate crimes</t>
  </si>
  <si>
    <t>And when thinking about how to stop people who have committed a hate crime from doing it again,  how effective, if at all, would the following be in achieving this?: More education in schools about tolerance and inclusion</t>
  </si>
  <si>
    <t>And when thinking about how to stop people who have committed a hate crime from doing it again,  how effective, if at all, would the following be in achieving this?: Politicians speaking publicly about tolerance and inclusion</t>
  </si>
  <si>
    <t>And when thinking about how to stop people who have committed a hate crime from doing it again,  how effective, if at all, would the following be in achieving this?: Bringing together victims with the person who committed the hate crime to discuss the impact on the victim</t>
  </si>
  <si>
    <t>And when thinking about how to stop people who have committed a hate crime from doing it again,  how effective, if at all, would the following be in achieving this?: More media campaigns to raise awareness about the impact of hate crimes</t>
  </si>
  <si>
    <t>And when thinking about how to stop people who have committed a hate crime from doing it again,  how effective, if at all, would the following be in achieving this?: Encouraging businesses and workplaces to adopt diversity and anti-discrimination policies</t>
  </si>
  <si>
    <t>And when thinking about how to stop people who have committed a hate crime from doing it again,  how effective, if at all, would the following be in achieving this?: Programs that work with at-risk youth to prevent them from engaging in hate-related activities</t>
  </si>
  <si>
    <t>And when thinking about how to stop people who have committed a hate crime from doing it again,  how effective, if at all, would the following be in achieving this?: More training for law enforcement on identifying and handling hate crimes</t>
  </si>
  <si>
    <t>And when thinking about how to stop people who have committed a hate crime from doing it again,  how effective, if at all, would the following be in achieving this?: Banning hate speech from social media platforms and the internet</t>
  </si>
  <si>
    <t>And when thinking about how to stop people who have committed a hate crime from doing it again,  how effective, if at all, would the following be in achieving this?: Requiring people who have committed a hate crime to attend a behaviour change course</t>
  </si>
  <si>
    <t xml:space="preserve"> The person who did it should have received a greater punishment</t>
  </si>
  <si>
    <t xml:space="preserve"> I would like to see more crimes resolved like this</t>
  </si>
  <si>
    <t xml:space="preserve"> This is a good use of justice system resources</t>
  </si>
  <si>
    <t xml:space="preserve"> This is a good way to stop the person who did it from doing something like this again</t>
  </si>
  <si>
    <t>Grid Summary: 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</si>
  <si>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The person who did it should have received a greater punishment</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</si>
  <si>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I would like to see more crimes resolved like this</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</si>
  <si>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This is a good way to stop the person who did it from doing something like this again</t>
  </si>
  <si>
    <t>Imagine someone is arrested for repeatedly shoplifting. They sell the stolen items and use the money to buy drugs and support their substance use. The police prosecute the person who did it, which will likely result in a court fine. To what extent do you agree or disagree with the following?  : This is a good use of justice system resources</t>
  </si>
  <si>
    <t>Grid Summary: 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</si>
  <si>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This is a good way to stop the person who did it from doing something like this again</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</si>
  <si>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I would like to see more crimes resolved like this</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</si>
  <si>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This is a good use of justice system resources</t>
  </si>
  <si>
    <t>Imagine someone is arrested for repeatedly shoplifting. They sell the stolen items and use the money to buy drugs and support their substance use. Instead of sending him to court, the police refer him to a drug rehabilitation programme. To what extent do you agree or disagree with the following?  : The person who did it should have received a greater punishment</t>
  </si>
  <si>
    <t>Grid Summary: Imagine someone is arrested for shouting racist abuse at their taxi driver. The person who did it is prosecuted and convicted, which will likely result in a court fine.  To what extent do you agree or disagree with the following?  </t>
  </si>
  <si>
    <t>Imagine someone is arrested for shouting racist abuse at their taxi driver. The person who did it is prosecuted and convicted, which will likely result in a court fine.  To what extent do you agree or disagree with the following?  : The person who did it should have received a greater punishment</t>
  </si>
  <si>
    <t>Imagine someone is arrested for shouting racist abuse at their taxi driver. The person who did it is prosecuted and convicted, which will likely result in a court fine.  To what extent do you agree or disagree with the following?  : I would like to see more crimes resolved like this</t>
  </si>
  <si>
    <t>Imagine someone is arrested for shouting racist abuse at their taxi driver. The person who did it is prosecuted and convicted, which will likely result in a court fine.  To what extent do you agree or disagree with the following?  : This is a good way to stop the person who did it from doing something like this again</t>
  </si>
  <si>
    <t>Imagine someone is arrested for shouting racist abuse at their taxi driver. The person who did it is prosecuted and convicted, which will likely result in a court fine.  To what extent do you agree or disagree with the following?  : This is a good use of justice system resources</t>
  </si>
  <si>
    <t>Grid Summary: 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</si>
  <si>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This is a good way to stop the person who did it from doing something like this again</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</si>
  <si>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I would like to see more crimes resolved like this</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</si>
  <si>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This is a good use of justice system resources</t>
  </si>
  <si>
    <t>Imagine someone is arrested for shouting racist abuse at their taxi driver.  Instead of the case going to court, the taxi driver agrees to meet with the person who did it, ask them questions, explain the impact of the crime and discuss how to make amends. To what extent do you agree or disagree with the following?: The person who did it should have received a greater punishment</t>
  </si>
  <si>
    <t xml:space="preserve"> When they are 25 years old</t>
  </si>
  <si>
    <t xml:space="preserve"> When they are 30 years old</t>
  </si>
  <si>
    <t xml:space="preserve"> When they are 40 years old</t>
  </si>
  <si>
    <t xml:space="preserve"> When they are 50 years old</t>
  </si>
  <si>
    <t xml:space="preserve"> When they are 60 years old</t>
  </si>
  <si>
    <t>They should have to share it</t>
  </si>
  <si>
    <t>They should not have to share it</t>
  </si>
  <si>
    <t>Grid Summary: 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</si>
  <si>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25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</si>
  <si>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30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</si>
  <si>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40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</si>
  <si>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50 years old</t>
  </si>
  <si>
    <t>A 13-year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60 years old</t>
  </si>
  <si>
    <t>Grid Summary: 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</si>
  <si>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25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</si>
  <si>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30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</si>
  <si>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40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</si>
  <si>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50 years old</t>
  </si>
  <si>
    <t>A 17-year old was involved in a playground fight for which they were convicted and received a community sentence. When they are applying for some jobs, they will be expected to share information about this conviction. In your view, should they have to share this information with potential employers in the following scenarios?  : When they are 60 years old</t>
  </si>
  <si>
    <t>Grid Summary: 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</si>
  <si>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25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</si>
  <si>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30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</si>
  <si>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40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</si>
  <si>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50 years old</t>
  </si>
  <si>
    <t>A teenager (19) sends an unsolicited nude photo to someone they fancy. The teenager’s crime is reported to the police and they accept responsibility. They are not prosecuted but accept a caution which involves doing an online course about consent. The teenager does not get into trouble with the police again. Should they have to share their criminal record when applying to work in the following scenarios?  : When they are 60 years old</t>
  </si>
  <si>
    <t xml:space="preserve"> Shoplifting</t>
  </si>
  <si>
    <t xml:space="preserve"> Possession of ketamine or ecstasy </t>
  </si>
  <si>
    <t xml:space="preserve"> Pushing a police officer (but not causing a lasting physical injury)</t>
  </si>
  <si>
    <t>It should not have to be shared once the sentence is complete</t>
  </si>
  <si>
    <t>2 years</t>
  </si>
  <si>
    <t>5 years</t>
  </si>
  <si>
    <t>10 years</t>
  </si>
  <si>
    <t>15 years</t>
  </si>
  <si>
    <t>20 years</t>
  </si>
  <si>
    <t>30 years</t>
  </si>
  <si>
    <t>It should have to be shared for the rest of their life</t>
  </si>
  <si>
    <t>Grid Summary: 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t>
  </si>
  <si>
    <t>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Shoplifting</t>
  </si>
  <si>
    <t xml:space="preserve">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Possession of ketamine or ecstasy </t>
  </si>
  <si>
    <t>People who serve short prison sentences (under one year) have to share information with some employers about their criminal record. For the following crimes which often lead to short prison sentences, how long after they finish their sentence should this information need to be shared with employers?  : Pushing a police officer (but not causing a lasting physical injury)</t>
  </si>
  <si>
    <t xml:space="preserve"> Giving employers access to criminal records makes it more difficult for people to reintegrate into society</t>
  </si>
  <si>
    <t xml:space="preserve"> The criminal records system is an important way to prevent future crime</t>
  </si>
  <si>
    <t xml:space="preserve"> Having a criminal records system ensures public safety</t>
  </si>
  <si>
    <t xml:space="preserve"> There should be a way for people to appeal what is on their criminal record</t>
  </si>
  <si>
    <t xml:space="preserve"> Employers unfairly discriminate against people who have a criminal record</t>
  </si>
  <si>
    <t xml:space="preserve"> Society unfairly discriminates against people who have a criminal record</t>
  </si>
  <si>
    <t xml:space="preserve"> Having criminal records makes it more likely for people to reoffend</t>
  </si>
  <si>
    <t>To what extent do you agree or disagree with the following statements?: Society unfairly discriminates against people who have a criminal record</t>
  </si>
  <si>
    <t>To what extent do you agree or disagree with the following statements?: Employers unfairly discriminate against people who have a criminal record</t>
  </si>
  <si>
    <t>To what extent do you agree or disagree with the following statements?: The criminal records system is an important way to prevent future crime</t>
  </si>
  <si>
    <t>To what extent do you agree or disagree with the following statements?: There should be a way for people to appeal what is on their criminal record</t>
  </si>
  <si>
    <t>To what extent do you agree or disagree with the following statements?: Having a criminal records system ensures public safety</t>
  </si>
  <si>
    <t>To what extent do you agree or disagree with the following statements?: Having criminal records makes it more likely for people to reoffend</t>
  </si>
  <si>
    <t>To what extent do you agree or disagree with the following statements?: Giving employers access to criminal records makes it more difficult for people to reintegrate into society</t>
  </si>
  <si>
    <t xml:space="preserve"> Do you have a criminal record?  As a reminder, your responses are confidential, will not be shared, and cannot be traced back to you.   </t>
  </si>
  <si>
    <t xml:space="preserve"> Do you know someone who has a criminal record?  </t>
  </si>
  <si>
    <t>Full Results</t>
  </si>
  <si>
    <t>BASE: Victim targeted for protected characteristic</t>
  </si>
  <si>
    <t>BASE: Incident not reported</t>
  </si>
  <si>
    <t>BASE: Incident reported</t>
  </si>
  <si>
    <t>BASE: Out-of-court resolution</t>
  </si>
  <si>
    <t>BASE: In court resolution</t>
  </si>
  <si>
    <t>BASE: Did not select 'prefer not to say' when asked about how their case was dealt with</t>
  </si>
  <si>
    <t>BASE: Did not select 'prefer not to say' when asked how their case was resolved</t>
  </si>
  <si>
    <t>BASE: Victims</t>
  </si>
  <si>
    <t>BASE: Victim</t>
  </si>
  <si>
    <t>BASE: Sent to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</si>
</sst>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font>
  </fonts>
  <fills count="2">
    <fill>
      <patternFill patternType="none"/>
    </fill>
    <fill>
      <patternFill patternType="gray125"/>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2" xfId="0" applyFont="1" applyBorder="1"/>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2" xfId="0" applyFont="1" applyBorder="1" applyAlignment="1">
      <alignment horizontal="center" vertical="center"/>
    </xf>
    <xf numFmtId="9" fontId="8" fillId="0" borderId="3" xfId="0" applyNumberFormat="1" applyFont="1" applyBorder="1" applyAlignment="1">
      <alignment horizontal="center" vertical="center"/>
    </xf>
    <xf numFmtId="0" fontId="11" fillId="0" borderId="0" xfId="0" applyFont="1"/>
    <xf numFmtId="0" fontId="8" fillId="0" borderId="0" xfId="0" applyFont="1"/>
    <xf numFmtId="0" fontId="8" fillId="0" borderId="4" xfId="0" applyFont="1" applyBorder="1" applyAlignment="1">
      <alignment horizontal="center" vertical="center" wrapText="1"/>
    </xf>
    <xf numFmtId="9" fontId="7" fillId="0" borderId="4" xfId="0" applyNumberFormat="1" applyFont="1" applyBorder="1" applyAlignment="1">
      <alignment horizontal="center" vertical="center"/>
    </xf>
    <xf numFmtId="0" fontId="12" fillId="0" borderId="2" xfId="0" applyFont="1"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10" fillId="0" borderId="0" xfId="0" applyFont="1" applyAlignment="1">
      <alignment vertical="top" wrapText="1"/>
    </xf>
    <xf numFmtId="0" fontId="8"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calcChain" Target="calcChain.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J11" sqref="J11"/>
    </sheetView>
  </sheetViews>
  <sheetFormatPr defaultColWidth="10.88671875" defaultRowHeight="14.4" x14ac:dyDescent="0.3"/>
  <sheetData>
    <row r="7" spans="6:12" ht="40.049999999999997" customHeight="1" x14ac:dyDescent="0.3">
      <c r="F7" s="28" t="s">
        <v>0</v>
      </c>
      <c r="G7" s="29"/>
      <c r="H7" s="29"/>
      <c r="I7" s="29"/>
      <c r="J7" s="29"/>
      <c r="K7" s="29"/>
      <c r="L7" s="29"/>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1322</v>
      </c>
    </row>
    <row r="14" spans="6:12" ht="18" x14ac:dyDescent="0.35">
      <c r="F14" s="2"/>
    </row>
    <row r="15" spans="6:12" ht="18" x14ac:dyDescent="0.35">
      <c r="F15" s="2"/>
    </row>
    <row r="16" spans="6:12" ht="18" x14ac:dyDescent="0.35">
      <c r="F16" s="2" t="s">
        <v>8</v>
      </c>
    </row>
    <row r="17" spans="6:13" ht="49.95" customHeight="1" x14ac:dyDescent="0.3">
      <c r="F17" s="30" t="s">
        <v>9</v>
      </c>
      <c r="G17" s="29"/>
      <c r="H17" s="29"/>
      <c r="I17" s="29"/>
      <c r="J17" s="29"/>
      <c r="K17" s="29"/>
      <c r="L17" s="29"/>
      <c r="M17" s="29"/>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87"/>
  <sheetViews>
    <sheetView showGridLines="0" workbookViewId="0"/>
  </sheetViews>
  <sheetFormatPr defaultColWidth="10.88671875" defaultRowHeight="14.4" x14ac:dyDescent="0.3"/>
  <cols>
    <col min="4" max="4" width="100.77734375" customWidth="1"/>
    <col min="5" max="5" width="20.7773437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"Grid Summary: Do you agree or disagree with the following?")</f>
        <v>Grid Summary: Do you agree or disagree with the following?</v>
      </c>
      <c r="E9" s="7"/>
      <c r="F9" t="s">
        <v>82</v>
      </c>
    </row>
    <row r="10" spans="3:6" x14ac:dyDescent="0.3">
      <c r="C10">
        <v>2</v>
      </c>
      <c r="D10" s="8" t="str">
        <f>HYPERLINK("#'Table 2'!A1", "Do you agree or disagree with the following?: Many crimes can be resolved by the police without needing to involve the courts")</f>
        <v>Do you agree or disagree with the following?: Many crimes can be resolved by the police without needing to involve the courts</v>
      </c>
      <c r="E10" s="20" t="str">
        <f>HYPERLINK("#'Full Results'!A10", "10")</f>
        <v>10</v>
      </c>
      <c r="F10" t="s">
        <v>82</v>
      </c>
    </row>
    <row r="11" spans="3:6" x14ac:dyDescent="0.3">
      <c r="C11">
        <v>3</v>
      </c>
      <c r="D11" s="8" t="str">
        <f>HYPERLINK("#'Table 3'!A1", "Do you agree or disagree with the following?: Too much court time is wasted on minor offences")</f>
        <v>Do you agree or disagree with the following?: Too much court time is wasted on minor offences</v>
      </c>
      <c r="E11" s="20" t="str">
        <f>HYPERLINK("#'Full Results'!A22", "22")</f>
        <v>22</v>
      </c>
      <c r="F11" t="s">
        <v>82</v>
      </c>
    </row>
    <row r="12" spans="3:6" x14ac:dyDescent="0.3">
      <c r="C12">
        <v>4</v>
      </c>
      <c r="D12" s="8" t="str">
        <f>HYPERLINK("#'Table 4'!A1", "Grid Summary: To what extent do you think the police and courts are effective in each of the following? ")</f>
        <v>Grid Summary: To what extent do you think the police and courts are effective in each of the following? </v>
      </c>
      <c r="E12" s="7"/>
      <c r="F12" t="s">
        <v>82</v>
      </c>
    </row>
    <row r="13" spans="3:6" x14ac:dyDescent="0.3">
      <c r="C13">
        <v>5</v>
      </c>
      <c r="D13" s="8" t="str">
        <f>HYPERLINK("#'Table 5'!A1", "To what extent do you think the police and courts are effective in each of the following? : Supporting people who have been verbally abused because of their race, faith, disability or sexuality")</f>
        <v>To what extent do you think the police and courts are effective in each of the following? : Supporting people who have been verbally abused because of their race, faith, disability or sexuality</v>
      </c>
      <c r="E13" s="20" t="str">
        <f>HYPERLINK("#'Full Results'!A34", "34")</f>
        <v>34</v>
      </c>
      <c r="F13" t="s">
        <v>82</v>
      </c>
    </row>
    <row r="14" spans="3:6" x14ac:dyDescent="0.3">
      <c r="C14">
        <v>6</v>
      </c>
      <c r="D14" s="8" t="str">
        <f>HYPERLINK("#'Table 6'!A1", "To what extent do you think the police and courts are effective in each of the following? : Deterring people from verbally abusing people because of their race, faith, disability or sexuality ")</f>
        <v xml:space="preserve">To what extent do you think the police and courts are effective in each of the following? : Deterring people from verbally abusing people because of their race, faith, disability or sexuality </v>
      </c>
      <c r="E14" s="20" t="str">
        <f>HYPERLINK("#'Full Results'!A42", "42")</f>
        <v>42</v>
      </c>
      <c r="F14" t="s">
        <v>82</v>
      </c>
    </row>
    <row r="15" spans="3:6" x14ac:dyDescent="0.3">
      <c r="C15">
        <v>7</v>
      </c>
      <c r="D15" s="8" t="str">
        <f>HYPERLINK("#'Table 7'!A1", "Grid Summary: In your view, after a crime occurs, how important are each of the following?   ")</f>
        <v>Grid Summary: In your view, after a crime occurs, how important are each of the following?   </v>
      </c>
      <c r="E15" s="7"/>
      <c r="F15" t="s">
        <v>82</v>
      </c>
    </row>
    <row r="16" spans="3:6" x14ac:dyDescent="0.3">
      <c r="C16">
        <v>8</v>
      </c>
      <c r="D16" s="8" t="str">
        <f>HYPERLINK("#'Table 8'!A1", "In your view, after a crime occurs, how important are each of the following?   : To have the crime acknowledged by the police ")</f>
        <v xml:space="preserve">In your view, after a crime occurs, how important are each of the following?   : To have the crime acknowledged by the police </v>
      </c>
      <c r="E16" s="20" t="str">
        <f>HYPERLINK("#'Full Results'!A50", "50")</f>
        <v>50</v>
      </c>
      <c r="F16" t="s">
        <v>82</v>
      </c>
    </row>
    <row r="17" spans="3:6" x14ac:dyDescent="0.3">
      <c r="C17">
        <v>9</v>
      </c>
      <c r="D17" s="8" t="str">
        <f>HYPERLINK("#'Table 9'!A1", "In your view, after a crime occurs, how important are each of the following?   : For the person who committed the crime to apologise to the victim")</f>
        <v>In your view, after a crime occurs, how important are each of the following?   : For the person who committed the crime to apologise to the victim</v>
      </c>
      <c r="E17" s="20" t="str">
        <f>HYPERLINK("#'Full Results'!A60", "60")</f>
        <v>60</v>
      </c>
      <c r="F17" t="s">
        <v>82</v>
      </c>
    </row>
    <row r="18" spans="3:6" x14ac:dyDescent="0.3">
      <c r="C18">
        <v>10</v>
      </c>
      <c r="D18" s="8" t="str">
        <f>HYPERLINK("#'Table 10'!A1", "In your view, after a crime occurs, how important are each of the following?   : For the victim to receive financial compensation")</f>
        <v>In your view, after a crime occurs, how important are each of the following?   : For the victim to receive financial compensation</v>
      </c>
      <c r="E18" s="20" t="str">
        <f>HYPERLINK("#'Full Results'!A70", "70")</f>
        <v>70</v>
      </c>
      <c r="F18" t="s">
        <v>82</v>
      </c>
    </row>
    <row r="19" spans="3:6" x14ac:dyDescent="0.3">
      <c r="C19">
        <v>11</v>
      </c>
      <c r="D19" s="8" t="str">
        <f>HYPERLINK("#'Table 11'!A1", "In your view, after a crime occurs, how important are each of the following?   : To punish the person who committed the crime")</f>
        <v>In your view, after a crime occurs, how important are each of the following?   : To punish the person who committed the crime</v>
      </c>
      <c r="E19" s="20" t="str">
        <f>HYPERLINK("#'Full Results'!A80", "80")</f>
        <v>80</v>
      </c>
      <c r="F19" t="s">
        <v>82</v>
      </c>
    </row>
    <row r="20" spans="3:6" x14ac:dyDescent="0.3">
      <c r="C20">
        <v>12</v>
      </c>
      <c r="D20" s="8" t="str">
        <f>HYPERLINK("#'Table 12'!A1", "In your view, after a crime occurs, how important are each of the following?   : For the victim to be able to forget the whole thing happened")</f>
        <v>In your view, after a crime occurs, how important are each of the following?   : For the victim to be able to forget the whole thing happened</v>
      </c>
      <c r="E20" s="20" t="str">
        <f>HYPERLINK("#'Full Results'!A90", "90")</f>
        <v>90</v>
      </c>
      <c r="F20" t="s">
        <v>82</v>
      </c>
    </row>
    <row r="21" spans="3:6" x14ac:dyDescent="0.3">
      <c r="C21">
        <v>13</v>
      </c>
      <c r="D21" s="8" t="str">
        <f>HYPERLINK("#'Table 13'!A1", "In your view, after a crime occurs, how important are each of the following?   : For the person who did it not to do it to the victim again")</f>
        <v>In your view, after a crime occurs, how important are each of the following?   : For the person who did it not to do it to the victim again</v>
      </c>
      <c r="E21" s="20" t="str">
        <f>HYPERLINK("#'Full Results'!A100", "100")</f>
        <v>100</v>
      </c>
      <c r="F21" t="s">
        <v>82</v>
      </c>
    </row>
    <row r="22" spans="3:6" x14ac:dyDescent="0.3">
      <c r="C22">
        <v>14</v>
      </c>
      <c r="D22" s="8" t="str">
        <f>HYPERLINK("#'Table 14'!A1", "In your view, after a crime occurs, how important are each of the following?   : For the person who did it not to do it to anyone else")</f>
        <v>In your view, after a crime occurs, how important are each of the following?   : For the person who did it not to do it to anyone else</v>
      </c>
      <c r="E22" s="20" t="str">
        <f>HYPERLINK("#'Full Results'!A110", "110")</f>
        <v>110</v>
      </c>
      <c r="F22" t="s">
        <v>82</v>
      </c>
    </row>
    <row r="23" spans="3:6" x14ac:dyDescent="0.3">
      <c r="C23">
        <v>15</v>
      </c>
      <c r="D23" s="8" t="str">
        <f>HYPERLINK("#'Table 15'!A1", "In your view, after a crime occurs, how important are each of the following?   : If you are paying attention, select ""Not very important""")</f>
        <v>In your view, after a crime occurs, how important are each of the following?   : If you are paying attention, select "Not very important"</v>
      </c>
      <c r="E23" s="20" t="str">
        <f>HYPERLINK("#'Full Results'!A120", "120")</f>
        <v>120</v>
      </c>
      <c r="F23" t="s">
        <v>82</v>
      </c>
    </row>
    <row r="24" spans="3:6" x14ac:dyDescent="0.3">
      <c r="C24">
        <v>16</v>
      </c>
      <c r="D24" s="8" t="str">
        <f>HYPERLINK("#'Table 16'!A1", "In your view, after a crime occurs, how important are each of the following?   : To let the victim have their day in court")</f>
        <v>In your view, after a crime occurs, how important are each of the following?   : To let the victim have their day in court</v>
      </c>
      <c r="E24" s="20" t="str">
        <f>HYPERLINK("#'Full Results'!A130", "130")</f>
        <v>130</v>
      </c>
      <c r="F24" t="s">
        <v>82</v>
      </c>
    </row>
    <row r="25" spans="3:6" x14ac:dyDescent="0.3">
      <c r="C25">
        <v>17</v>
      </c>
      <c r="D25" s="8" t="str">
        <f>HYPERLINK("#'Table 17'!A1", "In your view, after a crime occurs, how important are each of the following?   : For the victim to get answers from the person who did it about why they did what they did (i.e. restorative justice)")</f>
        <v>In your view, after a crime occurs, how important are each of the following?   : For the victim to get answers from the person who did it about why they did what they did (i.e. restorative justice)</v>
      </c>
      <c r="E25" s="20" t="str">
        <f>HYPERLINK("#'Full Results'!A140", "140")</f>
        <v>140</v>
      </c>
      <c r="F25" t="s">
        <v>82</v>
      </c>
    </row>
    <row r="26" spans="3:6" x14ac:dyDescent="0.3">
      <c r="C26">
        <v>18</v>
      </c>
      <c r="D26" s="8" t="str">
        <f>HYPERLINK("#'Table 18'!A1", "In your view, after a crime occurs, how important are each of the following?   : To get the crime resolved quickly")</f>
        <v>In your view, after a crime occurs, how important are each of the following?   : To get the crime resolved quickly</v>
      </c>
      <c r="E26" s="20" t="str">
        <f>HYPERLINK("#'Full Results'!A150", "150")</f>
        <v>150</v>
      </c>
      <c r="F26" t="s">
        <v>82</v>
      </c>
    </row>
    <row r="27" spans="3:6" x14ac:dyDescent="0.3">
      <c r="C27">
        <v>19</v>
      </c>
      <c r="D27" s="8" t="str">
        <f>HYPERLINK("#'Table 19'!A1", "In your view, after a crime occurs, how important are each of the following?   : For the person who did it to be rehabilitated")</f>
        <v>In your view, after a crime occurs, how important are each of the following?   : For the person who did it to be rehabilitated</v>
      </c>
      <c r="E27" s="20" t="str">
        <f>HYPERLINK("#'Full Results'!A160", "160")</f>
        <v>160</v>
      </c>
      <c r="F27" t="s">
        <v>82</v>
      </c>
    </row>
    <row r="28" spans="3:6" x14ac:dyDescent="0.3">
      <c r="C28">
        <v>20</v>
      </c>
      <c r="D28" s="8" t="str">
        <f>HYPERLINK("#'Table 20'!A1", "In your view, after a crime occurs, how important are each of the following?   : For the victim to get the mental, physical, and emotional support they need to process what happened")</f>
        <v>In your view, after a crime occurs, how important are each of the following?   : For the victim to get the mental, physical, and emotional support they need to process what happened</v>
      </c>
      <c r="E28" s="20" t="str">
        <f>HYPERLINK("#'Full Results'!A170", "170")</f>
        <v>170</v>
      </c>
      <c r="F28" t="s">
        <v>82</v>
      </c>
    </row>
    <row r="29" spans="3:6" x14ac:dyDescent="0.3">
      <c r="C29">
        <v>21</v>
      </c>
      <c r="D29" s="8" t="str">
        <f>HYPERLINK("#'Table 21'!A1", " According to the Government’s criminal court statistics, the average duration for a case from receipt to completion at the Magistrates’ Court is 182 days. Which of the following comes closest to your view?")</f>
        <v xml:space="preserve"> According to the Government’s criminal court statistics, the average duration for a case from receipt to completion at the Magistrates’ Court is 182 days. Which of the following comes closest to your view?</v>
      </c>
      <c r="E29" s="20" t="str">
        <f>HYPERLINK("#'Full Results'!A180", "180")</f>
        <v>180</v>
      </c>
      <c r="F29" t="s">
        <v>82</v>
      </c>
    </row>
    <row r="30" spans="3:6" x14ac:dyDescent="0.3">
      <c r="C30">
        <v>22</v>
      </c>
      <c r="D30" s="8" t="str">
        <f>HYPERLINK("#'Table 22'!A1", " apologise to the victim;  pay compensation or a financial penalty; or complete a behaviour change programme. What, if anything, do you think are the advantages of resolving crimes without them going to court?Select any which apply")</f>
        <v xml:space="preserve"> apologise to the victim;  pay compensation or a financial penalty; or complete a behaviour change programme. What, if anything, do you think are the advantages of resolving crimes without them going to court?Select any which apply</v>
      </c>
      <c r="E30" s="20" t="str">
        <f>HYPERLINK("#'Full Results'!A187", "187")</f>
        <v>187</v>
      </c>
      <c r="F30" t="s">
        <v>82</v>
      </c>
    </row>
    <row r="31" spans="3:6" x14ac:dyDescent="0.3">
      <c r="C31">
        <v>23</v>
      </c>
      <c r="D31" s="8" t="str">
        <f>HYPERLINK("#'Table 23'!A1", "What, if anything, do you think are the disadvantages of resolving crimes without them going to court?Select any which apply")</f>
        <v>What, if anything, do you think are the disadvantages of resolving crimes without them going to court?Select any which apply</v>
      </c>
      <c r="E31" s="20" t="str">
        <f>HYPERLINK("#'Full Results'!A198", "198")</f>
        <v>198</v>
      </c>
      <c r="F31" t="s">
        <v>82</v>
      </c>
    </row>
    <row r="32" spans="3:6" x14ac:dyDescent="0.3">
      <c r="C32">
        <v>24</v>
      </c>
      <c r="D32" s="8" t="str">
        <f>HYPERLINK("#'Table 24'!A1", " Generally speaking, would you say you support or oppose policies to resolve more crimes without going to court?")</f>
        <v xml:space="preserve"> Generally speaking, would you say you support or oppose policies to resolve more crimes without going to court?</v>
      </c>
      <c r="E32" s="20" t="str">
        <f>HYPERLINK("#'Full Results'!A209", "209")</f>
        <v>209</v>
      </c>
      <c r="F32" t="s">
        <v>82</v>
      </c>
    </row>
    <row r="33" spans="3:6" x14ac:dyDescent="0.3">
      <c r="C33">
        <v>25</v>
      </c>
      <c r="D33" s="8" t="str">
        <f>HYPERLINK("#'Table 25'!A1", " Which of the following comes closest to your view?")</f>
        <v xml:space="preserve"> Which of the following comes closest to your view?</v>
      </c>
      <c r="E33" s="20" t="str">
        <f>HYPERLINK("#'Full Results'!A221", "221")</f>
        <v>221</v>
      </c>
      <c r="F33" t="s">
        <v>82</v>
      </c>
    </row>
    <row r="34" spans="3:6" x14ac:dyDescent="0.3">
      <c r="C34">
        <v>26</v>
      </c>
      <c r="D34" s="8" t="str">
        <f>HYPERLINK("#'Table 26'!A1", " Which of the following comes closest to your view?")</f>
        <v xml:space="preserve"> Which of the following comes closest to your view?</v>
      </c>
      <c r="E34" s="20" t="str">
        <f>HYPERLINK("#'Full Results'!A228", "228")</f>
        <v>228</v>
      </c>
      <c r="F34" t="s">
        <v>82</v>
      </c>
    </row>
    <row r="35" spans="3:6" x14ac:dyDescent="0.3">
      <c r="C35">
        <v>27</v>
      </c>
      <c r="D35" s="8" t="str">
        <f>HYPERLINK("#'Table 27'!A1", "Have any of the following happened to you in the last four years? Please select all that apply")</f>
        <v>Have any of the following happened to you in the last four years? Please select all that apply</v>
      </c>
      <c r="E35" s="20" t="str">
        <f>HYPERLINK("#'Full Results'!A234", "234")</f>
        <v>234</v>
      </c>
      <c r="F35" t="s">
        <v>82</v>
      </c>
    </row>
    <row r="36" spans="3:6" x14ac:dyDescent="0.3">
      <c r="C36">
        <v>28</v>
      </c>
      <c r="D36" s="8" t="str">
        <f>HYPERLINK("#'Table 28'!A1", " You said earlier that you were a victim of a crime that has occurred in the past four years. In your opinion, was this harmful act targeted directly towards you because of who you are?For example, because of your race/ethnicity, your immigration...")</f>
        <v xml:space="preserve"> You said earlier that you were a victim of a crime that has occurred in the past four years. In your opinion, was this harmful act targeted directly towards you because of who you are?For example, because of your race/ethnicity, your immigration...</v>
      </c>
      <c r="E36" s="20" t="str">
        <f>HYPERLINK("#'Full Results'!A252", "252")</f>
        <v>252</v>
      </c>
      <c r="F36" t="s">
        <v>535</v>
      </c>
    </row>
    <row r="37" spans="3:6" x14ac:dyDescent="0.3">
      <c r="C37">
        <v>29</v>
      </c>
      <c r="D37" s="8" t="str">
        <f>HYPERLINK("#'Table 29'!A1", "You said you think you were targeted because of who you are. Which of the following characteristics were you targeted for?Please think of the most recent incident that occurred and select all that you feel you were targeted for.")</f>
        <v>You said you think you were targeted because of who you are. Which of the following characteristics were you targeted for?Please think of the most recent incident that occurred and select all that you feel you were targeted for.</v>
      </c>
      <c r="E37" s="20" t="str">
        <f>HYPERLINK("#'Full Results'!A261", "261")</f>
        <v>261</v>
      </c>
      <c r="F37" t="s">
        <v>528</v>
      </c>
    </row>
    <row r="38" spans="3:6" x14ac:dyDescent="0.3">
      <c r="C38">
        <v>30</v>
      </c>
      <c r="D38" s="8" t="str">
        <f>HYPERLINK("#'Table 30'!A1", " As far as you are aware, was this incident reported?If you have experienced more than one of these incidents, please think about the most recent.")</f>
        <v xml:space="preserve"> As far as you are aware, was this incident reported?If you have experienced more than one of these incidents, please think about the most recent.</v>
      </c>
      <c r="E38" s="20" t="str">
        <f>HYPERLINK("#'Full Results'!A276", "276")</f>
        <v>276</v>
      </c>
      <c r="F38" t="s">
        <v>535</v>
      </c>
    </row>
    <row r="39" spans="3:6" x14ac:dyDescent="0.3">
      <c r="C39">
        <v>31</v>
      </c>
      <c r="D39" s="8" t="str">
        <f>HYPERLINK("#'Table 31'!A1", "You said this incident was not reported. Why is this?Select any which apply.")</f>
        <v>You said this incident was not reported. Why is this?Select any which apply.</v>
      </c>
      <c r="E39" s="20" t="str">
        <f>HYPERLINK("#'Full Results'!A285", "285")</f>
        <v>285</v>
      </c>
      <c r="F39" t="s">
        <v>529</v>
      </c>
    </row>
    <row r="40" spans="3:6" x14ac:dyDescent="0.3">
      <c r="C40">
        <v>32</v>
      </c>
      <c r="D40" s="8" t="str">
        <f>HYPERLINK("#'Table 32'!A1", "Which of the following impacts, if any, did this incident have on you?Please select all that apply.")</f>
        <v>Which of the following impacts, if any, did this incident have on you?Please select all that apply.</v>
      </c>
      <c r="E40" s="20" t="str">
        <f>HYPERLINK("#'Full Results'!A302", "302")</f>
        <v>302</v>
      </c>
      <c r="F40" t="s">
        <v>535</v>
      </c>
    </row>
    <row r="41" spans="3:6" x14ac:dyDescent="0.3">
      <c r="C41">
        <v>33</v>
      </c>
      <c r="D41" s="8" t="str">
        <f>HYPERLINK("#'Table 33'!A1", "Grid Summary: After this incident occurred, how important were each of the following to you, if at all?")</f>
        <v>Grid Summary: After this incident occurred, how important were each of the following to you, if at all?</v>
      </c>
      <c r="E41" s="7"/>
      <c r="F41" t="s">
        <v>535</v>
      </c>
    </row>
    <row r="42" spans="3:6" x14ac:dyDescent="0.3">
      <c r="C42">
        <v>34</v>
      </c>
      <c r="D42" s="8" t="str">
        <f>HYPERLINK("#'Table 34'!A1", "After this incident occurred, how important were each of the following to you, if at all?: To have the crime acknowledged by the police")</f>
        <v>After this incident occurred, how important were each of the following to you, if at all?: To have the crime acknowledged by the police</v>
      </c>
      <c r="E42" s="20" t="str">
        <f>HYPERLINK("#'Full Results'!A321", "321")</f>
        <v>321</v>
      </c>
      <c r="F42" t="s">
        <v>535</v>
      </c>
    </row>
    <row r="43" spans="3:6" x14ac:dyDescent="0.3">
      <c r="C43">
        <v>35</v>
      </c>
      <c r="D43" s="8" t="str">
        <f>HYPERLINK("#'Table 35'!A1", "After this incident occurred, how important were each of the following to you, if at all?: To get an apology from the person who did it")</f>
        <v>After this incident occurred, how important were each of the following to you, if at all?: To get an apology from the person who did it</v>
      </c>
      <c r="E43" s="20" t="str">
        <f>HYPERLINK("#'Full Results'!A333", "333")</f>
        <v>333</v>
      </c>
      <c r="F43" t="s">
        <v>535</v>
      </c>
    </row>
    <row r="44" spans="3:6" x14ac:dyDescent="0.3">
      <c r="C44">
        <v>36</v>
      </c>
      <c r="D44" s="8" t="str">
        <f>HYPERLINK("#'Table 36'!A1", "After this incident occurred, how important were each of the following to you, if at all?: To get monetary compensation")</f>
        <v>After this incident occurred, how important were each of the following to you, if at all?: To get monetary compensation</v>
      </c>
      <c r="E44" s="20" t="str">
        <f>HYPERLINK("#'Full Results'!A345", "345")</f>
        <v>345</v>
      </c>
      <c r="F44" t="s">
        <v>535</v>
      </c>
    </row>
    <row r="45" spans="3:6" x14ac:dyDescent="0.3">
      <c r="C45">
        <v>37</v>
      </c>
      <c r="D45" s="8" t="str">
        <f>HYPERLINK("#'Table 37'!A1", "After this incident occurred, how important were each of the following to you, if at all?: To punish the person who did it")</f>
        <v>After this incident occurred, how important were each of the following to you, if at all?: To punish the person who did it</v>
      </c>
      <c r="E45" s="20" t="str">
        <f>HYPERLINK("#'Full Results'!A357", "357")</f>
        <v>357</v>
      </c>
      <c r="F45" t="s">
        <v>535</v>
      </c>
    </row>
    <row r="46" spans="3:6" x14ac:dyDescent="0.3">
      <c r="C46">
        <v>38</v>
      </c>
      <c r="D46" s="8" t="str">
        <f>HYPERLINK("#'Table 38'!A1", "After this incident occurred, how important were each of the following to you, if at all?: To forget the whole thing happened")</f>
        <v>After this incident occurred, how important were each of the following to you, if at all?: To forget the whole thing happened</v>
      </c>
      <c r="E46" s="20" t="str">
        <f>HYPERLINK("#'Full Results'!A369", "369")</f>
        <v>369</v>
      </c>
      <c r="F46" t="s">
        <v>535</v>
      </c>
    </row>
    <row r="47" spans="3:6" x14ac:dyDescent="0.3">
      <c r="C47">
        <v>39</v>
      </c>
      <c r="D47" s="8" t="str">
        <f>HYPERLINK("#'Table 39'!A1", "After this incident occurred, how important were each of the following to you, if at all?: For the person who did it not to do it to me again")</f>
        <v>After this incident occurred, how important were each of the following to you, if at all?: For the person who did it not to do it to me again</v>
      </c>
      <c r="E47" s="20" t="str">
        <f>HYPERLINK("#'Full Results'!A381", "381")</f>
        <v>381</v>
      </c>
      <c r="F47" t="s">
        <v>535</v>
      </c>
    </row>
    <row r="48" spans="3:6" x14ac:dyDescent="0.3">
      <c r="C48">
        <v>40</v>
      </c>
      <c r="D48" s="8" t="str">
        <f>HYPERLINK("#'Table 40'!A1", "After this incident occurred, how important were each of the following to you, if at all?: For the person who did it not to do it to anyone else")</f>
        <v>After this incident occurred, how important were each of the following to you, if at all?: For the person who did it not to do it to anyone else</v>
      </c>
      <c r="E48" s="20" t="str">
        <f>HYPERLINK("#'Full Results'!A393", "393")</f>
        <v>393</v>
      </c>
      <c r="F48" t="s">
        <v>535</v>
      </c>
    </row>
    <row r="49" spans="3:6" x14ac:dyDescent="0.3">
      <c r="C49">
        <v>41</v>
      </c>
      <c r="D49" s="8" t="str">
        <f>HYPERLINK("#'Table 41'!A1", "After this incident occurred, how important were each of the following to you, if at all?: To have my day in court")</f>
        <v>After this incident occurred, how important were each of the following to you, if at all?: To have my day in court</v>
      </c>
      <c r="E49" s="20" t="str">
        <f>HYPERLINK("#'Full Results'!A405", "405")</f>
        <v>405</v>
      </c>
      <c r="F49" t="s">
        <v>535</v>
      </c>
    </row>
    <row r="50" spans="3:6" x14ac:dyDescent="0.3">
      <c r="C50">
        <v>42</v>
      </c>
      <c r="D50" s="8" t="str">
        <f>HYPERLINK("#'Table 42'!A1", "After this incident occurred, how important were each of the following to you, if at all?: To get answers from the person who did it about why they did what they did (restorative justice)")</f>
        <v>After this incident occurred, how important were each of the following to you, if at all?: To get answers from the person who did it about why they did what they did (restorative justice)</v>
      </c>
      <c r="E50" s="20" t="str">
        <f>HYPERLINK("#'Full Results'!A417", "417")</f>
        <v>417</v>
      </c>
      <c r="F50" t="s">
        <v>535</v>
      </c>
    </row>
    <row r="51" spans="3:6" x14ac:dyDescent="0.3">
      <c r="C51">
        <v>43</v>
      </c>
      <c r="D51" s="8" t="str">
        <f>HYPERLINK("#'Table 43'!A1", "After this incident occurred, how important were each of the following to you, if at all?: To get the crime resolved quickly")</f>
        <v>After this incident occurred, how important were each of the following to you, if at all?: To get the crime resolved quickly</v>
      </c>
      <c r="E51" s="20" t="str">
        <f>HYPERLINK("#'Full Results'!A429", "429")</f>
        <v>429</v>
      </c>
      <c r="F51" t="s">
        <v>535</v>
      </c>
    </row>
    <row r="52" spans="3:6" x14ac:dyDescent="0.3">
      <c r="C52">
        <v>44</v>
      </c>
      <c r="D52" s="8" t="str">
        <f>HYPERLINK("#'Table 44'!A1", "After this incident occurred, how important were each of the following to you, if at all?: For the person who did it to be rehabilitated")</f>
        <v>After this incident occurred, how important were each of the following to you, if at all?: For the person who did it to be rehabilitated</v>
      </c>
      <c r="E52" s="20" t="str">
        <f>HYPERLINK("#'Full Results'!A441", "441")</f>
        <v>441</v>
      </c>
      <c r="F52" t="s">
        <v>535</v>
      </c>
    </row>
    <row r="53" spans="3:6" x14ac:dyDescent="0.3">
      <c r="C53">
        <v>45</v>
      </c>
      <c r="D53" s="8" t="str">
        <f>HYPERLINK("#'Table 45'!A1", "After this incident occurred, how important were each of the following to you, if at all?: To get the mental, physical, and emotional support I needed to process and recover from what had happened")</f>
        <v>After this incident occurred, how important were each of the following to you, if at all?: To get the mental, physical, and emotional support I needed to process and recover from what had happened</v>
      </c>
      <c r="E53" s="20" t="str">
        <f>HYPERLINK("#'Full Results'!A453", "453")</f>
        <v>453</v>
      </c>
      <c r="F53" t="s">
        <v>535</v>
      </c>
    </row>
    <row r="54" spans="3:6" x14ac:dyDescent="0.3">
      <c r="C54">
        <v>46</v>
      </c>
      <c r="D54" s="8" t="str">
        <f>HYPERLINK("#'Table 46'!A1", "Grid Summary: To what extent were each of the following helpful in supporting you after the crime occurred? ")</f>
        <v>Grid Summary: To what extent were each of the following helpful in supporting you after the crime occurred? </v>
      </c>
      <c r="E54" s="7"/>
      <c r="F54" t="s">
        <v>535</v>
      </c>
    </row>
    <row r="55" spans="3:6" x14ac:dyDescent="0.3">
      <c r="C55">
        <v>47</v>
      </c>
      <c r="D55" s="8" t="str">
        <f>HYPERLINK("#'Table 47'!A1", "To what extent were each of the following helpful in supporting you after the crime occurred? : My family")</f>
        <v>To what extent were each of the following helpful in supporting you after the crime occurred? : My family</v>
      </c>
      <c r="E55" s="20" t="str">
        <f>HYPERLINK("#'Full Results'!A465", "465")</f>
        <v>465</v>
      </c>
      <c r="F55" t="s">
        <v>535</v>
      </c>
    </row>
    <row r="56" spans="3:6" x14ac:dyDescent="0.3">
      <c r="C56">
        <v>48</v>
      </c>
      <c r="D56" s="8" t="str">
        <f>HYPERLINK("#'Table 48'!A1", "To what extent were each of the following helpful in supporting you after the crime occurred? : My friends")</f>
        <v>To what extent were each of the following helpful in supporting you after the crime occurred? : My friends</v>
      </c>
      <c r="E56" s="20" t="str">
        <f>HYPERLINK("#'Full Results'!A474", "474")</f>
        <v>474</v>
      </c>
      <c r="F56" t="s">
        <v>535</v>
      </c>
    </row>
    <row r="57" spans="3:6" x14ac:dyDescent="0.3">
      <c r="C57">
        <v>49</v>
      </c>
      <c r="D57" s="8" t="str">
        <f>HYPERLINK("#'Table 49'!A1", "To what extent were each of the following helpful in supporting you after the crime occurred? : My workplace")</f>
        <v>To what extent were each of the following helpful in supporting you after the crime occurred? : My workplace</v>
      </c>
      <c r="E57" s="20" t="str">
        <f>HYPERLINK("#'Full Results'!A483", "483")</f>
        <v>483</v>
      </c>
      <c r="F57" t="s">
        <v>535</v>
      </c>
    </row>
    <row r="58" spans="3:6" x14ac:dyDescent="0.3">
      <c r="C58">
        <v>50</v>
      </c>
      <c r="D58" s="8" t="str">
        <f>HYPERLINK("#'Table 50'!A1", "To what extent were each of the following helpful in supporting you after the crime occurred? : The police")</f>
        <v>To what extent were each of the following helpful in supporting you after the crime occurred? : The police</v>
      </c>
      <c r="E58" s="20" t="str">
        <f>HYPERLINK("#'Full Results'!A492", "492")</f>
        <v>492</v>
      </c>
      <c r="F58" t="s">
        <v>535</v>
      </c>
    </row>
    <row r="59" spans="3:6" x14ac:dyDescent="0.3">
      <c r="C59">
        <v>51</v>
      </c>
      <c r="D59" s="8" t="str">
        <f>HYPERLINK("#'Table 51'!A1", "To what extent were each of the following helpful in supporting you after the crime occurred? : The courts and justice system")</f>
        <v>To what extent were each of the following helpful in supporting you after the crime occurred? : The courts and justice system</v>
      </c>
      <c r="E59" s="20" t="str">
        <f>HYPERLINK("#'Full Results'!A501", "501")</f>
        <v>501</v>
      </c>
      <c r="F59" t="s">
        <v>535</v>
      </c>
    </row>
    <row r="60" spans="3:6" x14ac:dyDescent="0.3">
      <c r="C60">
        <v>52</v>
      </c>
      <c r="D60" s="8" t="str">
        <f>HYPERLINK("#'Table 52'!A1", "To what extent were each of the following helpful in supporting you after the crime occurred? : Victim support charities or services")</f>
        <v>To what extent were each of the following helpful in supporting you after the crime occurred? : Victim support charities or services</v>
      </c>
      <c r="E60" s="20" t="str">
        <f>HYPERLINK("#'Full Results'!A510", "510")</f>
        <v>510</v>
      </c>
      <c r="F60" t="s">
        <v>535</v>
      </c>
    </row>
    <row r="61" spans="3:6" x14ac:dyDescent="0.3">
      <c r="C61">
        <v>53</v>
      </c>
      <c r="D61" s="8" t="str">
        <f>HYPERLINK("#'Table 53'!A1", " How was your case dealt with?")</f>
        <v xml:space="preserve"> How was your case dealt with?</v>
      </c>
      <c r="E61" s="20" t="str">
        <f>HYPERLINK("#'Full Results'!A519", "519")</f>
        <v>519</v>
      </c>
      <c r="F61" t="s">
        <v>530</v>
      </c>
    </row>
    <row r="62" spans="3:6" x14ac:dyDescent="0.3">
      <c r="C62">
        <v>54</v>
      </c>
      <c r="D62" s="8" t="str">
        <f>HYPERLINK("#'Table 54'!A1", "Grid Summary: You said your case was resolved by the police without going to court. Which of the following describes how your case was resolved? ")</f>
        <v>Grid Summary: You said your case was resolved by the police without going to court. Which of the following describes how your case was resolved? </v>
      </c>
      <c r="E62" s="7"/>
      <c r="F62" t="s">
        <v>531</v>
      </c>
    </row>
    <row r="63" spans="3:6" x14ac:dyDescent="0.3">
      <c r="C63">
        <v>55</v>
      </c>
      <c r="D63" s="8" t="str">
        <f>HYPERLINK("#'Table 55'!A1", "You said your case was resolved by the police without going to court. Which of the following describes how your case was resolved? : I received an apology from the person who committed the crime")</f>
        <v>You said your case was resolved by the police without going to court. Which of the following describes how your case was resolved? : I received an apology from the person who committed the crime</v>
      </c>
      <c r="E63" s="20" t="str">
        <f>HYPERLINK("#'Full Results'!A528", "528")</f>
        <v>528</v>
      </c>
      <c r="F63" t="s">
        <v>531</v>
      </c>
    </row>
    <row r="64" spans="3:6" x14ac:dyDescent="0.3">
      <c r="C64">
        <v>56</v>
      </c>
      <c r="D64" s="8" t="str">
        <f>HYPERLINK("#'Table 56'!A1", "You said your case was resolved by the police without going to court. Which of the following describes how your case was resolved? : I received financial compensation from the person who committed the crime ")</f>
        <v xml:space="preserve">You said your case was resolved by the police without going to court. Which of the following describes how your case was resolved? : I received financial compensation from the person who committed the crime </v>
      </c>
      <c r="E64" s="20" t="str">
        <f>HYPERLINK("#'Full Results'!A534", "534")</f>
        <v>534</v>
      </c>
      <c r="F64" t="s">
        <v>531</v>
      </c>
    </row>
    <row r="65" spans="3:6" x14ac:dyDescent="0.3">
      <c r="C65">
        <v>57</v>
      </c>
      <c r="D65" s="8" t="str">
        <f>HYPERLINK("#'Table 57'!A1", "You said your case was resolved by the police without going to court. Which of the following describes how your case was resolved? : The person who committed the crime was required to attend a course or programme (e.g. for drugs, alcohol, or beha...")</f>
        <v>You said your case was resolved by the police without going to court. Which of the following describes how your case was resolved? : The person who committed the crime was required to attend a course or programme (e.g. for drugs, alcohol, or beha...</v>
      </c>
      <c r="E65" s="20" t="str">
        <f>HYPERLINK("#'Full Results'!A540", "540")</f>
        <v>540</v>
      </c>
      <c r="F65" t="s">
        <v>531</v>
      </c>
    </row>
    <row r="66" spans="3:6" x14ac:dyDescent="0.3">
      <c r="C66">
        <v>58</v>
      </c>
      <c r="D66" s="8" t="str">
        <f>HYPERLINK("#'Table 58'!A1", "You said your case was resolved by the police without going to court. Which of the following describes how your case was resolved? : The person who committed the crime was required to pay a fine")</f>
        <v>You said your case was resolved by the police without going to court. Which of the following describes how your case was resolved? : The person who committed the crime was required to pay a fine</v>
      </c>
      <c r="E66" s="20" t="str">
        <f>HYPERLINK("#'Full Results'!A546", "546")</f>
        <v>546</v>
      </c>
      <c r="F66" t="s">
        <v>531</v>
      </c>
    </row>
    <row r="67" spans="3:6" x14ac:dyDescent="0.3">
      <c r="C67">
        <v>59</v>
      </c>
      <c r="D67" s="8" t="str">
        <f>HYPERLINK("#'Table 59'!A1", "You said your case was resolved by the police without going to court. Which of the following describes how your case was resolved? : The person who committed the crime was required to do unpaid work in the community")</f>
        <v>You said your case was resolved by the police without going to court. Which of the following describes how your case was resolved? : The person who committed the crime was required to do unpaid work in the community</v>
      </c>
      <c r="E67" s="20" t="str">
        <f>HYPERLINK("#'Full Results'!A552", "552")</f>
        <v>552</v>
      </c>
      <c r="F67" t="s">
        <v>531</v>
      </c>
    </row>
    <row r="68" spans="3:6" x14ac:dyDescent="0.3">
      <c r="C68">
        <v>60</v>
      </c>
      <c r="D68" s="8" t="str">
        <f>HYPERLINK("#'Table 60'!A1", "You said your case was resolved by the police without going to court. Which of the following describes how your case was resolved? : I met the person who committed the crime to discuss what happened and how it should be resolved (restorative just...")</f>
        <v>You said your case was resolved by the police without going to court. Which of the following describes how your case was resolved? : I met the person who committed the crime to discuss what happened and how it should be resolved (restorative just...</v>
      </c>
      <c r="E68" s="20" t="str">
        <f>HYPERLINK("#'Full Results'!A558", "558")</f>
        <v>558</v>
      </c>
      <c r="F68" t="s">
        <v>531</v>
      </c>
    </row>
    <row r="69" spans="3:6" x14ac:dyDescent="0.3">
      <c r="C69">
        <v>61</v>
      </c>
      <c r="D69" s="8" t="str">
        <f>HYPERLINK("#'Table 61'!A1", "You said your case was resolved by the police without going to court. Which of the following describes how your case was resolved? : The person who committed the crime received a community resolution")</f>
        <v>You said your case was resolved by the police without going to court. Which of the following describes how your case was resolved? : The person who committed the crime received a community resolution</v>
      </c>
      <c r="E69" s="20" t="str">
        <f>HYPERLINK("#'Full Results'!A564", "564")</f>
        <v>564</v>
      </c>
      <c r="F69" t="s">
        <v>531</v>
      </c>
    </row>
    <row r="70" spans="3:6" x14ac:dyDescent="0.3">
      <c r="C70">
        <v>62</v>
      </c>
      <c r="D70" s="8" t="str">
        <f>HYPERLINK("#'Table 62'!A1", "You said your case was resolved by the police without going to court. Which of the following describes how your case was resolved? : The person who committed the crime received a caution")</f>
        <v>You said your case was resolved by the police without going to court. Which of the following describes how your case was resolved? : The person who committed the crime received a caution</v>
      </c>
      <c r="E70" s="20" t="str">
        <f>HYPERLINK("#'Full Results'!A570", "570")</f>
        <v>570</v>
      </c>
      <c r="F70" t="s">
        <v>531</v>
      </c>
    </row>
    <row r="71" spans="3:6" x14ac:dyDescent="0.3">
      <c r="C71">
        <v>63</v>
      </c>
      <c r="D71" s="8" t="str">
        <f>HYPERLINK("#'Table 63'!A1", "Grid Summary: You said your case was prosecuted and sent to court. Which of the following best describes what happened in court?")</f>
        <v>Grid Summary: You said your case was prosecuted and sent to court. Which of the following best describes what happened in court?</v>
      </c>
      <c r="E71" s="7"/>
      <c r="F71" t="s">
        <v>532</v>
      </c>
    </row>
    <row r="72" spans="3:6" x14ac:dyDescent="0.3">
      <c r="C72">
        <v>64</v>
      </c>
      <c r="D72" s="8" t="str">
        <f>HYPERLINK("#'Table 64'!A1", "You said your case was prosecuted and sent to court. Which of the following best describes what happened in court?: The accused pleaded guilty")</f>
        <v>You said your case was prosecuted and sent to court. Which of the following best describes what happened in court?: The accused pleaded guilty</v>
      </c>
      <c r="E72" s="20" t="str">
        <f>HYPERLINK("#'Full Results'!A576", "576")</f>
        <v>576</v>
      </c>
      <c r="F72" t="s">
        <v>532</v>
      </c>
    </row>
    <row r="73" spans="3:6" x14ac:dyDescent="0.3">
      <c r="C73">
        <v>65</v>
      </c>
      <c r="D73" s="8" t="str">
        <f>HYPERLINK("#'Table 65'!A1", "You said your case was prosecuted and sent to court. Which of the following best describes what happened in court?: The accused pleaded not guilty")</f>
        <v>You said your case was prosecuted and sent to court. Which of the following best describes what happened in court?: The accused pleaded not guilty</v>
      </c>
      <c r="E73" s="20" t="str">
        <f>HYPERLINK("#'Full Results'!A582", "582")</f>
        <v>582</v>
      </c>
      <c r="F73" t="s">
        <v>532</v>
      </c>
    </row>
    <row r="74" spans="3:6" x14ac:dyDescent="0.3">
      <c r="C74">
        <v>66</v>
      </c>
      <c r="D74" s="8" t="str">
        <f>HYPERLINK("#'Table 66'!A1", "You said your case was prosecuted and sent to court. Which of the following best describes what happened in court?: I had to give evidence in court")</f>
        <v>You said your case was prosecuted and sent to court. Which of the following best describes what happened in court?: I had to give evidence in court</v>
      </c>
      <c r="E74" s="20" t="str">
        <f>HYPERLINK("#'Full Results'!A588", "588")</f>
        <v>588</v>
      </c>
      <c r="F74" t="s">
        <v>532</v>
      </c>
    </row>
    <row r="75" spans="3:6" x14ac:dyDescent="0.3">
      <c r="C75">
        <v>67</v>
      </c>
      <c r="D75" s="8" t="str">
        <f>HYPERLINK("#'Table 67'!A1", "You said your case was prosecuted and sent to court. Which of the following best describes what happened in court?: The person was found not guilty / was acquitted")</f>
        <v>You said your case was prosecuted and sent to court. Which of the following best describes what happened in court?: The person was found not guilty / was acquitted</v>
      </c>
      <c r="E75" s="20" t="str">
        <f>HYPERLINK("#'Full Results'!A594", "594")</f>
        <v>594</v>
      </c>
      <c r="F75" t="s">
        <v>532</v>
      </c>
    </row>
    <row r="76" spans="3:6" x14ac:dyDescent="0.3">
      <c r="C76">
        <v>68</v>
      </c>
      <c r="D76" s="8" t="str">
        <f>HYPERLINK("#'Table 68'!A1", "You said your case was prosecuted and sent to court. Which of the following best describes what happened in court?: The person who committed the crime was fined")</f>
        <v>You said your case was prosecuted and sent to court. Which of the following best describes what happened in court?: The person who committed the crime was fined</v>
      </c>
      <c r="E76" s="20" t="str">
        <f>HYPERLINK("#'Full Results'!A600", "600")</f>
        <v>600</v>
      </c>
      <c r="F76" t="s">
        <v>532</v>
      </c>
    </row>
    <row r="77" spans="3:6" x14ac:dyDescent="0.3">
      <c r="C77">
        <v>69</v>
      </c>
      <c r="D77" s="8" t="str">
        <f>HYPERLINK("#'Table 69'!A1", "You said your case was prosecuted and sent to court. Which of the following best describes what happened in court?: The person who committed the crime was given a community sentence (e.g. unpaid work in the community, alcohol or drug treatment, c...")</f>
        <v>You said your case was prosecuted and sent to court. Which of the following best describes what happened in court?: The person who committed the crime was given a community sentence (e.g. unpaid work in the community, alcohol or drug treatment, c...</v>
      </c>
      <c r="E77" s="20" t="str">
        <f>HYPERLINK("#'Full Results'!A606", "606")</f>
        <v>606</v>
      </c>
      <c r="F77" t="s">
        <v>532</v>
      </c>
    </row>
    <row r="78" spans="3:6" x14ac:dyDescent="0.3">
      <c r="C78">
        <v>70</v>
      </c>
      <c r="D78" s="8" t="str">
        <f>HYPERLINK("#'Table 70'!A1", "You said your case was prosecuted and sent to court. Which of the following best describes what happened in court?: The person who committed the crime was given a prison sentence")</f>
        <v>You said your case was prosecuted and sent to court. Which of the following best describes what happened in court?: The person who committed the crime was given a prison sentence</v>
      </c>
      <c r="E78" s="20" t="str">
        <f>HYPERLINK("#'Full Results'!A612", "612")</f>
        <v>612</v>
      </c>
      <c r="F78" t="s">
        <v>532</v>
      </c>
    </row>
    <row r="79" spans="3:6" x14ac:dyDescent="0.3">
      <c r="C79">
        <v>71</v>
      </c>
      <c r="D79" s="8" t="str">
        <f>HYPERLINK("#'Table 71'!A1", "You said your case was prosecuted and sent to court. Which of the following best describes what happened in court?: The person who committed the crime was required to pay compensation")</f>
        <v>You said your case was prosecuted and sent to court. Which of the following best describes what happened in court?: The person who committed the crime was required to pay compensation</v>
      </c>
      <c r="E79" s="20" t="str">
        <f>HYPERLINK("#'Full Results'!A618", "618")</f>
        <v>618</v>
      </c>
      <c r="F79" t="s">
        <v>532</v>
      </c>
    </row>
    <row r="80" spans="3:6" x14ac:dyDescent="0.3">
      <c r="C80">
        <v>72</v>
      </c>
      <c r="D80" s="8" t="str">
        <f>HYPERLINK("#'Table 72'!A1", "You said your case was prosecuted and sent to court. Which of the following best describes what happened in court?: The case collapsed/was dismissed")</f>
        <v>You said your case was prosecuted and sent to court. Which of the following best describes what happened in court?: The case collapsed/was dismissed</v>
      </c>
      <c r="E80" s="20" t="str">
        <f>HYPERLINK("#'Full Results'!A624", "624")</f>
        <v>624</v>
      </c>
      <c r="F80" t="s">
        <v>532</v>
      </c>
    </row>
    <row r="81" spans="3:6" x14ac:dyDescent="0.3">
      <c r="C81">
        <v>73</v>
      </c>
      <c r="D81" s="8" t="str">
        <f>HYPERLINK("#'Table 73'!A1", "You said your case was prosecuted and sent to court. Which of the following best describes what happened in court?: The case has not come to court yet / not finished")</f>
        <v>You said your case was prosecuted and sent to court. Which of the following best describes what happened in court?: The case has not come to court yet / not finished</v>
      </c>
      <c r="E81" s="20" t="str">
        <f>HYPERLINK("#'Full Results'!A630", "630")</f>
        <v>630</v>
      </c>
      <c r="F81" t="s">
        <v>532</v>
      </c>
    </row>
    <row r="82" spans="3:6" x14ac:dyDescent="0.3">
      <c r="C82">
        <v>74</v>
      </c>
      <c r="D82" s="8" t="str">
        <f>HYPERLINK("#'Table 74'!A1", "And which of the following words best describes your experience of the criminal justice system’s response to the crime?Select any which apply")</f>
        <v>And which of the following words best describes your experience of the criminal justice system’s response to the crime?Select any which apply</v>
      </c>
      <c r="E82" s="20" t="str">
        <f>HYPERLINK("#'Full Results'!A636", "636")</f>
        <v>636</v>
      </c>
      <c r="F82" t="s">
        <v>82</v>
      </c>
    </row>
    <row r="83" spans="3:6" x14ac:dyDescent="0.3">
      <c r="C83">
        <v>75</v>
      </c>
      <c r="D83" s="8" t="str">
        <f>HYPERLINK("#'Table 75'!A1", " And thinking generally, how satisfied or dissatisfied were you with how this case was resolved?")</f>
        <v xml:space="preserve"> And thinking generally, how satisfied or dissatisfied were you with how this case was resolved?</v>
      </c>
      <c r="E83" s="20" t="str">
        <f>HYPERLINK("#'Full Results'!A653", "653")</f>
        <v>653</v>
      </c>
      <c r="F83" t="s">
        <v>535</v>
      </c>
    </row>
    <row r="84" spans="3:6" x14ac:dyDescent="0.3">
      <c r="C84">
        <v>76</v>
      </c>
      <c r="D84" s="8" t="str">
        <f>HYPERLINK("#'Table 76'!A1", "Which of the following do you see as benefits of having resolved your case outside of court, if any?Please select all that apply")</f>
        <v>Which of the following do you see as benefits of having resolved your case outside of court, if any?Please select all that apply</v>
      </c>
      <c r="E84" s="20" t="str">
        <f>HYPERLINK("#'Full Results'!A664", "664")</f>
        <v>664</v>
      </c>
      <c r="F84" t="s">
        <v>531</v>
      </c>
    </row>
    <row r="85" spans="3:6" x14ac:dyDescent="0.3">
      <c r="C85">
        <v>77</v>
      </c>
      <c r="D85" s="8" t="str">
        <f>HYPERLINK("#'Table 77'!A1", "Which of the following do you see as drawbacks of having resolved your case outside of court, if any?Please select all that apply")</f>
        <v>Which of the following do you see as drawbacks of having resolved your case outside of court, if any?Please select all that apply</v>
      </c>
      <c r="E85" s="20" t="str">
        <f>HYPERLINK("#'Full Results'!A675", "675")</f>
        <v>675</v>
      </c>
      <c r="F85" t="s">
        <v>531</v>
      </c>
    </row>
    <row r="86" spans="3:6" x14ac:dyDescent="0.3">
      <c r="C86">
        <v>78</v>
      </c>
      <c r="D86" s="8" t="str">
        <f>HYPERLINK("#'Table 78'!A1", "Grid Summary: As far as you are aware, which of the following are considered to be a crime?")</f>
        <v>Grid Summary: As far as you are aware, which of the following are considered to be a crime?</v>
      </c>
      <c r="E86" s="7"/>
      <c r="F86" t="s">
        <v>82</v>
      </c>
    </row>
    <row r="87" spans="3:6" x14ac:dyDescent="0.3">
      <c r="C87">
        <v>79</v>
      </c>
      <c r="D87" s="8" t="str">
        <f>HYPERLINK("#'Table 79'!A1", "As far as you are aware, which of the following are considered to be a crime?: Yelling racial abuse at a stranger on the street")</f>
        <v>As far as you are aware, which of the following are considered to be a crime?: Yelling racial abuse at a stranger on the street</v>
      </c>
      <c r="E87" s="20" t="str">
        <f>HYPERLINK("#'Full Results'!A686", "686")</f>
        <v>686</v>
      </c>
      <c r="F87" t="s">
        <v>82</v>
      </c>
    </row>
    <row r="88" spans="3:6" x14ac:dyDescent="0.3">
      <c r="C88">
        <v>80</v>
      </c>
      <c r="D88" s="8" t="str">
        <f>HYPERLINK("#'Table 80'!A1", "As far as you are aware, which of the following are considered to be a crime?: Writing a homophobic word on the side of a train")</f>
        <v>As far as you are aware, which of the following are considered to be a crime?: Writing a homophobic word on the side of a train</v>
      </c>
      <c r="E88" s="20" t="str">
        <f>HYPERLINK("#'Full Results'!A694", "694")</f>
        <v>694</v>
      </c>
      <c r="F88" t="s">
        <v>82</v>
      </c>
    </row>
    <row r="89" spans="3:6" x14ac:dyDescent="0.3">
      <c r="C89">
        <v>81</v>
      </c>
      <c r="D89" s="8" t="str">
        <f>HYPERLINK("#'Table 81'!A1", "As far as you are aware, which of the following are considered to be a crime?: Shouting “Go back to your country” to a stranger on the street")</f>
        <v>As far as you are aware, which of the following are considered to be a crime?: Shouting “Go back to your country” to a stranger on the street</v>
      </c>
      <c r="E89" s="20" t="str">
        <f>HYPERLINK("#'Full Results'!A702", "702")</f>
        <v>702</v>
      </c>
      <c r="F89" t="s">
        <v>82</v>
      </c>
    </row>
    <row r="90" spans="3:6" x14ac:dyDescent="0.3">
      <c r="C90">
        <v>82</v>
      </c>
      <c r="D90" s="8" t="str">
        <f>HYPERLINK("#'Table 82'!A1", "As far as you are aware, which of the following are considered to be a crime?: Physically attacking someone because of their nationality")</f>
        <v>As far as you are aware, which of the following are considered to be a crime?: Physically attacking someone because of their nationality</v>
      </c>
      <c r="E90" s="20" t="str">
        <f>HYPERLINK("#'Full Results'!A710", "710")</f>
        <v>710</v>
      </c>
      <c r="F90" t="s">
        <v>82</v>
      </c>
    </row>
    <row r="91" spans="3:6" x14ac:dyDescent="0.3">
      <c r="C91">
        <v>83</v>
      </c>
      <c r="D91" s="8" t="str">
        <f>HYPERLINK("#'Table 83'!A1", "As far as you are aware, which of the following are considered to be a crime?: Refusing to serve someone at a restaurant because they are transgender")</f>
        <v>As far as you are aware, which of the following are considered to be a crime?: Refusing to serve someone at a restaurant because they are transgender</v>
      </c>
      <c r="E91" s="20" t="str">
        <f>HYPERLINK("#'Full Results'!A718", "718")</f>
        <v>718</v>
      </c>
      <c r="F91" t="s">
        <v>82</v>
      </c>
    </row>
    <row r="92" spans="3:6" x14ac:dyDescent="0.3">
      <c r="C92">
        <v>84</v>
      </c>
      <c r="D92" s="8" t="str">
        <f>HYPERLINK("#'Table 84'!A1", "As far as you are aware, which of the following are considered to be a crime?: Vandalising a place of worship")</f>
        <v>As far as you are aware, which of the following are considered to be a crime?: Vandalising a place of worship</v>
      </c>
      <c r="E92" s="20" t="str">
        <f>HYPERLINK("#'Full Results'!A726", "726")</f>
        <v>726</v>
      </c>
      <c r="F92" t="s">
        <v>82</v>
      </c>
    </row>
    <row r="93" spans="3:6" x14ac:dyDescent="0.3">
      <c r="C93">
        <v>85</v>
      </c>
      <c r="D93" s="8" t="str">
        <f>HYPERLINK("#'Table 85'!A1", "As far as you are aware, which of the following are considered to be a crime?: Posting racial abuse on social media")</f>
        <v>As far as you are aware, which of the following are considered to be a crime?: Posting racial abuse on social media</v>
      </c>
      <c r="E93" s="20" t="str">
        <f>HYPERLINK("#'Full Results'!A734", "734")</f>
        <v>734</v>
      </c>
      <c r="F93" t="s">
        <v>82</v>
      </c>
    </row>
    <row r="94" spans="3:6" x14ac:dyDescent="0.3">
      <c r="C94">
        <v>86</v>
      </c>
      <c r="D94" s="8" t="str">
        <f>HYPERLINK("#'Table 86'!A1", "As far as you are aware, which of the following are considered to be a crime?: Catcalling a woman on the street")</f>
        <v>As far as you are aware, which of the following are considered to be a crime?: Catcalling a woman on the street</v>
      </c>
      <c r="E94" s="20" t="str">
        <f>HYPERLINK("#'Full Results'!A742", "742")</f>
        <v>742</v>
      </c>
      <c r="F94" t="s">
        <v>82</v>
      </c>
    </row>
    <row r="95" spans="3:6" x14ac:dyDescent="0.3">
      <c r="C95">
        <v>87</v>
      </c>
      <c r="D95" s="8" t="str">
        <f>HYPERLINK("#'Table 87'!A1", "As far as you are aware, which of the following are considered to be a crime?: Shouting at and calling a woman a “bitch” on the street")</f>
        <v>As far as you are aware, which of the following are considered to be a crime?: Shouting at and calling a woman a “bitch” on the street</v>
      </c>
      <c r="E95" s="20" t="str">
        <f>HYPERLINK("#'Full Results'!A750", "750")</f>
        <v>750</v>
      </c>
      <c r="F95" t="s">
        <v>82</v>
      </c>
    </row>
    <row r="96" spans="3:6" x14ac:dyDescent="0.3">
      <c r="C96">
        <v>88</v>
      </c>
      <c r="D96" s="8" t="str">
        <f>HYPERLINK("#'Table 88'!A1", "Grid Summary: And in your view, how should each of these incidents be dealt with?")</f>
        <v>Grid Summary: And in your view, how should each of these incidents be dealt with?</v>
      </c>
      <c r="E96" s="7"/>
      <c r="F96" t="s">
        <v>82</v>
      </c>
    </row>
    <row r="97" spans="3:6" x14ac:dyDescent="0.3">
      <c r="C97">
        <v>89</v>
      </c>
      <c r="D97" s="8" t="str">
        <f>HYPERLINK("#'Table 89'!A1", "And in your view, how should each of these incidents be dealt with?: Yelling racial abuse at a stranger on the street")</f>
        <v>And in your view, how should each of these incidents be dealt with?: Yelling racial abuse at a stranger on the street</v>
      </c>
      <c r="E97" s="20" t="str">
        <f>HYPERLINK("#'Full Results'!A758", "758")</f>
        <v>758</v>
      </c>
      <c r="F97" t="s">
        <v>82</v>
      </c>
    </row>
    <row r="98" spans="3:6" x14ac:dyDescent="0.3">
      <c r="C98">
        <v>90</v>
      </c>
      <c r="D98" s="8" t="str">
        <f>HYPERLINK("#'Table 90'!A1", "And in your view, how should each of these incidents be dealt with?: Writing a homophobic word on the side of a train")</f>
        <v>And in your view, how should each of these incidents be dealt with?: Writing a homophobic word on the side of a train</v>
      </c>
      <c r="E98" s="20" t="str">
        <f>HYPERLINK("#'Full Results'!A765", "765")</f>
        <v>765</v>
      </c>
      <c r="F98" t="s">
        <v>82</v>
      </c>
    </row>
    <row r="99" spans="3:6" x14ac:dyDescent="0.3">
      <c r="C99">
        <v>91</v>
      </c>
      <c r="D99" s="8" t="str">
        <f>HYPERLINK("#'Table 91'!A1", "And in your view, how should each of these incidents be dealt with?: Shouting “Go back to your country” to a stranger on the street")</f>
        <v>And in your view, how should each of these incidents be dealt with?: Shouting “Go back to your country” to a stranger on the street</v>
      </c>
      <c r="E99" s="20" t="str">
        <f>HYPERLINK("#'Full Results'!A772", "772")</f>
        <v>772</v>
      </c>
      <c r="F99" t="s">
        <v>82</v>
      </c>
    </row>
    <row r="100" spans="3:6" x14ac:dyDescent="0.3">
      <c r="C100">
        <v>92</v>
      </c>
      <c r="D100" s="8" t="str">
        <f>HYPERLINK("#'Table 92'!A1", "And in your view, how should each of these incidents be dealt with?: Physically attacking someone because of their nationality")</f>
        <v>And in your view, how should each of these incidents be dealt with?: Physically attacking someone because of their nationality</v>
      </c>
      <c r="E100" s="20" t="str">
        <f>HYPERLINK("#'Full Results'!A779", "779")</f>
        <v>779</v>
      </c>
      <c r="F100" t="s">
        <v>82</v>
      </c>
    </row>
    <row r="101" spans="3:6" x14ac:dyDescent="0.3">
      <c r="C101">
        <v>93</v>
      </c>
      <c r="D101" s="8" t="str">
        <f>HYPERLINK("#'Table 93'!A1", "And in your view, how should each of these incidents be dealt with?: Refusing to serve someone at a restaurant because of their gender identity")</f>
        <v>And in your view, how should each of these incidents be dealt with?: Refusing to serve someone at a restaurant because of their gender identity</v>
      </c>
      <c r="E101" s="20" t="str">
        <f>HYPERLINK("#'Full Results'!A786", "786")</f>
        <v>786</v>
      </c>
      <c r="F101" t="s">
        <v>82</v>
      </c>
    </row>
    <row r="102" spans="3:6" x14ac:dyDescent="0.3">
      <c r="C102">
        <v>94</v>
      </c>
      <c r="D102" s="8" t="str">
        <f>HYPERLINK("#'Table 94'!A1", "And in your view, how should each of these incidents be dealt with?: Vandalising a place of worship")</f>
        <v>And in your view, how should each of these incidents be dealt with?: Vandalising a place of worship</v>
      </c>
      <c r="E102" s="20" t="str">
        <f>HYPERLINK("#'Full Results'!A793", "793")</f>
        <v>793</v>
      </c>
      <c r="F102" t="s">
        <v>82</v>
      </c>
    </row>
    <row r="103" spans="3:6" x14ac:dyDescent="0.3">
      <c r="C103">
        <v>95</v>
      </c>
      <c r="D103" s="8" t="str">
        <f>HYPERLINK("#'Table 95'!A1", "And in your view, how should each of these incidents be dealt with?: Posting racial abuse on social media")</f>
        <v>And in your view, how should each of these incidents be dealt with?: Posting racial abuse on social media</v>
      </c>
      <c r="E103" s="20" t="str">
        <f>HYPERLINK("#'Full Results'!A800", "800")</f>
        <v>800</v>
      </c>
      <c r="F103" t="s">
        <v>82</v>
      </c>
    </row>
    <row r="104" spans="3:6" x14ac:dyDescent="0.3">
      <c r="C104">
        <v>96</v>
      </c>
      <c r="D104" s="8" t="str">
        <f>HYPERLINK("#'Table 96'!A1", "And in your view, how should each of these incidents be dealt with?: Catcalling a woman on the street")</f>
        <v>And in your view, how should each of these incidents be dealt with?: Catcalling a woman on the street</v>
      </c>
      <c r="E104" s="20" t="str">
        <f>HYPERLINK("#'Full Results'!A807", "807")</f>
        <v>807</v>
      </c>
      <c r="F104" t="s">
        <v>82</v>
      </c>
    </row>
    <row r="105" spans="3:6" x14ac:dyDescent="0.3">
      <c r="C105">
        <v>97</v>
      </c>
      <c r="D105" s="8" t="str">
        <f>HYPERLINK("#'Table 97'!A1", "And in your view, how should each of these incidents be dealt with?: Shouting at and calling a woman a “bitch” on the street")</f>
        <v>And in your view, how should each of these incidents be dealt with?: Shouting at and calling a woman a “bitch” on the street</v>
      </c>
      <c r="E105" s="20" t="str">
        <f>HYPERLINK("#'Full Results'!A814", "814")</f>
        <v>814</v>
      </c>
      <c r="F105" t="s">
        <v>82</v>
      </c>
    </row>
    <row r="106" spans="3:6" x14ac:dyDescent="0.3">
      <c r="C106">
        <v>98</v>
      </c>
      <c r="D106" s="8" t="str">
        <f>HYPERLINK("#'Table 98'!A1", " A hate crime is defined as any criminal offence which is perceived to be motivated by hostility or prejudice based on a person's race, religion, sexual orientation, disability, or transgender identity. This is specific towards verbal abuse, phys...")</f>
        <v xml:space="preserve"> A hate crime is defined as any criminal offence which is perceived to be motivated by hostility or prejudice based on a person's race, religion, sexual orientation, disability, or transgender identity. This is specific towards verbal abuse, phys...</v>
      </c>
      <c r="E106" s="20" t="str">
        <f>HYPERLINK("#'Full Results'!A821", "821")</f>
        <v>821</v>
      </c>
      <c r="F106" t="s">
        <v>82</v>
      </c>
    </row>
    <row r="107" spans="3:6" x14ac:dyDescent="0.3">
      <c r="C107">
        <v>99</v>
      </c>
      <c r="D107" s="8" t="str">
        <f>HYPERLINK("#'Table 99'!A1", "Grid Summary: To what extent do you agree or disagree with the following statements?")</f>
        <v>Grid Summary: To what extent do you agree or disagree with the following statements?</v>
      </c>
      <c r="E107" s="7"/>
      <c r="F107" t="s">
        <v>82</v>
      </c>
    </row>
    <row r="108" spans="3:6" x14ac:dyDescent="0.3">
      <c r="C108">
        <v>100</v>
      </c>
      <c r="D108" s="8" t="str">
        <f>HYPERLINK("#'Table 100'!A1", "To what extent do you agree or disagree with the following statements?: When a hate crime occurs, it should always be reported")</f>
        <v>To what extent do you agree or disagree with the following statements?: When a hate crime occurs, it should always be reported</v>
      </c>
      <c r="E108" s="20" t="str">
        <f>HYPERLINK("#'Full Results'!A833", "833")</f>
        <v>833</v>
      </c>
      <c r="F108" t="s">
        <v>82</v>
      </c>
    </row>
    <row r="109" spans="3:6" x14ac:dyDescent="0.3">
      <c r="C109">
        <v>101</v>
      </c>
      <c r="D109" s="8" t="str">
        <f>HYPERLINK("#'Table 101'!A1", "To what extent do you agree or disagree with the following statements?: When a hate crime occurs, the person who did it should always be taken to court")</f>
        <v>To what extent do you agree or disagree with the following statements?: When a hate crime occurs, the person who did it should always be taken to court</v>
      </c>
      <c r="E109" s="20" t="str">
        <f>HYPERLINK("#'Full Results'!A845", "845")</f>
        <v>845</v>
      </c>
      <c r="F109" t="s">
        <v>82</v>
      </c>
    </row>
    <row r="110" spans="3:6" x14ac:dyDescent="0.3">
      <c r="C110">
        <v>102</v>
      </c>
      <c r="D110" s="8" t="str">
        <f>HYPERLINK("#'Table 102'!A1", "To what extent do you agree or disagree with the following statements?: When a hate crime occurs, it’s important to respect the victim’s wishes on what they want to happen")</f>
        <v>To what extent do you agree or disagree with the following statements?: When a hate crime occurs, it’s important to respect the victim’s wishes on what they want to happen</v>
      </c>
      <c r="E110" s="20" t="str">
        <f>HYPERLINK("#'Full Results'!A857", "857")</f>
        <v>857</v>
      </c>
      <c r="F110" t="s">
        <v>82</v>
      </c>
    </row>
    <row r="111" spans="3:6" x14ac:dyDescent="0.3">
      <c r="C111">
        <v>103</v>
      </c>
      <c r="D111" s="8" t="str">
        <f>HYPERLINK("#'Table 103'!A1", "To what extent do you agree or disagree with the following statements?: The best way to tackle hate in the UK is by making sure people are punished")</f>
        <v>To what extent do you agree or disagree with the following statements?: The best way to tackle hate in the UK is by making sure people are punished</v>
      </c>
      <c r="E111" s="20" t="str">
        <f>HYPERLINK("#'Full Results'!A869", "869")</f>
        <v>869</v>
      </c>
      <c r="F111" t="s">
        <v>82</v>
      </c>
    </row>
    <row r="112" spans="3:6" x14ac:dyDescent="0.3">
      <c r="C112">
        <v>104</v>
      </c>
      <c r="D112" s="8" t="str">
        <f>HYPERLINK("#'Table 104'!A1", "To what extent do you agree or disagree with the following statements?: The best way to tackle hate in the UK is by educating people on biases and improving cultural awareness")</f>
        <v>To what extent do you agree or disagree with the following statements?: The best way to tackle hate in the UK is by educating people on biases and improving cultural awareness</v>
      </c>
      <c r="E112" s="20" t="str">
        <f>HYPERLINK("#'Full Results'!A881", "881")</f>
        <v>881</v>
      </c>
      <c r="F112" t="s">
        <v>82</v>
      </c>
    </row>
    <row r="113" spans="3:6" x14ac:dyDescent="0.3">
      <c r="C113">
        <v>105</v>
      </c>
      <c r="D113" s="8" t="str">
        <f>HYPERLINK("#'Table 105'!A1", "To what extent do you agree or disagree with the following statements?: Labelling something as a hate crime is an effective way of reducing hate-related abuse imposing harsher penalties on the person who did it")</f>
        <v>To what extent do you agree or disagree with the following statements?: Labelling something as a hate crime is an effective way of reducing hate-related abuse imposing harsher penalties on the person who did it</v>
      </c>
      <c r="E113" s="20" t="str">
        <f>HYPERLINK("#'Full Results'!A893", "893")</f>
        <v>893</v>
      </c>
      <c r="F113" t="s">
        <v>82</v>
      </c>
    </row>
    <row r="114" spans="3:6" x14ac:dyDescent="0.3">
      <c r="C114">
        <v>106</v>
      </c>
      <c r="D114" s="8" t="str">
        <f>HYPERLINK("#'Table 106'!A1", "Grid Summary: When thinking about how to reduce the prevalence of hate crimes in society, how effective, if at all, would the following be in achieving this?")</f>
        <v>Grid Summary: When thinking about how to reduce the prevalence of hate crimes in society, how effective, if at all, would the following be in achieving this?</v>
      </c>
      <c r="E114" s="7"/>
      <c r="F114" t="s">
        <v>82</v>
      </c>
    </row>
    <row r="115" spans="3:6" x14ac:dyDescent="0.3">
      <c r="C115">
        <v>107</v>
      </c>
      <c r="D115" s="8" t="str">
        <f>HYPERLINK("#'Table 107'!A1", "When thinking about how to reduce the prevalence of hate crimes in society, how effective, if at all, would the following be in achieving this?: More arrests, prosecution, and punishment for hate crimes")</f>
        <v>When thinking about how to reduce the prevalence of hate crimes in society, how effective, if at all, would the following be in achieving this?: More arrests, prosecution, and punishment for hate crimes</v>
      </c>
      <c r="E115" s="20" t="str">
        <f>HYPERLINK("#'Full Results'!A905", "905")</f>
        <v>905</v>
      </c>
      <c r="F115" t="s">
        <v>82</v>
      </c>
    </row>
    <row r="116" spans="3:6" x14ac:dyDescent="0.3">
      <c r="C116">
        <v>108</v>
      </c>
      <c r="D116" s="8" t="str">
        <f>HYPERLINK("#'Table 108'!A1", "When thinking about how to reduce the prevalence of hate crimes in society, how effective, if at all, would the following be in achieving this?: More education in schools about tolerance and inclusion")</f>
        <v>When thinking about how to reduce the prevalence of hate crimes in society, how effective, if at all, would the following be in achieving this?: More education in schools about tolerance and inclusion</v>
      </c>
      <c r="E116" s="20" t="str">
        <f>HYPERLINK("#'Full Results'!A913", "913")</f>
        <v>913</v>
      </c>
      <c r="F116" t="s">
        <v>82</v>
      </c>
    </row>
    <row r="117" spans="3:6" x14ac:dyDescent="0.3">
      <c r="C117">
        <v>109</v>
      </c>
      <c r="D117" s="8" t="str">
        <f>HYPERLINK("#'Table 109'!A1", "When thinking about how to reduce the prevalence of hate crimes in society, how effective, if at all, would the following be in achieving this?: Politicians speaking publicly about tolerance and inclusion")</f>
        <v>When thinking about how to reduce the prevalence of hate crimes in society, how effective, if at all, would the following be in achieving this?: Politicians speaking publicly about tolerance and inclusion</v>
      </c>
      <c r="E117" s="20" t="str">
        <f>HYPERLINK("#'Full Results'!A921", "921")</f>
        <v>921</v>
      </c>
      <c r="F117" t="s">
        <v>82</v>
      </c>
    </row>
    <row r="118" spans="3:6" x14ac:dyDescent="0.3">
      <c r="C118">
        <v>110</v>
      </c>
      <c r="D118" s="8" t="str">
        <f>HYPERLINK("#'Table 110'!A1", "When thinking about how to reduce the prevalence of hate crimes in society, how effective, if at all, would the following be in achieving this?: Bringing together the victim with the person who committed the hate crime to discuss the impact on th...")</f>
        <v>When thinking about how to reduce the prevalence of hate crimes in society, how effective, if at all, would the following be in achieving this?: Bringing together the victim with the person who committed the hate crime to discuss the impact on th...</v>
      </c>
      <c r="E118" s="20" t="str">
        <f>HYPERLINK("#'Full Results'!A929", "929")</f>
        <v>929</v>
      </c>
      <c r="F118" t="s">
        <v>82</v>
      </c>
    </row>
    <row r="119" spans="3:6" x14ac:dyDescent="0.3">
      <c r="C119">
        <v>111</v>
      </c>
      <c r="D119" s="8" t="str">
        <f>HYPERLINK("#'Table 111'!A1", "When thinking about how to reduce the prevalence of hate crimes in society, how effective, if at all, would the following be in achieving this?: Media campaigns to raise awareness about the impact of hate crimes")</f>
        <v>When thinking about how to reduce the prevalence of hate crimes in society, how effective, if at all, would the following be in achieving this?: Media campaigns to raise awareness about the impact of hate crimes</v>
      </c>
      <c r="E119" s="20" t="str">
        <f>HYPERLINK("#'Full Results'!A937", "937")</f>
        <v>937</v>
      </c>
      <c r="F119" t="s">
        <v>82</v>
      </c>
    </row>
    <row r="120" spans="3:6" x14ac:dyDescent="0.3">
      <c r="C120">
        <v>112</v>
      </c>
      <c r="D120" s="8" t="str">
        <f>HYPERLINK("#'Table 112'!A1", "When thinking about how to reduce the prevalence of hate crimes in society, how effective, if at all, would the following be in achieving this?: Encouraging businesses and workplaces to adopt diversity and anti-discrimination policies")</f>
        <v>When thinking about how to reduce the prevalence of hate crimes in society, how effective, if at all, would the following be in achieving this?: Encouraging businesses and workplaces to adopt diversity and anti-discrimination policies</v>
      </c>
      <c r="E120" s="20" t="str">
        <f>HYPERLINK("#'Full Results'!A945", "945")</f>
        <v>945</v>
      </c>
      <c r="F120" t="s">
        <v>82</v>
      </c>
    </row>
    <row r="121" spans="3:6" x14ac:dyDescent="0.3">
      <c r="C121">
        <v>113</v>
      </c>
      <c r="D121" s="8" t="str">
        <f>HYPERLINK("#'Table 113'!A1", "When thinking about how to reduce the prevalence of hate crimes in society, how effective, if at all, would the following be in achieving this?: Programs that work with at-risk youth to prevent them from engaging in hate-related activities")</f>
        <v>When thinking about how to reduce the prevalence of hate crimes in society, how effective, if at all, would the following be in achieving this?: Programs that work with at-risk youth to prevent them from engaging in hate-related activities</v>
      </c>
      <c r="E121" s="20" t="str">
        <f>HYPERLINK("#'Full Results'!A953", "953")</f>
        <v>953</v>
      </c>
      <c r="F121" t="s">
        <v>82</v>
      </c>
    </row>
    <row r="122" spans="3:6" x14ac:dyDescent="0.3">
      <c r="C122">
        <v>114</v>
      </c>
      <c r="D122" s="8" t="str">
        <f>HYPERLINK("#'Table 114'!A1", "When thinking about how to reduce the prevalence of hate crimes in society, how effective, if at all, would the following be in achieving this?: Training for law enforcement on identifying and handling hate crimes")</f>
        <v>When thinking about how to reduce the prevalence of hate crimes in society, how effective, if at all, would the following be in achieving this?: Training for law enforcement on identifying and handling hate crimes</v>
      </c>
      <c r="E122" s="20" t="str">
        <f>HYPERLINK("#'Full Results'!A961", "961")</f>
        <v>961</v>
      </c>
      <c r="F122" t="s">
        <v>82</v>
      </c>
    </row>
    <row r="123" spans="3:6" x14ac:dyDescent="0.3">
      <c r="C123">
        <v>115</v>
      </c>
      <c r="D123" s="8" t="str">
        <f>HYPERLINK("#'Table 115'!A1", "When thinking about how to reduce the prevalence of hate crimes in society, how effective, if at all, would the following be in achieving this?: Banning hate speech from social media platforms and the internet")</f>
        <v>When thinking about how to reduce the prevalence of hate crimes in society, how effective, if at all, would the following be in achieving this?: Banning hate speech from social media platforms and the internet</v>
      </c>
      <c r="E123" s="20" t="str">
        <f>HYPERLINK("#'Full Results'!A969", "969")</f>
        <v>969</v>
      </c>
      <c r="F123" t="s">
        <v>82</v>
      </c>
    </row>
    <row r="124" spans="3:6" x14ac:dyDescent="0.3">
      <c r="C124">
        <v>116</v>
      </c>
      <c r="D124" s="8" t="str">
        <f>HYPERLINK("#'Table 116'!A1", "When thinking about how to reduce the prevalence of hate crimes in society, how effective, if at all, would the following be in achieving this?: Requiring people who have committed a hate crime to attend a behaviour change course")</f>
        <v>When thinking about how to reduce the prevalence of hate crimes in society, how effective, if at all, would the following be in achieving this?: Requiring people who have committed a hate crime to attend a behaviour change course</v>
      </c>
      <c r="E124" s="20" t="str">
        <f>HYPERLINK("#'Full Results'!A977", "977")</f>
        <v>977</v>
      </c>
      <c r="F124" t="s">
        <v>82</v>
      </c>
    </row>
    <row r="125" spans="3:6" x14ac:dyDescent="0.3">
      <c r="C125">
        <v>117</v>
      </c>
      <c r="D125" s="8" t="str">
        <f>HYPERLINK("#'Table 117'!A1", "Grid Summary: And when thinking about how to stop people who have committed a hate crime from doing it again,  how effective, if at all, would the following be in achieving this?")</f>
        <v>Grid Summary: And when thinking about how to stop people who have committed a hate crime from doing it again,  how effective, if at all, would the following be in achieving this?</v>
      </c>
      <c r="E125" s="7"/>
      <c r="F125" t="s">
        <v>82</v>
      </c>
    </row>
    <row r="126" spans="3:6" x14ac:dyDescent="0.3">
      <c r="C126">
        <v>118</v>
      </c>
      <c r="D126" s="8" t="str">
        <f>HYPERLINK("#'Table 118'!A1", "And when thinking about how to stop people who have committed a hate crime from doing it again,  how effective, if at all, would the following be in achieving this?: More arrests, prosecution, and punishment for hate crimes")</f>
        <v>And when thinking about how to stop people who have committed a hate crime from doing it again,  how effective, if at all, would the following be in achieving this?: More arrests, prosecution, and punishment for hate crimes</v>
      </c>
      <c r="E126" s="20" t="str">
        <f>HYPERLINK("#'Full Results'!A985", "985")</f>
        <v>985</v>
      </c>
      <c r="F126" t="s">
        <v>82</v>
      </c>
    </row>
    <row r="127" spans="3:6" x14ac:dyDescent="0.3">
      <c r="C127">
        <v>119</v>
      </c>
      <c r="D127" s="8" t="str">
        <f>HYPERLINK("#'Table 119'!A1", "And when thinking about how to stop people who have committed a hate crime from doing it again,  how effective, if at all, would the following be in achieving this?: More education in schools about tolerance and inclusion")</f>
        <v>And when thinking about how to stop people who have committed a hate crime from doing it again,  how effective, if at all, would the following be in achieving this?: More education in schools about tolerance and inclusion</v>
      </c>
      <c r="E127" s="20" t="str">
        <f>HYPERLINK("#'Full Results'!A993", "993")</f>
        <v>993</v>
      </c>
      <c r="F127" t="s">
        <v>82</v>
      </c>
    </row>
    <row r="128" spans="3:6" x14ac:dyDescent="0.3">
      <c r="C128">
        <v>120</v>
      </c>
      <c r="D128" s="8" t="str">
        <f>HYPERLINK("#'Table 120'!A1", "And when thinking about how to stop people who have committed a hate crime from doing it again,  how effective, if at all, would the following be in achieving this?: Politicians speaking publicly about tolerance and inclusion")</f>
        <v>And when thinking about how to stop people who have committed a hate crime from doing it again,  how effective, if at all, would the following be in achieving this?: Politicians speaking publicly about tolerance and inclusion</v>
      </c>
      <c r="E128" s="20" t="str">
        <f>HYPERLINK("#'Full Results'!A1001", "1001")</f>
        <v>1001</v>
      </c>
      <c r="F128" t="s">
        <v>82</v>
      </c>
    </row>
    <row r="129" spans="3:6" x14ac:dyDescent="0.3">
      <c r="C129">
        <v>121</v>
      </c>
      <c r="D129" s="8" t="str">
        <f>HYPERLINK("#'Table 121'!A1", "And when thinking about how to stop people who have committed a hate crime from doing it again,  how effective, if at all, would the following be in achieving this?: Bringing together victims with the person who committed the hate crime to discus...")</f>
        <v>And when thinking about how to stop people who have committed a hate crime from doing it again,  how effective, if at all, would the following be in achieving this?: Bringing together victims with the person who committed the hate crime to discus...</v>
      </c>
      <c r="E129" s="20" t="str">
        <f>HYPERLINK("#'Full Results'!A1009", "1009")</f>
        <v>1009</v>
      </c>
      <c r="F129" t="s">
        <v>82</v>
      </c>
    </row>
    <row r="130" spans="3:6" x14ac:dyDescent="0.3">
      <c r="C130">
        <v>122</v>
      </c>
      <c r="D130" s="8" t="str">
        <f>HYPERLINK("#'Table 122'!A1", "And when thinking about how to stop people who have committed a hate crime from doing it again,  how effective, if at all, would the following be in achieving this?: More media campaigns to raise awareness about the impact of hate crimes")</f>
        <v>And when thinking about how to stop people who have committed a hate crime from doing it again,  how effective, if at all, would the following be in achieving this?: More media campaigns to raise awareness about the impact of hate crimes</v>
      </c>
      <c r="E130" s="20" t="str">
        <f>HYPERLINK("#'Full Results'!A1017", "1017")</f>
        <v>1017</v>
      </c>
      <c r="F130" t="s">
        <v>82</v>
      </c>
    </row>
    <row r="131" spans="3:6" x14ac:dyDescent="0.3">
      <c r="C131">
        <v>123</v>
      </c>
      <c r="D131" s="8" t="str">
        <f>HYPERLINK("#'Table 123'!A1", "And when thinking about how to stop people who have committed a hate crime from doing it again,  how effective, if at all, would the following be in achieving this?: Encouraging businesses and workplaces to adopt diversity and anti-discrimination...")</f>
        <v>And when thinking about how to stop people who have committed a hate crime from doing it again,  how effective, if at all, would the following be in achieving this?: Encouraging businesses and workplaces to adopt diversity and anti-discrimination...</v>
      </c>
      <c r="E131" s="20" t="str">
        <f>HYPERLINK("#'Full Results'!A1025", "1025")</f>
        <v>1025</v>
      </c>
      <c r="F131" t="s">
        <v>82</v>
      </c>
    </row>
    <row r="132" spans="3:6" x14ac:dyDescent="0.3">
      <c r="C132">
        <v>124</v>
      </c>
      <c r="D132" s="8" t="str">
        <f>HYPERLINK("#'Table 124'!A1", "And when thinking about how to stop people who have committed a hate crime from doing it again,  how effective, if at all, would the following be in achieving this?: Programs that work with at-risk youth to prevent them from engaging in hate-rela...")</f>
        <v>And when thinking about how to stop people who have committed a hate crime from doing it again,  how effective, if at all, would the following be in achieving this?: Programs that work with at-risk youth to prevent them from engaging in hate-rela...</v>
      </c>
      <c r="E132" s="20" t="str">
        <f>HYPERLINK("#'Full Results'!A1033", "1033")</f>
        <v>1033</v>
      </c>
      <c r="F132" t="s">
        <v>82</v>
      </c>
    </row>
    <row r="133" spans="3:6" x14ac:dyDescent="0.3">
      <c r="C133">
        <v>125</v>
      </c>
      <c r="D133" s="8" t="str">
        <f>HYPERLINK("#'Table 125'!A1", "And when thinking about how to stop people who have committed a hate crime from doing it again,  how effective, if at all, would the following be in achieving this?: More training for law enforcement on identifying and handling hate crimes")</f>
        <v>And when thinking about how to stop people who have committed a hate crime from doing it again,  how effective, if at all, would the following be in achieving this?: More training for law enforcement on identifying and handling hate crimes</v>
      </c>
      <c r="E133" s="20" t="str">
        <f>HYPERLINK("#'Full Results'!A1041", "1041")</f>
        <v>1041</v>
      </c>
      <c r="F133" t="s">
        <v>82</v>
      </c>
    </row>
    <row r="134" spans="3:6" x14ac:dyDescent="0.3">
      <c r="C134">
        <v>126</v>
      </c>
      <c r="D134" s="8" t="str">
        <f>HYPERLINK("#'Table 126'!A1", "And when thinking about how to stop people who have committed a hate crime from doing it again,  how effective, if at all, would the following be in achieving this?: Banning hate speech from social media platforms and the internet")</f>
        <v>And when thinking about how to stop people who have committed a hate crime from doing it again,  how effective, if at all, would the following be in achieving this?: Banning hate speech from social media platforms and the internet</v>
      </c>
      <c r="E134" s="20" t="str">
        <f>HYPERLINK("#'Full Results'!A1049", "1049")</f>
        <v>1049</v>
      </c>
      <c r="F134" t="s">
        <v>82</v>
      </c>
    </row>
    <row r="135" spans="3:6" x14ac:dyDescent="0.3">
      <c r="C135">
        <v>127</v>
      </c>
      <c r="D135" s="8" t="str">
        <f>HYPERLINK("#'Table 127'!A1", "And when thinking about how to stop people who have committed a hate crime from doing it again,  how effective, if at all, would the following be in achieving this?: Requiring people who have committed a hate crime to attend a behaviour change co...")</f>
        <v>And when thinking about how to stop people who have committed a hate crime from doing it again,  how effective, if at all, would the following be in achieving this?: Requiring people who have committed a hate crime to attend a behaviour change co...</v>
      </c>
      <c r="E135" s="20" t="str">
        <f>HYPERLINK("#'Full Results'!A1057", "1057")</f>
        <v>1057</v>
      </c>
      <c r="F135" t="s">
        <v>82</v>
      </c>
    </row>
    <row r="136" spans="3:6" x14ac:dyDescent="0.3">
      <c r="C136">
        <v>128</v>
      </c>
      <c r="D136" s="8" t="str">
        <f>HYPERLINK("#'Table 128'!A1", "Grid Summary: Imagine someone is arrested for repeatedly shoplifting. They sell the stolen items and use the money to buy drugs and support their substance use. The police prosecute the person who did it, which will likely result in a court fine....")</f>
        <v>Grid Summary: Imagine someone is arrested for repeatedly shoplifting. They sell the stolen items and use the money to buy drugs and support their substance use. The police prosecute the person who did it, which will likely result in a court fine....</v>
      </c>
      <c r="E136" s="7"/>
      <c r="F136" t="s">
        <v>184</v>
      </c>
    </row>
    <row r="137" spans="3:6" x14ac:dyDescent="0.3">
      <c r="C137">
        <v>129</v>
      </c>
      <c r="D137" s="8" t="str">
        <f>HYPERLINK("#'Table 129'!A1",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7" s="20" t="str">
        <f>HYPERLINK("#'Full Results'!A1065", "1065")</f>
        <v>1065</v>
      </c>
      <c r="F137" t="s">
        <v>184</v>
      </c>
    </row>
    <row r="138" spans="3:6" x14ac:dyDescent="0.3">
      <c r="C138">
        <v>130</v>
      </c>
      <c r="D138" s="8" t="str">
        <f>HYPERLINK("#'Table 130'!A1",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8" s="20" t="str">
        <f>HYPERLINK("#'Full Results'!A1077", "1077")</f>
        <v>1077</v>
      </c>
      <c r="F138" t="s">
        <v>184</v>
      </c>
    </row>
    <row r="139" spans="3:6" x14ac:dyDescent="0.3">
      <c r="C139">
        <v>131</v>
      </c>
      <c r="D139" s="8" t="str">
        <f>HYPERLINK("#'Table 131'!A1",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39" s="20" t="str">
        <f>HYPERLINK("#'Full Results'!A1089", "1089")</f>
        <v>1089</v>
      </c>
      <c r="F139" t="s">
        <v>184</v>
      </c>
    </row>
    <row r="140" spans="3:6" x14ac:dyDescent="0.3">
      <c r="C140">
        <v>132</v>
      </c>
      <c r="D140" s="8" t="str">
        <f>HYPERLINK("#'Table 132'!A1", "Imagine someone is arrested for repeatedly shoplifting. They sell the stolen items and use the money to buy drugs and support their substance use. The police prosecute the person who did it, which will likely result in a court fine. To what exten...")</f>
        <v>Imagine someone is arrested for repeatedly shoplifting. They sell the stolen items and use the money to buy drugs and support their substance use. The police prosecute the person who did it, which will likely result in a court fine. To what exten...</v>
      </c>
      <c r="E140" s="20" t="str">
        <f>HYPERLINK("#'Full Results'!A1101", "1101")</f>
        <v>1101</v>
      </c>
      <c r="F140" t="s">
        <v>184</v>
      </c>
    </row>
    <row r="141" spans="3:6" x14ac:dyDescent="0.3">
      <c r="C141">
        <v>133</v>
      </c>
      <c r="D141" s="8" t="str">
        <f>HYPERLINK("#'Table 133'!A1", "Grid Summary: Imagine someone is arrested for repeatedly shoplifting. They sell the stolen items and use the money to buy drugs and support their substance use. Instead of sending him to court, the police refer him to a drug rehabilitation progra...")</f>
        <v>Grid Summary: Imagine someone is arrested for repeatedly shoplifting. They sell the stolen items and use the money to buy drugs and support their substance use. Instead of sending him to court, the police refer him to a drug rehabilitation progra...</v>
      </c>
      <c r="E141" s="7"/>
      <c r="F141" t="s">
        <v>184</v>
      </c>
    </row>
    <row r="142" spans="3:6" x14ac:dyDescent="0.3">
      <c r="C142">
        <v>134</v>
      </c>
      <c r="D142" s="8" t="str">
        <f>HYPERLINK("#'Table 134'!A1",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2" s="20" t="str">
        <f>HYPERLINK("#'Full Results'!A1113", "1113")</f>
        <v>1113</v>
      </c>
      <c r="F142" t="s">
        <v>184</v>
      </c>
    </row>
    <row r="143" spans="3:6" x14ac:dyDescent="0.3">
      <c r="C143">
        <v>135</v>
      </c>
      <c r="D143" s="8" t="str">
        <f>HYPERLINK("#'Table 135'!A1",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3" s="20" t="str">
        <f>HYPERLINK("#'Full Results'!A1125", "1125")</f>
        <v>1125</v>
      </c>
      <c r="F143" t="s">
        <v>184</v>
      </c>
    </row>
    <row r="144" spans="3:6" x14ac:dyDescent="0.3">
      <c r="C144">
        <v>136</v>
      </c>
      <c r="D144" s="8" t="str">
        <f>HYPERLINK("#'Table 136'!A1",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4" s="20" t="str">
        <f>HYPERLINK("#'Full Results'!A1137", "1137")</f>
        <v>1137</v>
      </c>
      <c r="F144" t="s">
        <v>184</v>
      </c>
    </row>
    <row r="145" spans="3:6" x14ac:dyDescent="0.3">
      <c r="C145">
        <v>137</v>
      </c>
      <c r="D145" s="8" t="str">
        <f>HYPERLINK("#'Table 137'!A1", "Imagine someone is arrested for repeatedly shoplifting. They sell the stolen items and use the money to buy drugs and support their substance use. Instead of sending him to court, the police refer him to a drug rehabilitation programme. To what e...")</f>
        <v>Imagine someone is arrested for repeatedly shoplifting. They sell the stolen items and use the money to buy drugs and support their substance use. Instead of sending him to court, the police refer him to a drug rehabilitation programme. To what e...</v>
      </c>
      <c r="E145" s="20" t="str">
        <f>HYPERLINK("#'Full Results'!A1149", "1149")</f>
        <v>1149</v>
      </c>
      <c r="F145" t="s">
        <v>184</v>
      </c>
    </row>
    <row r="146" spans="3:6" x14ac:dyDescent="0.3">
      <c r="C146">
        <v>138</v>
      </c>
      <c r="D146" s="8" t="str">
        <f>HYPERLINK("#'Table 138'!A1", "Grid Summary: Imagine someone is arrested for shouting racist abuse at their taxi driver. The person who did it is prosecuted and convicted, which will likely result in a court fine.  To what extent do you agree or disagree with the following?  ")</f>
        <v>Grid Summary: Imagine someone is arrested for shouting racist abuse at their taxi driver. The person who did it is prosecuted and convicted, which will likely result in a court fine.  To what extent do you agree or disagree with the following?  </v>
      </c>
      <c r="E146" s="7"/>
      <c r="F146" t="s">
        <v>184</v>
      </c>
    </row>
    <row r="147" spans="3:6" x14ac:dyDescent="0.3">
      <c r="C147">
        <v>139</v>
      </c>
      <c r="D147" s="8" t="str">
        <f>HYPERLINK("#'Table 139'!A1", "Imagine someone is arrested for shouting racist abuse at their taxi driver. The person who did it is prosecuted and convicted, which will likely result in a court fine.  To what extent do you agree or disagree with the following?  : The person wh...")</f>
        <v>Imagine someone is arrested for shouting racist abuse at their taxi driver. The person who did it is prosecuted and convicted, which will likely result in a court fine.  To what extent do you agree or disagree with the following?  : The person wh...</v>
      </c>
      <c r="E147" s="20" t="str">
        <f>HYPERLINK("#'Full Results'!A1161", "1161")</f>
        <v>1161</v>
      </c>
      <c r="F147" t="s">
        <v>184</v>
      </c>
    </row>
    <row r="148" spans="3:6" x14ac:dyDescent="0.3">
      <c r="C148">
        <v>140</v>
      </c>
      <c r="D148" s="8" t="str">
        <f>HYPERLINK("#'Table 140'!A1", "Imagine someone is arrested for shouting racist abuse at their taxi driver. The person who did it is prosecuted and convicted, which will likely result in a court fine.  To what extent do you agree or disagree with the following?  : I would like ...")</f>
        <v>Imagine someone is arrested for shouting racist abuse at their taxi driver. The person who did it is prosecuted and convicted, which will likely result in a court fine.  To what extent do you agree or disagree with the following?  : I would like ...</v>
      </c>
      <c r="E148" s="20" t="str">
        <f>HYPERLINK("#'Full Results'!A1173", "1173")</f>
        <v>1173</v>
      </c>
      <c r="F148" t="s">
        <v>184</v>
      </c>
    </row>
    <row r="149" spans="3:6" x14ac:dyDescent="0.3">
      <c r="C149">
        <v>141</v>
      </c>
      <c r="D149" s="8" t="str">
        <f>HYPERLINK("#'Table 141'!A1", "Imagine someone is arrested for shouting racist abuse at their taxi driver. The person who did it is prosecuted and convicted, which will likely result in a court fine.  To what extent do you agree or disagree with the following?  : This is a goo...")</f>
        <v>Imagine someone is arrested for shouting racist abuse at their taxi driver. The person who did it is prosecuted and convicted, which will likely result in a court fine.  To what extent do you agree or disagree with the following?  : This is a goo...</v>
      </c>
      <c r="E149" s="20" t="str">
        <f>HYPERLINK("#'Full Results'!A1185", "1185")</f>
        <v>1185</v>
      </c>
      <c r="F149" t="s">
        <v>184</v>
      </c>
    </row>
    <row r="150" spans="3:6" x14ac:dyDescent="0.3">
      <c r="C150">
        <v>142</v>
      </c>
      <c r="D150" s="8" t="str">
        <f>HYPERLINK("#'Table 142'!A1", "Imagine someone is arrested for shouting racist abuse at their taxi driver. The person who did it is prosecuted and convicted, which will likely result in a court fine.  To what extent do you agree or disagree with the following?  : This is a goo...")</f>
        <v>Imagine someone is arrested for shouting racist abuse at their taxi driver. The person who did it is prosecuted and convicted, which will likely result in a court fine.  To what extent do you agree or disagree with the following?  : This is a goo...</v>
      </c>
      <c r="E150" s="20" t="str">
        <f>HYPERLINK("#'Full Results'!A1197", "1197")</f>
        <v>1197</v>
      </c>
      <c r="F150" t="s">
        <v>184</v>
      </c>
    </row>
    <row r="151" spans="3:6" x14ac:dyDescent="0.3">
      <c r="C151">
        <v>143</v>
      </c>
      <c r="D151" s="8" t="str">
        <f>HYPERLINK("#'Table 143'!A1", "Grid Summary: Imagine someone is arrested for shouting racist abuse at their taxi driver.  Instead of the case going to court, the taxi driver agrees to meet with the person who did it, ask them questions, explain the impact of the crime and disc...")</f>
        <v>Grid Summary: Imagine someone is arrested for shouting racist abuse at their taxi driver.  Instead of the case going to court, the taxi driver agrees to meet with the person who did it, ask them questions, explain the impact of the crime and disc...</v>
      </c>
      <c r="E151" s="7"/>
      <c r="F151" t="s">
        <v>184</v>
      </c>
    </row>
    <row r="152" spans="3:6" x14ac:dyDescent="0.3">
      <c r="C152">
        <v>144</v>
      </c>
      <c r="D152" s="8" t="str">
        <f>HYPERLINK("#'Table 144'!A1",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2" s="20" t="str">
        <f>HYPERLINK("#'Full Results'!A1209", "1209")</f>
        <v>1209</v>
      </c>
      <c r="F152" t="s">
        <v>184</v>
      </c>
    </row>
    <row r="153" spans="3:6" x14ac:dyDescent="0.3">
      <c r="C153">
        <v>145</v>
      </c>
      <c r="D153" s="8" t="str">
        <f>HYPERLINK("#'Table 145'!A1",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3" s="20" t="str">
        <f>HYPERLINK("#'Full Results'!A1221", "1221")</f>
        <v>1221</v>
      </c>
      <c r="F153" t="s">
        <v>184</v>
      </c>
    </row>
    <row r="154" spans="3:6" x14ac:dyDescent="0.3">
      <c r="C154">
        <v>146</v>
      </c>
      <c r="D154" s="8" t="str">
        <f>HYPERLINK("#'Table 146'!A1",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4" s="20" t="str">
        <f>HYPERLINK("#'Full Results'!A1233", "1233")</f>
        <v>1233</v>
      </c>
      <c r="F154" t="s">
        <v>184</v>
      </c>
    </row>
    <row r="155" spans="3:6" x14ac:dyDescent="0.3">
      <c r="C155">
        <v>147</v>
      </c>
      <c r="D155" s="8" t="str">
        <f>HYPERLINK("#'Table 147'!A1", "Imagine someone is arrested for shouting racist abuse at their taxi driver.  Instead of the case going to court, the taxi driver agrees to meet with the person who did it, ask them questions, explain the impact of the crime and discuss how to mak...")</f>
        <v>Imagine someone is arrested for shouting racist abuse at their taxi driver.  Instead of the case going to court, the taxi driver agrees to meet with the person who did it, ask them questions, explain the impact of the crime and discuss how to mak...</v>
      </c>
      <c r="E155" s="20" t="str">
        <f>HYPERLINK("#'Full Results'!A1245", "1245")</f>
        <v>1245</v>
      </c>
      <c r="F155" t="s">
        <v>184</v>
      </c>
    </row>
    <row r="156" spans="3:6" x14ac:dyDescent="0.3">
      <c r="C156">
        <v>148</v>
      </c>
      <c r="D156" s="8" t="str">
        <f>HYPERLINK("#'Table 148'!A1", "Grid Summary: A 13-year old was involved in a playground fight for which they were convicted and received a community sentence. When they are applying for some jobs, they will be expected to share information about this conviction. In your view, ...")</f>
        <v>Grid Summary: A 13-year old was involved in a playground fight for which they were convicted and received a community sentence. When they are applying for some jobs, they will be expected to share information about this conviction. In your view, ...</v>
      </c>
      <c r="E156" s="7"/>
      <c r="F156" t="s">
        <v>184</v>
      </c>
    </row>
    <row r="157" spans="3:6" x14ac:dyDescent="0.3">
      <c r="C157">
        <v>149</v>
      </c>
      <c r="D157" s="8" t="str">
        <f>HYPERLINK("#'Table 149'!A1",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7" s="20" t="str">
        <f>HYPERLINK("#'Full Results'!A1257", "1257")</f>
        <v>1257</v>
      </c>
      <c r="F157" t="s">
        <v>184</v>
      </c>
    </row>
    <row r="158" spans="3:6" x14ac:dyDescent="0.3">
      <c r="C158">
        <v>150</v>
      </c>
      <c r="D158" s="8" t="str">
        <f>HYPERLINK("#'Table 150'!A1",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8" s="20" t="str">
        <f>HYPERLINK("#'Full Results'!A1263", "1263")</f>
        <v>1263</v>
      </c>
      <c r="F158" t="s">
        <v>184</v>
      </c>
    </row>
    <row r="159" spans="3:6" x14ac:dyDescent="0.3">
      <c r="C159">
        <v>151</v>
      </c>
      <c r="D159" s="8" t="str">
        <f>HYPERLINK("#'Table 151'!A1",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59" s="20" t="str">
        <f>HYPERLINK("#'Full Results'!A1269", "1269")</f>
        <v>1269</v>
      </c>
      <c r="F159" t="s">
        <v>184</v>
      </c>
    </row>
    <row r="160" spans="3:6" x14ac:dyDescent="0.3">
      <c r="C160">
        <v>152</v>
      </c>
      <c r="D160" s="8" t="str">
        <f>HYPERLINK("#'Table 152'!A1",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60" s="20" t="str">
        <f>HYPERLINK("#'Full Results'!A1275", "1275")</f>
        <v>1275</v>
      </c>
      <c r="F160" t="s">
        <v>184</v>
      </c>
    </row>
    <row r="161" spans="3:6" x14ac:dyDescent="0.3">
      <c r="C161">
        <v>153</v>
      </c>
      <c r="D161" s="8" t="str">
        <f>HYPERLINK("#'Table 153'!A1", "A 13-year old was involved in a playground fight for which they were convicted and received a community sentence. When they are applying for some jobs, they will be expected to share information about this conviction. In your view, should they ha...")</f>
        <v>A 13-year old was involved in a playground fight for which they were convicted and received a community sentence. When they are applying for some jobs, they will be expected to share information about this conviction. In your view, should they ha...</v>
      </c>
      <c r="E161" s="20" t="str">
        <f>HYPERLINK("#'Full Results'!A1281", "1281")</f>
        <v>1281</v>
      </c>
      <c r="F161" t="s">
        <v>184</v>
      </c>
    </row>
    <row r="162" spans="3:6" x14ac:dyDescent="0.3">
      <c r="C162">
        <v>154</v>
      </c>
      <c r="D162" s="8" t="str">
        <f>HYPERLINK("#'Table 154'!A1", "Grid Summary: A 17-year old was involved in a playground fight for which they were convicted and received a community sentence. When they are applying for some jobs, they will be expected to share information about this conviction. In your view, ...")</f>
        <v>Grid Summary: A 17-year old was involved in a playground fight for which they were convicted and received a community sentence. When they are applying for some jobs, they will be expected to share information about this conviction. In your view, ...</v>
      </c>
      <c r="E162" s="7"/>
      <c r="F162" t="s">
        <v>184</v>
      </c>
    </row>
    <row r="163" spans="3:6" x14ac:dyDescent="0.3">
      <c r="C163">
        <v>155</v>
      </c>
      <c r="D163" s="8" t="str">
        <f>HYPERLINK("#'Table 155'!A1",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3" s="20" t="str">
        <f>HYPERLINK("#'Full Results'!A1287", "1287")</f>
        <v>1287</v>
      </c>
      <c r="F163" t="s">
        <v>184</v>
      </c>
    </row>
    <row r="164" spans="3:6" x14ac:dyDescent="0.3">
      <c r="C164">
        <v>156</v>
      </c>
      <c r="D164" s="8" t="str">
        <f>HYPERLINK("#'Table 156'!A1",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4" s="20" t="str">
        <f>HYPERLINK("#'Full Results'!A1293", "1293")</f>
        <v>1293</v>
      </c>
      <c r="F164" t="s">
        <v>184</v>
      </c>
    </row>
    <row r="165" spans="3:6" x14ac:dyDescent="0.3">
      <c r="C165">
        <v>157</v>
      </c>
      <c r="D165" s="8" t="str">
        <f>HYPERLINK("#'Table 157'!A1",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5" s="20" t="str">
        <f>HYPERLINK("#'Full Results'!A1299", "1299")</f>
        <v>1299</v>
      </c>
      <c r="F165" t="s">
        <v>184</v>
      </c>
    </row>
    <row r="166" spans="3:6" x14ac:dyDescent="0.3">
      <c r="C166">
        <v>158</v>
      </c>
      <c r="D166" s="8" t="str">
        <f>HYPERLINK("#'Table 158'!A1",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6" s="20" t="str">
        <f>HYPERLINK("#'Full Results'!A1305", "1305")</f>
        <v>1305</v>
      </c>
      <c r="F166" t="s">
        <v>184</v>
      </c>
    </row>
    <row r="167" spans="3:6" x14ac:dyDescent="0.3">
      <c r="C167">
        <v>159</v>
      </c>
      <c r="D167" s="8" t="str">
        <f>HYPERLINK("#'Table 159'!A1", "A 17-year old was involved in a playground fight for which they were convicted and received a community sentence. When they are applying for some jobs, they will be expected to share information about this conviction. In your view, should they ha...")</f>
        <v>A 17-year old was involved in a playground fight for which they were convicted and received a community sentence. When they are applying for some jobs, they will be expected to share information about this conviction. In your view, should they ha...</v>
      </c>
      <c r="E167" s="20" t="str">
        <f>HYPERLINK("#'Full Results'!A1311", "1311")</f>
        <v>1311</v>
      </c>
      <c r="F167" t="s">
        <v>184</v>
      </c>
    </row>
    <row r="168" spans="3:6" x14ac:dyDescent="0.3">
      <c r="C168">
        <v>160</v>
      </c>
      <c r="D168" s="8" t="str">
        <f>HYPERLINK("#'Table 160'!A1", "Grid Summary: A teenager (19) sends an unsolicited nude photo to someone they fancy. The teenager’s crime is reported to the police and they accept responsibility. They are not prosecuted but accept a caution which involves doing an online course...")</f>
        <v>Grid Summary: A teenager (19) sends an unsolicited nude photo to someone they fancy. The teenager’s crime is reported to the police and they accept responsibility. They are not prosecuted but accept a caution which involves doing an online course...</v>
      </c>
      <c r="E168" s="7"/>
      <c r="F168" t="s">
        <v>82</v>
      </c>
    </row>
    <row r="169" spans="3:6" x14ac:dyDescent="0.3">
      <c r="C169">
        <v>161</v>
      </c>
      <c r="D169" s="8" t="str">
        <f>HYPERLINK("#'Table 161'!A1",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69" s="20" t="str">
        <f>HYPERLINK("#'Full Results'!A1317", "1317")</f>
        <v>1317</v>
      </c>
      <c r="F169" t="s">
        <v>82</v>
      </c>
    </row>
    <row r="170" spans="3:6" x14ac:dyDescent="0.3">
      <c r="C170">
        <v>162</v>
      </c>
      <c r="D170" s="8" t="str">
        <f>HYPERLINK("#'Table 162'!A1",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0" s="20" t="str">
        <f>HYPERLINK("#'Full Results'!A1323", "1323")</f>
        <v>1323</v>
      </c>
      <c r="F170" t="s">
        <v>82</v>
      </c>
    </row>
    <row r="171" spans="3:6" x14ac:dyDescent="0.3">
      <c r="C171">
        <v>163</v>
      </c>
      <c r="D171" s="8" t="str">
        <f>HYPERLINK("#'Table 163'!A1",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1" s="20" t="str">
        <f>HYPERLINK("#'Full Results'!A1329", "1329")</f>
        <v>1329</v>
      </c>
      <c r="F171" t="s">
        <v>82</v>
      </c>
    </row>
    <row r="172" spans="3:6" x14ac:dyDescent="0.3">
      <c r="C172">
        <v>164</v>
      </c>
      <c r="D172" s="8" t="str">
        <f>HYPERLINK("#'Table 164'!A1",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2" s="20" t="str">
        <f>HYPERLINK("#'Full Results'!A1335", "1335")</f>
        <v>1335</v>
      </c>
      <c r="F172" t="s">
        <v>82</v>
      </c>
    </row>
    <row r="173" spans="3:6" x14ac:dyDescent="0.3">
      <c r="C173">
        <v>165</v>
      </c>
      <c r="D173" s="8" t="str">
        <f>HYPERLINK("#'Table 165'!A1", "A teenager (19) sends an unsolicited nude photo to someone they fancy. The teenager’s crime is reported to the police and they accept responsibility. They are not prosecuted but accept a caution which involves doing an online course about consent...")</f>
        <v>A teenager (19) sends an unsolicited nude photo to someone they fancy. The teenager’s crime is reported to the police and they accept responsibility. They are not prosecuted but accept a caution which involves doing an online course about consent...</v>
      </c>
      <c r="E173" s="20" t="str">
        <f>HYPERLINK("#'Full Results'!A1341", "1341")</f>
        <v>1341</v>
      </c>
      <c r="F173" t="s">
        <v>82</v>
      </c>
    </row>
    <row r="174" spans="3:6" x14ac:dyDescent="0.3">
      <c r="C174">
        <v>166</v>
      </c>
      <c r="D174" s="8" t="str">
        <f>HYPERLINK("#'Table 166'!A1", "Grid Summary: People who serve short prison sentences (under one year) have to share information with some employers about their criminal record. For the following crimes which often lead to short prison sentences, how long after they finish thei...")</f>
        <v>Grid Summary: People who serve short prison sentences (under one year) have to share information with some employers about their criminal record. For the following crimes which often lead to short prison sentences, how long after they finish thei...</v>
      </c>
      <c r="E174" s="7"/>
      <c r="F174" t="s">
        <v>82</v>
      </c>
    </row>
    <row r="175" spans="3:6" x14ac:dyDescent="0.3">
      <c r="C175">
        <v>167</v>
      </c>
      <c r="D175" s="8" t="str">
        <f>HYPERLINK("#'Table 167'!A1",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5" s="20" t="str">
        <f>HYPERLINK("#'Full Results'!A1347", "1347")</f>
        <v>1347</v>
      </c>
      <c r="F175" t="s">
        <v>82</v>
      </c>
    </row>
    <row r="176" spans="3:6" x14ac:dyDescent="0.3">
      <c r="C176">
        <v>168</v>
      </c>
      <c r="D176" s="8" t="str">
        <f>HYPERLINK("#'Table 168'!A1",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6" s="20" t="str">
        <f>HYPERLINK("#'Full Results'!A1358", "1358")</f>
        <v>1358</v>
      </c>
      <c r="F176" t="s">
        <v>82</v>
      </c>
    </row>
    <row r="177" spans="3:6" x14ac:dyDescent="0.3">
      <c r="C177">
        <v>169</v>
      </c>
      <c r="D177" s="8" t="str">
        <f>HYPERLINK("#'Table 169'!A1", "People who serve short prison sentences (under one year) have to share information with some employers about their criminal record. For the following crimes which often lead to short prison sentences, how long after they finish their sentence sho...")</f>
        <v>People who serve short prison sentences (under one year) have to share information with some employers about their criminal record. For the following crimes which often lead to short prison sentences, how long after they finish their sentence sho...</v>
      </c>
      <c r="E177" s="20" t="str">
        <f>HYPERLINK("#'Full Results'!A1369", "1369")</f>
        <v>1369</v>
      </c>
      <c r="F177" t="s">
        <v>82</v>
      </c>
    </row>
    <row r="178" spans="3:6" x14ac:dyDescent="0.3">
      <c r="C178">
        <v>170</v>
      </c>
      <c r="D178" s="8" t="str">
        <f>HYPERLINK("#'Table 170'!A1", "Grid Summary: To what extent do you agree or disagree with the following statements?")</f>
        <v>Grid Summary: To what extent do you agree or disagree with the following statements?</v>
      </c>
      <c r="E178" s="7"/>
      <c r="F178" t="s">
        <v>82</v>
      </c>
    </row>
    <row r="179" spans="3:6" x14ac:dyDescent="0.3">
      <c r="C179">
        <v>171</v>
      </c>
      <c r="D179" s="8" t="str">
        <f>HYPERLINK("#'Table 171'!A1", "To what extent do you agree or disagree with the following statements?: Society unfairly discriminates against people who have a criminal record")</f>
        <v>To what extent do you agree or disagree with the following statements?: Society unfairly discriminates against people who have a criminal record</v>
      </c>
      <c r="E179" s="20" t="str">
        <f>HYPERLINK("#'Full Results'!A1380", "1380")</f>
        <v>1380</v>
      </c>
      <c r="F179" t="s">
        <v>82</v>
      </c>
    </row>
    <row r="180" spans="3:6" x14ac:dyDescent="0.3">
      <c r="C180">
        <v>172</v>
      </c>
      <c r="D180" s="8" t="str">
        <f>HYPERLINK("#'Table 172'!A1", "To what extent do you agree or disagree with the following statements?: Employers unfairly discriminate against people who have a criminal record")</f>
        <v>To what extent do you agree or disagree with the following statements?: Employers unfairly discriminate against people who have a criminal record</v>
      </c>
      <c r="E180" s="20" t="str">
        <f>HYPERLINK("#'Full Results'!A1392", "1392")</f>
        <v>1392</v>
      </c>
      <c r="F180" t="s">
        <v>82</v>
      </c>
    </row>
    <row r="181" spans="3:6" x14ac:dyDescent="0.3">
      <c r="C181">
        <v>173</v>
      </c>
      <c r="D181" s="8" t="str">
        <f>HYPERLINK("#'Table 173'!A1", "To what extent do you agree or disagree with the following statements?: The criminal records system is an important way to prevent future crime")</f>
        <v>To what extent do you agree or disagree with the following statements?: The criminal records system is an important way to prevent future crime</v>
      </c>
      <c r="E181" s="20" t="str">
        <f>HYPERLINK("#'Full Results'!A1404", "1404")</f>
        <v>1404</v>
      </c>
      <c r="F181" t="s">
        <v>82</v>
      </c>
    </row>
    <row r="182" spans="3:6" x14ac:dyDescent="0.3">
      <c r="C182">
        <v>174</v>
      </c>
      <c r="D182" s="8" t="str">
        <f>HYPERLINK("#'Table 174'!A1", "To what extent do you agree or disagree with the following statements?: There should be a way for people to appeal what is on their criminal record")</f>
        <v>To what extent do you agree or disagree with the following statements?: There should be a way for people to appeal what is on their criminal record</v>
      </c>
      <c r="E182" s="20" t="str">
        <f>HYPERLINK("#'Full Results'!A1416", "1416")</f>
        <v>1416</v>
      </c>
      <c r="F182" t="s">
        <v>82</v>
      </c>
    </row>
    <row r="183" spans="3:6" x14ac:dyDescent="0.3">
      <c r="C183">
        <v>175</v>
      </c>
      <c r="D183" s="8" t="str">
        <f>HYPERLINK("#'Table 175'!A1", "To what extent do you agree or disagree with the following statements?: Having a criminal records system ensures public safety")</f>
        <v>To what extent do you agree or disagree with the following statements?: Having a criminal records system ensures public safety</v>
      </c>
      <c r="E183" s="20" t="str">
        <f>HYPERLINK("#'Full Results'!A1428", "1428")</f>
        <v>1428</v>
      </c>
      <c r="F183" t="s">
        <v>82</v>
      </c>
    </row>
    <row r="184" spans="3:6" x14ac:dyDescent="0.3">
      <c r="C184">
        <v>176</v>
      </c>
      <c r="D184" s="8" t="str">
        <f>HYPERLINK("#'Table 176'!A1", "To what extent do you agree or disagree with the following statements?: Having criminal records makes it more likely for people to reoffend")</f>
        <v>To what extent do you agree or disagree with the following statements?: Having criminal records makes it more likely for people to reoffend</v>
      </c>
      <c r="E184" s="20" t="str">
        <f>HYPERLINK("#'Full Results'!A1440", "1440")</f>
        <v>1440</v>
      </c>
      <c r="F184" t="s">
        <v>82</v>
      </c>
    </row>
    <row r="185" spans="3:6" x14ac:dyDescent="0.3">
      <c r="C185">
        <v>177</v>
      </c>
      <c r="D185" s="8" t="str">
        <f>HYPERLINK("#'Table 177'!A1", "To what extent do you agree or disagree with the following statements?: Giving employers access to criminal records makes it more difficult for people to reintegrate into society")</f>
        <v>To what extent do you agree or disagree with the following statements?: Giving employers access to criminal records makes it more difficult for people to reintegrate into society</v>
      </c>
      <c r="E185" s="20" t="str">
        <f>HYPERLINK("#'Full Results'!A1452", "1452")</f>
        <v>1452</v>
      </c>
      <c r="F185" t="s">
        <v>82</v>
      </c>
    </row>
    <row r="186" spans="3:6" x14ac:dyDescent="0.3">
      <c r="C186">
        <v>178</v>
      </c>
      <c r="D186" s="8" t="str">
        <f>HYPERLINK("#'Table 178'!A1", " Do you have a criminal record?  As a reminder, your responses are confidential, will not be shared, and cannot be traced back to you.   ")</f>
        <v xml:space="preserve"> Do you have a criminal record?  As a reminder, your responses are confidential, will not be shared, and cannot be traced back to you.   </v>
      </c>
      <c r="E186" s="20" t="str">
        <f>HYPERLINK("#'Full Results'!A1464", "1464")</f>
        <v>1464</v>
      </c>
      <c r="F186" t="s">
        <v>82</v>
      </c>
    </row>
    <row r="187" spans="3:6" x14ac:dyDescent="0.3">
      <c r="C187">
        <v>179</v>
      </c>
      <c r="D187" s="8" t="str">
        <f>HYPERLINK("#'Table 179'!A1", " Do you know someone who has a criminal record?  ")</f>
        <v xml:space="preserve"> Do you know someone who has a criminal record?  </v>
      </c>
      <c r="E187" s="20" t="str">
        <f>HYPERLINK("#'Full Results'!A1470", "1470")</f>
        <v>1470</v>
      </c>
      <c r="F187" t="s">
        <v>82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M1452"/>
  <sheetViews>
    <sheetView showGridLines="0" workbookViewId="0">
      <pane xSplit="2" ySplit="7" topLeftCell="C462" activePane="bottomRight" state="frozen"/>
      <selection pane="topRight"/>
      <selection pane="bottomLeft"/>
      <selection pane="bottomRight" activeCell="B462" sqref="B462"/>
    </sheetView>
  </sheetViews>
  <sheetFormatPr defaultColWidth="10.88671875" defaultRowHeight="14.4" x14ac:dyDescent="0.3"/>
  <cols>
    <col min="2" max="2" width="20.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28" t="s">
        <v>527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12"/>
      <c r="C5" s="12"/>
      <c r="D5" s="31" t="s">
        <v>54</v>
      </c>
      <c r="E5" s="31"/>
      <c r="F5" s="12"/>
      <c r="G5" s="31" t="s">
        <v>55</v>
      </c>
      <c r="H5" s="31"/>
      <c r="I5" s="31"/>
      <c r="J5" s="31"/>
      <c r="K5" s="31"/>
      <c r="L5" s="31"/>
      <c r="M5" s="12"/>
      <c r="N5" s="31" t="s">
        <v>56</v>
      </c>
      <c r="O5" s="31"/>
      <c r="P5" s="31"/>
      <c r="Q5" s="31"/>
      <c r="R5" s="12"/>
      <c r="S5" s="31" t="s">
        <v>57</v>
      </c>
      <c r="T5" s="31"/>
      <c r="U5" s="31"/>
      <c r="V5" s="31"/>
      <c r="W5" s="31"/>
      <c r="X5" s="31"/>
      <c r="Y5" s="31"/>
      <c r="Z5" s="31"/>
      <c r="AA5" s="31"/>
      <c r="AB5" s="31"/>
      <c r="AC5" s="31"/>
      <c r="AD5" s="31"/>
      <c r="AE5" s="12"/>
      <c r="AF5" s="31" t="s">
        <v>58</v>
      </c>
      <c r="AG5" s="31"/>
      <c r="AH5" s="12"/>
      <c r="AI5" s="31" t="s">
        <v>59</v>
      </c>
      <c r="AJ5" s="31"/>
      <c r="AK5" s="31"/>
      <c r="AL5" s="12"/>
      <c r="AM5" s="31" t="s">
        <v>60</v>
      </c>
      <c r="AN5" s="31"/>
      <c r="AO5" s="31"/>
      <c r="AP5" s="12"/>
      <c r="AQ5" s="31" t="s">
        <v>50</v>
      </c>
      <c r="AR5" s="31"/>
      <c r="AS5" s="12"/>
      <c r="AT5" s="31" t="s">
        <v>61</v>
      </c>
      <c r="AU5" s="31"/>
      <c r="AV5" s="12"/>
      <c r="AW5" s="31" t="s">
        <v>62</v>
      </c>
      <c r="AX5" s="31"/>
      <c r="AY5" s="12"/>
      <c r="AZ5" s="31" t="s">
        <v>63</v>
      </c>
      <c r="BA5" s="31"/>
      <c r="BB5" s="12"/>
      <c r="BC5" s="31" t="s">
        <v>64</v>
      </c>
      <c r="BD5" s="31"/>
      <c r="BE5" s="12"/>
      <c r="BF5" s="31" t="s">
        <v>65</v>
      </c>
      <c r="BG5" s="31"/>
      <c r="BH5" s="12"/>
      <c r="BI5" s="31" t="s">
        <v>66</v>
      </c>
      <c r="BJ5" s="31"/>
      <c r="BK5" s="12"/>
      <c r="BL5" s="31" t="s">
        <v>67</v>
      </c>
      <c r="BM5" s="31"/>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19.95"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19.95" customHeight="1" x14ac:dyDescent="0.3"/>
    <row r="10" spans="2:65" x14ac:dyDescent="0.3">
      <c r="B10" s="6" t="s">
        <v>83</v>
      </c>
    </row>
    <row r="11" spans="2:65" x14ac:dyDescent="0.3">
      <c r="B11" s="23" t="s">
        <v>82</v>
      </c>
    </row>
    <row r="12" spans="2:65" x14ac:dyDescent="0.3">
      <c r="B12" t="s">
        <v>70</v>
      </c>
      <c r="C12" s="13">
        <v>0.171709531013616</v>
      </c>
      <c r="D12" s="13">
        <v>0.199036918138042</v>
      </c>
      <c r="E12" s="13">
        <v>0.14884393063583801</v>
      </c>
      <c r="F12" s="13"/>
      <c r="G12" s="13">
        <v>0.10497237569060799</v>
      </c>
      <c r="H12" s="13">
        <v>0.204481792717087</v>
      </c>
      <c r="I12" s="13">
        <v>0.17343173431734299</v>
      </c>
      <c r="J12" s="13">
        <v>0.15639810426540299</v>
      </c>
      <c r="K12" s="13">
        <v>0.19847328244274801</v>
      </c>
      <c r="L12" s="13">
        <v>0.16959064327485401</v>
      </c>
      <c r="M12" s="13"/>
      <c r="N12" s="13">
        <v>0.193617021276596</v>
      </c>
      <c r="O12" s="13">
        <v>0.161764705882353</v>
      </c>
      <c r="P12" s="13">
        <v>0.151685393258427</v>
      </c>
      <c r="Q12" s="13">
        <v>0.166144200626959</v>
      </c>
      <c r="R12" s="13"/>
      <c r="S12" s="13">
        <v>0.19377162629757799</v>
      </c>
      <c r="T12" s="13">
        <v>0.15671641791044799</v>
      </c>
      <c r="U12" s="13">
        <v>0.112903225806452</v>
      </c>
      <c r="V12" s="13">
        <v>7.6190476190476197E-2</v>
      </c>
      <c r="W12" s="13">
        <v>0.151260504201681</v>
      </c>
      <c r="X12" s="13">
        <v>0.22727272727272699</v>
      </c>
      <c r="Y12" s="13">
        <v>0.121495327102804</v>
      </c>
      <c r="Z12" s="13">
        <v>0.33333333333333298</v>
      </c>
      <c r="AA12" s="13">
        <v>0.15094339622641501</v>
      </c>
      <c r="AB12" s="13">
        <v>0.19148936170212799</v>
      </c>
      <c r="AC12" s="13">
        <v>0.27941176470588203</v>
      </c>
      <c r="AD12" s="13">
        <v>0.13043478260869601</v>
      </c>
      <c r="AE12" s="13"/>
      <c r="AF12" s="13">
        <v>0.17189460476787999</v>
      </c>
      <c r="AG12" s="13">
        <v>0.173151750972763</v>
      </c>
      <c r="AH12" s="13"/>
      <c r="AI12" s="13">
        <v>0.20338983050847501</v>
      </c>
      <c r="AJ12" s="13">
        <v>0.19480519480519501</v>
      </c>
      <c r="AK12" s="13">
        <v>0.144508670520231</v>
      </c>
      <c r="AL12" s="13"/>
      <c r="AM12" s="13">
        <v>0.308823529411765</v>
      </c>
      <c r="AN12" s="13">
        <v>0.17307692307692299</v>
      </c>
      <c r="AO12" s="13">
        <v>0.140740740740741</v>
      </c>
      <c r="AP12" s="13"/>
      <c r="AQ12" s="13">
        <v>0.199115044247788</v>
      </c>
      <c r="AR12" s="13">
        <v>0.14374999999999999</v>
      </c>
      <c r="AS12" s="13"/>
      <c r="AT12" s="13">
        <v>0.183183183183183</v>
      </c>
      <c r="AU12" s="13">
        <v>0.17101147028154301</v>
      </c>
      <c r="AV12" s="13"/>
      <c r="AW12" s="13">
        <v>0.14447592067988699</v>
      </c>
      <c r="AX12" s="13">
        <v>0.181532004197272</v>
      </c>
      <c r="AY12" s="13"/>
      <c r="AZ12" s="13">
        <v>0.145756457564576</v>
      </c>
      <c r="BA12" s="13">
        <v>0.192105263157895</v>
      </c>
      <c r="BB12" s="13"/>
      <c r="BC12" s="13">
        <v>0.17816091954023</v>
      </c>
      <c r="BD12" s="13">
        <v>0.16521739130434801</v>
      </c>
      <c r="BE12" s="13"/>
      <c r="BF12" s="13">
        <v>0.213235294117647</v>
      </c>
      <c r="BG12" s="13">
        <v>0.155660377358491</v>
      </c>
      <c r="BH12" s="13"/>
      <c r="BI12" s="13">
        <v>0.231884057971014</v>
      </c>
      <c r="BJ12" s="13">
        <v>0.16595380667237</v>
      </c>
      <c r="BK12" s="13"/>
      <c r="BL12" s="13">
        <v>0.15049504950494999</v>
      </c>
      <c r="BM12" s="13">
        <v>0.189393939393939</v>
      </c>
    </row>
    <row r="13" spans="2:65" x14ac:dyDescent="0.3">
      <c r="B13" t="s">
        <v>71</v>
      </c>
      <c r="C13" s="13">
        <v>0.44175491679273798</v>
      </c>
      <c r="D13" s="13">
        <v>0.44622792937399702</v>
      </c>
      <c r="E13" s="13">
        <v>0.43641618497109802</v>
      </c>
      <c r="F13" s="13"/>
      <c r="G13" s="13">
        <v>0.50828729281768004</v>
      </c>
      <c r="H13" s="13">
        <v>0.38375350140056003</v>
      </c>
      <c r="I13" s="13">
        <v>0.44649446494464901</v>
      </c>
      <c r="J13" s="13">
        <v>0.464454976303318</v>
      </c>
      <c r="K13" s="13">
        <v>0.458015267175573</v>
      </c>
      <c r="L13" s="13">
        <v>0.44444444444444398</v>
      </c>
      <c r="M13" s="13"/>
      <c r="N13" s="13">
        <v>0.44255319148936201</v>
      </c>
      <c r="O13" s="13">
        <v>0.45294117647058801</v>
      </c>
      <c r="P13" s="13">
        <v>0.42134831460674199</v>
      </c>
      <c r="Q13" s="13">
        <v>0.43260188087774298</v>
      </c>
      <c r="R13" s="13"/>
      <c r="S13" s="13">
        <v>0.397923875432526</v>
      </c>
      <c r="T13" s="13">
        <v>0.462686567164179</v>
      </c>
      <c r="U13" s="13">
        <v>0.41935483870967699</v>
      </c>
      <c r="V13" s="13">
        <v>0.46666666666666701</v>
      </c>
      <c r="W13" s="13">
        <v>0.46218487394958002</v>
      </c>
      <c r="X13" s="13">
        <v>0.37878787878787901</v>
      </c>
      <c r="Y13" s="13">
        <v>0.50467289719626196</v>
      </c>
      <c r="Z13" s="13">
        <v>0.33333333333333298</v>
      </c>
      <c r="AA13" s="13">
        <v>0.52830188679245305</v>
      </c>
      <c r="AB13" s="13">
        <v>0.44680851063829802</v>
      </c>
      <c r="AC13" s="13">
        <v>0.38235294117647101</v>
      </c>
      <c r="AD13" s="13">
        <v>0.47826086956521702</v>
      </c>
      <c r="AE13" s="13"/>
      <c r="AF13" s="13">
        <v>0.44792973651191997</v>
      </c>
      <c r="AG13" s="13">
        <v>0.43190661478599202</v>
      </c>
      <c r="AH13" s="13"/>
      <c r="AI13" s="13">
        <v>0.40677966101694901</v>
      </c>
      <c r="AJ13" s="13">
        <v>0.493506493506494</v>
      </c>
      <c r="AK13" s="13">
        <v>0.450867052023121</v>
      </c>
      <c r="AL13" s="13"/>
      <c r="AM13" s="13">
        <v>0.35294117647058798</v>
      </c>
      <c r="AN13" s="13">
        <v>0.46153846153846201</v>
      </c>
      <c r="AO13" s="13">
        <v>0.451851851851852</v>
      </c>
      <c r="AP13" s="13"/>
      <c r="AQ13" s="13">
        <v>0.421828908554572</v>
      </c>
      <c r="AR13" s="13">
        <v>0.46250000000000002</v>
      </c>
      <c r="AS13" s="13"/>
      <c r="AT13" s="13">
        <v>0.45645645645645599</v>
      </c>
      <c r="AU13" s="13">
        <v>0.440041710114703</v>
      </c>
      <c r="AV13" s="13"/>
      <c r="AW13" s="13">
        <v>0.44475920679886699</v>
      </c>
      <c r="AX13" s="13">
        <v>0.44386149003148001</v>
      </c>
      <c r="AY13" s="13"/>
      <c r="AZ13" s="13">
        <v>0.46125461254612499</v>
      </c>
      <c r="BA13" s="13">
        <v>0.42763157894736797</v>
      </c>
      <c r="BB13" s="13"/>
      <c r="BC13" s="13">
        <v>0.43965517241379298</v>
      </c>
      <c r="BD13" s="13">
        <v>0.43913043478260899</v>
      </c>
      <c r="BE13" s="13"/>
      <c r="BF13" s="13">
        <v>0.45588235294117602</v>
      </c>
      <c r="BG13" s="13">
        <v>0.429245283018868</v>
      </c>
      <c r="BH13" s="13"/>
      <c r="BI13" s="13">
        <v>0.42753623188405798</v>
      </c>
      <c r="BJ13" s="13">
        <v>0.44482463644140302</v>
      </c>
      <c r="BK13" s="13"/>
      <c r="BL13" s="13">
        <v>0.46732673267326702</v>
      </c>
      <c r="BM13" s="13">
        <v>0.429292929292929</v>
      </c>
    </row>
    <row r="14" spans="2:65" x14ac:dyDescent="0.3">
      <c r="B14" t="s">
        <v>72</v>
      </c>
      <c r="C14" s="13">
        <v>0.15431164901664099</v>
      </c>
      <c r="D14" s="13">
        <v>0.141252006420546</v>
      </c>
      <c r="E14" s="13">
        <v>0.16763005780346801</v>
      </c>
      <c r="F14" s="13"/>
      <c r="G14" s="13">
        <v>0.143646408839779</v>
      </c>
      <c r="H14" s="13">
        <v>0.16806722689075601</v>
      </c>
      <c r="I14" s="13">
        <v>0.15129151291512899</v>
      </c>
      <c r="J14" s="13">
        <v>0.14691943127962101</v>
      </c>
      <c r="K14" s="13">
        <v>0.13740458015267201</v>
      </c>
      <c r="L14" s="13">
        <v>0.16374269005847999</v>
      </c>
      <c r="M14" s="13"/>
      <c r="N14" s="13">
        <v>0.131914893617021</v>
      </c>
      <c r="O14" s="13">
        <v>0.14411764705882399</v>
      </c>
      <c r="P14" s="13">
        <v>0.19662921348314599</v>
      </c>
      <c r="Q14" s="13">
        <v>0.17241379310344801</v>
      </c>
      <c r="R14" s="13"/>
      <c r="S14" s="13">
        <v>0.169550173010381</v>
      </c>
      <c r="T14" s="13">
        <v>0.119402985074627</v>
      </c>
      <c r="U14" s="13">
        <v>9.6774193548387094E-2</v>
      </c>
      <c r="V14" s="13">
        <v>0.24761904761904799</v>
      </c>
      <c r="W14" s="13">
        <v>0.159663865546218</v>
      </c>
      <c r="X14" s="13">
        <v>0.13636363636363599</v>
      </c>
      <c r="Y14" s="13">
        <v>0.15887850467289699</v>
      </c>
      <c r="Z14" s="13">
        <v>0.16666666666666699</v>
      </c>
      <c r="AA14" s="13">
        <v>0.138364779874214</v>
      </c>
      <c r="AB14" s="13">
        <v>0.170212765957447</v>
      </c>
      <c r="AC14" s="13">
        <v>0.13235294117647101</v>
      </c>
      <c r="AD14" s="13">
        <v>4.3478260869565202E-2</v>
      </c>
      <c r="AE14" s="13"/>
      <c r="AF14" s="13">
        <v>0.15432873274780401</v>
      </c>
      <c r="AG14" s="13">
        <v>0.15369649805447499</v>
      </c>
      <c r="AH14" s="13"/>
      <c r="AI14" s="13">
        <v>0.18220338983050799</v>
      </c>
      <c r="AJ14" s="13">
        <v>0.14285714285714299</v>
      </c>
      <c r="AK14" s="13">
        <v>0.15028901734104</v>
      </c>
      <c r="AL14" s="13"/>
      <c r="AM14" s="13">
        <v>0.13235294117647101</v>
      </c>
      <c r="AN14" s="13">
        <v>0.25</v>
      </c>
      <c r="AO14" s="13">
        <v>0.18518518518518501</v>
      </c>
      <c r="AP14" s="13"/>
      <c r="AQ14" s="13">
        <v>0.15929203539823</v>
      </c>
      <c r="AR14" s="13">
        <v>0.1484375</v>
      </c>
      <c r="AS14" s="13"/>
      <c r="AT14" s="13">
        <v>0.15015015015015001</v>
      </c>
      <c r="AU14" s="13">
        <v>0.152241918665276</v>
      </c>
      <c r="AV14" s="13"/>
      <c r="AW14" s="13">
        <v>0.15014164305948999</v>
      </c>
      <c r="AX14" s="13">
        <v>0.152151101783841</v>
      </c>
      <c r="AY14" s="13"/>
      <c r="AZ14" s="13">
        <v>0.16974169741697401</v>
      </c>
      <c r="BA14" s="13">
        <v>0.14210526315789501</v>
      </c>
      <c r="BB14" s="13"/>
      <c r="BC14" s="13">
        <v>0.140804597701149</v>
      </c>
      <c r="BD14" s="13">
        <v>0.19130434782608699</v>
      </c>
      <c r="BE14" s="13"/>
      <c r="BF14" s="13">
        <v>0.11764705882352899</v>
      </c>
      <c r="BG14" s="13">
        <v>0.155660377358491</v>
      </c>
      <c r="BH14" s="13"/>
      <c r="BI14" s="13">
        <v>0.15942028985507201</v>
      </c>
      <c r="BJ14" s="13">
        <v>0.15141146278870801</v>
      </c>
      <c r="BK14" s="13"/>
      <c r="BL14" s="13">
        <v>0.146534653465347</v>
      </c>
      <c r="BM14" s="13">
        <v>0.14772727272727301</v>
      </c>
    </row>
    <row r="15" spans="2:65" x14ac:dyDescent="0.3">
      <c r="B15" t="s">
        <v>73</v>
      </c>
      <c r="C15" s="13">
        <v>0.13842662632375199</v>
      </c>
      <c r="D15" s="13">
        <v>0.112359550561798</v>
      </c>
      <c r="E15" s="13">
        <v>0.16184971098265899</v>
      </c>
      <c r="F15" s="13"/>
      <c r="G15" s="13">
        <v>0.16574585635359099</v>
      </c>
      <c r="H15" s="13">
        <v>0.13725490196078399</v>
      </c>
      <c r="I15" s="13">
        <v>0.143911439114391</v>
      </c>
      <c r="J15" s="13">
        <v>0.14218009478672999</v>
      </c>
      <c r="K15" s="13">
        <v>0.114503816793893</v>
      </c>
      <c r="L15" s="13">
        <v>0.116959064327485</v>
      </c>
      <c r="M15" s="13"/>
      <c r="N15" s="13">
        <v>0.134042553191489</v>
      </c>
      <c r="O15" s="13">
        <v>0.14705882352941199</v>
      </c>
      <c r="P15" s="13">
        <v>0.13483146067415699</v>
      </c>
      <c r="Q15" s="13">
        <v>0.14420062695924801</v>
      </c>
      <c r="R15" s="13"/>
      <c r="S15" s="13">
        <v>0.131487889273356</v>
      </c>
      <c r="T15" s="13">
        <v>0.111940298507463</v>
      </c>
      <c r="U15" s="13">
        <v>0.27419354838709697</v>
      </c>
      <c r="V15" s="13">
        <v>0.15238095238095201</v>
      </c>
      <c r="W15" s="13">
        <v>0.13445378151260501</v>
      </c>
      <c r="X15" s="13">
        <v>0.15151515151515199</v>
      </c>
      <c r="Y15" s="13">
        <v>0.11214953271028</v>
      </c>
      <c r="Z15" s="13">
        <v>0.133333333333333</v>
      </c>
      <c r="AA15" s="13">
        <v>0.113207547169811</v>
      </c>
      <c r="AB15" s="13">
        <v>0.12765957446808501</v>
      </c>
      <c r="AC15" s="13">
        <v>0.13235294117647101</v>
      </c>
      <c r="AD15" s="13">
        <v>0.26086956521739102</v>
      </c>
      <c r="AE15" s="13"/>
      <c r="AF15" s="13">
        <v>0.13048933500627399</v>
      </c>
      <c r="AG15" s="13">
        <v>0.15369649805447499</v>
      </c>
      <c r="AH15" s="13"/>
      <c r="AI15" s="13">
        <v>0.12288135593220301</v>
      </c>
      <c r="AJ15" s="13">
        <v>0.103896103896104</v>
      </c>
      <c r="AK15" s="13">
        <v>0.15606936416184999</v>
      </c>
      <c r="AL15" s="13"/>
      <c r="AM15" s="13">
        <v>0.11764705882352899</v>
      </c>
      <c r="AN15" s="13">
        <v>5.7692307692307702E-2</v>
      </c>
      <c r="AO15" s="13">
        <v>0.125925925925926</v>
      </c>
      <c r="AP15" s="13"/>
      <c r="AQ15" s="13">
        <v>0.13421828908554601</v>
      </c>
      <c r="AR15" s="13">
        <v>0.14374999999999999</v>
      </c>
      <c r="AS15" s="13"/>
      <c r="AT15" s="13">
        <v>0.13213213213213201</v>
      </c>
      <c r="AU15" s="13">
        <v>0.14285714285714299</v>
      </c>
      <c r="AV15" s="13"/>
      <c r="AW15" s="13">
        <v>0.13597733711048199</v>
      </c>
      <c r="AX15" s="13">
        <v>0.141657922350472</v>
      </c>
      <c r="AY15" s="13"/>
      <c r="AZ15" s="13">
        <v>0.13837638376383801</v>
      </c>
      <c r="BA15" s="13">
        <v>0.13815789473684201</v>
      </c>
      <c r="BB15" s="13"/>
      <c r="BC15" s="13">
        <v>0.14655172413793099</v>
      </c>
      <c r="BD15" s="13">
        <v>0.13043478260869601</v>
      </c>
      <c r="BE15" s="13"/>
      <c r="BF15" s="13">
        <v>0.13970588235294101</v>
      </c>
      <c r="BG15" s="13">
        <v>0.15094339622641501</v>
      </c>
      <c r="BH15" s="13"/>
      <c r="BI15" s="13">
        <v>0.101449275362319</v>
      </c>
      <c r="BJ15" s="13">
        <v>0.14285714285714299</v>
      </c>
      <c r="BK15" s="13"/>
      <c r="BL15" s="13">
        <v>0.13267326732673301</v>
      </c>
      <c r="BM15" s="13">
        <v>0.14393939393939401</v>
      </c>
    </row>
    <row r="16" spans="2:65" x14ac:dyDescent="0.3">
      <c r="B16" t="s">
        <v>74</v>
      </c>
      <c r="C16" s="13">
        <v>5.8245083207261697E-2</v>
      </c>
      <c r="D16" s="13">
        <v>6.7415730337078594E-2</v>
      </c>
      <c r="E16" s="13">
        <v>5.05780346820809E-2</v>
      </c>
      <c r="F16" s="13"/>
      <c r="G16" s="13">
        <v>5.5248618784530398E-2</v>
      </c>
      <c r="H16" s="13">
        <v>7.5630252100840303E-2</v>
      </c>
      <c r="I16" s="13">
        <v>5.5350553505535097E-2</v>
      </c>
      <c r="J16" s="13">
        <v>4.2654028436019002E-2</v>
      </c>
      <c r="K16" s="13">
        <v>5.34351145038168E-2</v>
      </c>
      <c r="L16" s="13">
        <v>5.2631578947368397E-2</v>
      </c>
      <c r="M16" s="13"/>
      <c r="N16" s="13">
        <v>7.6595744680851105E-2</v>
      </c>
      <c r="O16" s="13">
        <v>4.11764705882353E-2</v>
      </c>
      <c r="P16" s="13">
        <v>6.7415730337078594E-2</v>
      </c>
      <c r="Q16" s="13">
        <v>4.0752351097178702E-2</v>
      </c>
      <c r="R16" s="13"/>
      <c r="S16" s="13">
        <v>8.6505190311418706E-2</v>
      </c>
      <c r="T16" s="13">
        <v>5.22388059701493E-2</v>
      </c>
      <c r="U16" s="13">
        <v>4.8387096774193498E-2</v>
      </c>
      <c r="V16" s="13">
        <v>2.8571428571428598E-2</v>
      </c>
      <c r="W16" s="13">
        <v>5.8823529411764698E-2</v>
      </c>
      <c r="X16" s="13">
        <v>7.5757575757575801E-2</v>
      </c>
      <c r="Y16" s="13">
        <v>7.4766355140186896E-2</v>
      </c>
      <c r="Z16" s="13">
        <v>3.3333333333333298E-2</v>
      </c>
      <c r="AA16" s="13">
        <v>5.0314465408804999E-2</v>
      </c>
      <c r="AB16" s="13">
        <v>2.1276595744680899E-2</v>
      </c>
      <c r="AC16" s="13">
        <v>2.9411764705882401E-2</v>
      </c>
      <c r="AD16" s="13">
        <v>4.3478260869565202E-2</v>
      </c>
      <c r="AE16" s="13"/>
      <c r="AF16" s="13">
        <v>7.2772898368883301E-2</v>
      </c>
      <c r="AG16" s="13">
        <v>3.3073929961089502E-2</v>
      </c>
      <c r="AH16" s="13"/>
      <c r="AI16" s="13">
        <v>6.3559322033898302E-2</v>
      </c>
      <c r="AJ16" s="13">
        <v>3.8961038961039002E-2</v>
      </c>
      <c r="AK16" s="13">
        <v>6.9364161849711004E-2</v>
      </c>
      <c r="AL16" s="13"/>
      <c r="AM16" s="13">
        <v>8.8235294117647106E-2</v>
      </c>
      <c r="AN16" s="13">
        <v>3.8461538461538498E-2</v>
      </c>
      <c r="AO16" s="13">
        <v>5.1851851851851899E-2</v>
      </c>
      <c r="AP16" s="13"/>
      <c r="AQ16" s="13">
        <v>6.1946902654867297E-2</v>
      </c>
      <c r="AR16" s="13">
        <v>5.46875E-2</v>
      </c>
      <c r="AS16" s="13"/>
      <c r="AT16" s="13">
        <v>6.0060060060060101E-2</v>
      </c>
      <c r="AU16" s="13">
        <v>5.2137643378519297E-2</v>
      </c>
      <c r="AV16" s="13"/>
      <c r="AW16" s="13">
        <v>8.4985835694051007E-2</v>
      </c>
      <c r="AX16" s="13">
        <v>4.7219307450157399E-2</v>
      </c>
      <c r="AY16" s="13"/>
      <c r="AZ16" s="13">
        <v>4.98154981549815E-2</v>
      </c>
      <c r="BA16" s="13">
        <v>6.4473684210526294E-2</v>
      </c>
      <c r="BB16" s="13"/>
      <c r="BC16" s="13">
        <v>7.7586206896551699E-2</v>
      </c>
      <c r="BD16" s="13">
        <v>5.21739130434783E-2</v>
      </c>
      <c r="BE16" s="13"/>
      <c r="BF16" s="13">
        <v>6.6176470588235295E-2</v>
      </c>
      <c r="BG16" s="13">
        <v>8.4905660377358499E-2</v>
      </c>
      <c r="BH16" s="13"/>
      <c r="BI16" s="13">
        <v>4.3478260869565202E-2</v>
      </c>
      <c r="BJ16" s="13">
        <v>5.9024807527801502E-2</v>
      </c>
      <c r="BK16" s="13"/>
      <c r="BL16" s="13">
        <v>6.9306930693069299E-2</v>
      </c>
      <c r="BM16" s="13">
        <v>5.1767676767676803E-2</v>
      </c>
    </row>
    <row r="17" spans="2:65" x14ac:dyDescent="0.3">
      <c r="B17" t="s">
        <v>75</v>
      </c>
      <c r="C17" s="13">
        <v>3.5552193645990902E-2</v>
      </c>
      <c r="D17" s="13">
        <v>3.3707865168539297E-2</v>
      </c>
      <c r="E17" s="13">
        <v>3.4682080924855502E-2</v>
      </c>
      <c r="F17" s="13"/>
      <c r="G17" s="13">
        <v>2.2099447513812199E-2</v>
      </c>
      <c r="H17" s="13">
        <v>3.0812324929972001E-2</v>
      </c>
      <c r="I17" s="13">
        <v>2.9520295202952001E-2</v>
      </c>
      <c r="J17" s="13">
        <v>4.7393364928909901E-2</v>
      </c>
      <c r="K17" s="13">
        <v>3.8167938931297697E-2</v>
      </c>
      <c r="L17" s="13">
        <v>5.2631578947368397E-2</v>
      </c>
      <c r="M17" s="13"/>
      <c r="N17" s="13">
        <v>2.1276595744680899E-2</v>
      </c>
      <c r="O17" s="13">
        <v>5.29411764705882E-2</v>
      </c>
      <c r="P17" s="13">
        <v>2.8089887640449399E-2</v>
      </c>
      <c r="Q17" s="13">
        <v>4.3887147335423198E-2</v>
      </c>
      <c r="R17" s="13"/>
      <c r="S17" s="13">
        <v>2.0761245674740501E-2</v>
      </c>
      <c r="T17" s="13">
        <v>9.7014925373134303E-2</v>
      </c>
      <c r="U17" s="13">
        <v>4.8387096774193498E-2</v>
      </c>
      <c r="V17" s="13">
        <v>2.8571428571428598E-2</v>
      </c>
      <c r="W17" s="13">
        <v>3.3613445378151301E-2</v>
      </c>
      <c r="X17" s="13">
        <v>3.03030303030303E-2</v>
      </c>
      <c r="Y17" s="13">
        <v>2.80373831775701E-2</v>
      </c>
      <c r="Z17" s="13">
        <v>0</v>
      </c>
      <c r="AA17" s="13">
        <v>1.88679245283019E-2</v>
      </c>
      <c r="AB17" s="13">
        <v>4.2553191489361701E-2</v>
      </c>
      <c r="AC17" s="13">
        <v>4.4117647058823498E-2</v>
      </c>
      <c r="AD17" s="13">
        <v>4.3478260869565202E-2</v>
      </c>
      <c r="AE17" s="13"/>
      <c r="AF17" s="13">
        <v>2.2584692597239699E-2</v>
      </c>
      <c r="AG17" s="13">
        <v>5.4474708171206199E-2</v>
      </c>
      <c r="AH17" s="13"/>
      <c r="AI17" s="13">
        <v>2.1186440677966101E-2</v>
      </c>
      <c r="AJ17" s="13">
        <v>2.5974025974026E-2</v>
      </c>
      <c r="AK17" s="13">
        <v>2.8901734104046201E-2</v>
      </c>
      <c r="AL17" s="13"/>
      <c r="AM17" s="13">
        <v>0</v>
      </c>
      <c r="AN17" s="13">
        <v>1.9230769230769201E-2</v>
      </c>
      <c r="AO17" s="13">
        <v>4.4444444444444398E-2</v>
      </c>
      <c r="AP17" s="13"/>
      <c r="AQ17" s="13">
        <v>2.3598820058997001E-2</v>
      </c>
      <c r="AR17" s="13">
        <v>4.6875E-2</v>
      </c>
      <c r="AS17" s="13"/>
      <c r="AT17" s="13">
        <v>1.8018018018018001E-2</v>
      </c>
      <c r="AU17" s="13">
        <v>4.1710114702815403E-2</v>
      </c>
      <c r="AV17" s="13"/>
      <c r="AW17" s="13">
        <v>3.9660056657223802E-2</v>
      </c>
      <c r="AX17" s="13">
        <v>3.3578174186778602E-2</v>
      </c>
      <c r="AY17" s="13"/>
      <c r="AZ17" s="13">
        <v>3.5055350553505497E-2</v>
      </c>
      <c r="BA17" s="13">
        <v>3.5526315789473698E-2</v>
      </c>
      <c r="BB17" s="13"/>
      <c r="BC17" s="13">
        <v>1.72413793103448E-2</v>
      </c>
      <c r="BD17" s="13">
        <v>2.1739130434782601E-2</v>
      </c>
      <c r="BE17" s="13"/>
      <c r="BF17" s="13">
        <v>7.3529411764705899E-3</v>
      </c>
      <c r="BG17" s="13">
        <v>2.3584905660377398E-2</v>
      </c>
      <c r="BH17" s="13"/>
      <c r="BI17" s="13">
        <v>3.6231884057971002E-2</v>
      </c>
      <c r="BJ17" s="13">
        <v>3.59281437125748E-2</v>
      </c>
      <c r="BK17" s="13"/>
      <c r="BL17" s="13">
        <v>3.36633663366337E-2</v>
      </c>
      <c r="BM17" s="13">
        <v>3.7878787878787901E-2</v>
      </c>
    </row>
    <row r="18" spans="2:65" x14ac:dyDescent="0.3">
      <c r="B18" t="s">
        <v>76</v>
      </c>
      <c r="C18" s="13">
        <v>0.61346444780635401</v>
      </c>
      <c r="D18" s="13">
        <v>0.64526484751203805</v>
      </c>
      <c r="E18" s="13">
        <v>0.58526011560693603</v>
      </c>
      <c r="F18" s="13"/>
      <c r="G18" s="13">
        <v>0.61325966850828695</v>
      </c>
      <c r="H18" s="13">
        <v>0.58823529411764697</v>
      </c>
      <c r="I18" s="13">
        <v>0.61992619926199299</v>
      </c>
      <c r="J18" s="13">
        <v>0.62085308056872002</v>
      </c>
      <c r="K18" s="13">
        <v>0.65648854961832104</v>
      </c>
      <c r="L18" s="13">
        <v>0.61403508771929804</v>
      </c>
      <c r="M18" s="13"/>
      <c r="N18" s="13">
        <v>0.63617021276595698</v>
      </c>
      <c r="O18" s="13">
        <v>0.61470588235294099</v>
      </c>
      <c r="P18" s="13">
        <v>0.57303370786516805</v>
      </c>
      <c r="Q18" s="13">
        <v>0.59874608150470199</v>
      </c>
      <c r="R18" s="13"/>
      <c r="S18" s="13">
        <v>0.59169550173010399</v>
      </c>
      <c r="T18" s="13">
        <v>0.61940298507462699</v>
      </c>
      <c r="U18" s="13">
        <v>0.532258064516129</v>
      </c>
      <c r="V18" s="13">
        <v>0.54285714285714304</v>
      </c>
      <c r="W18" s="13">
        <v>0.61344537815126099</v>
      </c>
      <c r="X18" s="13">
        <v>0.60606060606060597</v>
      </c>
      <c r="Y18" s="13">
        <v>0.62616822429906505</v>
      </c>
      <c r="Z18" s="13">
        <v>0.66666666666666696</v>
      </c>
      <c r="AA18" s="13">
        <v>0.679245283018868</v>
      </c>
      <c r="AB18" s="13">
        <v>0.63829787234042601</v>
      </c>
      <c r="AC18" s="13">
        <v>0.66176470588235303</v>
      </c>
      <c r="AD18" s="13">
        <v>0.60869565217391297</v>
      </c>
      <c r="AE18" s="13"/>
      <c r="AF18" s="13">
        <v>0.61982434127979902</v>
      </c>
      <c r="AG18" s="13">
        <v>0.60505836575875505</v>
      </c>
      <c r="AH18" s="13"/>
      <c r="AI18" s="13">
        <v>0.61016949152542399</v>
      </c>
      <c r="AJ18" s="13">
        <v>0.68831168831168799</v>
      </c>
      <c r="AK18" s="13">
        <v>0.59537572254335303</v>
      </c>
      <c r="AL18" s="13"/>
      <c r="AM18" s="13">
        <v>0.66176470588235303</v>
      </c>
      <c r="AN18" s="13">
        <v>0.63461538461538503</v>
      </c>
      <c r="AO18" s="13">
        <v>0.592592592592593</v>
      </c>
      <c r="AP18" s="13"/>
      <c r="AQ18" s="13">
        <v>0.62094395280236003</v>
      </c>
      <c r="AR18" s="13">
        <v>0.60624999999999996</v>
      </c>
      <c r="AS18" s="13"/>
      <c r="AT18" s="13">
        <v>0.63963963963963999</v>
      </c>
      <c r="AU18" s="13">
        <v>0.61105318039624601</v>
      </c>
      <c r="AV18" s="13"/>
      <c r="AW18" s="13">
        <v>0.58923512747875395</v>
      </c>
      <c r="AX18" s="13">
        <v>0.62539349422875101</v>
      </c>
      <c r="AY18" s="13"/>
      <c r="AZ18" s="13">
        <v>0.60701107011070099</v>
      </c>
      <c r="BA18" s="13">
        <v>0.61973684210526303</v>
      </c>
      <c r="BB18" s="13"/>
      <c r="BC18" s="13">
        <v>0.61781609195402298</v>
      </c>
      <c r="BD18" s="13">
        <v>0.60434782608695703</v>
      </c>
      <c r="BE18" s="13"/>
      <c r="BF18" s="13">
        <v>0.66911764705882304</v>
      </c>
      <c r="BG18" s="13">
        <v>0.58490566037735803</v>
      </c>
      <c r="BH18" s="13"/>
      <c r="BI18" s="13">
        <v>0.65942028985507295</v>
      </c>
      <c r="BJ18" s="13">
        <v>0.61077844311377205</v>
      </c>
      <c r="BK18" s="13"/>
      <c r="BL18" s="13">
        <v>0.61782178217821804</v>
      </c>
      <c r="BM18" s="13">
        <v>0.61868686868686895</v>
      </c>
    </row>
    <row r="19" spans="2:65" x14ac:dyDescent="0.3">
      <c r="B19" t="s">
        <v>77</v>
      </c>
      <c r="C19" s="13">
        <v>0.19667170953101401</v>
      </c>
      <c r="D19" s="13">
        <v>0.17977528089887601</v>
      </c>
      <c r="E19" s="13">
        <v>0.21242774566473999</v>
      </c>
      <c r="F19" s="13"/>
      <c r="G19" s="13">
        <v>0.22099447513812201</v>
      </c>
      <c r="H19" s="13">
        <v>0.212885154061625</v>
      </c>
      <c r="I19" s="13">
        <v>0.199261992619926</v>
      </c>
      <c r="J19" s="13">
        <v>0.184834123222749</v>
      </c>
      <c r="K19" s="13">
        <v>0.16793893129771001</v>
      </c>
      <c r="L19" s="13">
        <v>0.16959064327485401</v>
      </c>
      <c r="M19" s="13"/>
      <c r="N19" s="13">
        <v>0.21063829787234001</v>
      </c>
      <c r="O19" s="13">
        <v>0.188235294117647</v>
      </c>
      <c r="P19" s="13">
        <v>0.202247191011236</v>
      </c>
      <c r="Q19" s="13">
        <v>0.18495297805642599</v>
      </c>
      <c r="R19" s="13"/>
      <c r="S19" s="13">
        <v>0.21799307958477501</v>
      </c>
      <c r="T19" s="13">
        <v>0.164179104477612</v>
      </c>
      <c r="U19" s="13">
        <v>0.32258064516128998</v>
      </c>
      <c r="V19" s="13">
        <v>0.180952380952381</v>
      </c>
      <c r="W19" s="13">
        <v>0.19327731092437</v>
      </c>
      <c r="X19" s="13">
        <v>0.22727272727272699</v>
      </c>
      <c r="Y19" s="13">
        <v>0.18691588785046701</v>
      </c>
      <c r="Z19" s="13">
        <v>0.16666666666666699</v>
      </c>
      <c r="AA19" s="13">
        <v>0.16352201257861601</v>
      </c>
      <c r="AB19" s="13">
        <v>0.14893617021276601</v>
      </c>
      <c r="AC19" s="13">
        <v>0.161764705882353</v>
      </c>
      <c r="AD19" s="13">
        <v>0.30434782608695699</v>
      </c>
      <c r="AE19" s="13"/>
      <c r="AF19" s="13">
        <v>0.203262233375157</v>
      </c>
      <c r="AG19" s="13">
        <v>0.18677042801556401</v>
      </c>
      <c r="AH19" s="13"/>
      <c r="AI19" s="13">
        <v>0.186440677966102</v>
      </c>
      <c r="AJ19" s="13">
        <v>0.14285714285714299</v>
      </c>
      <c r="AK19" s="13">
        <v>0.225433526011561</v>
      </c>
      <c r="AL19" s="13"/>
      <c r="AM19" s="13">
        <v>0.20588235294117599</v>
      </c>
      <c r="AN19" s="13">
        <v>9.6153846153846201E-2</v>
      </c>
      <c r="AO19" s="13">
        <v>0.17777777777777801</v>
      </c>
      <c r="AP19" s="13"/>
      <c r="AQ19" s="13">
        <v>0.196165191740413</v>
      </c>
      <c r="AR19" s="13">
        <v>0.19843749999999999</v>
      </c>
      <c r="AS19" s="13"/>
      <c r="AT19" s="13">
        <v>0.192192192192192</v>
      </c>
      <c r="AU19" s="13">
        <v>0.19499478623566199</v>
      </c>
      <c r="AV19" s="13"/>
      <c r="AW19" s="13">
        <v>0.22096317280453301</v>
      </c>
      <c r="AX19" s="13">
        <v>0.18887722980062999</v>
      </c>
      <c r="AY19" s="13"/>
      <c r="AZ19" s="13">
        <v>0.188191881918819</v>
      </c>
      <c r="BA19" s="13">
        <v>0.202631578947368</v>
      </c>
      <c r="BB19" s="13"/>
      <c r="BC19" s="13">
        <v>0.22413793103448301</v>
      </c>
      <c r="BD19" s="13">
        <v>0.182608695652174</v>
      </c>
      <c r="BE19" s="13"/>
      <c r="BF19" s="13">
        <v>0.20588235294117599</v>
      </c>
      <c r="BG19" s="13">
        <v>0.235849056603774</v>
      </c>
      <c r="BH19" s="13"/>
      <c r="BI19" s="13">
        <v>0.14492753623188401</v>
      </c>
      <c r="BJ19" s="13">
        <v>0.201881950384944</v>
      </c>
      <c r="BK19" s="13"/>
      <c r="BL19" s="13">
        <v>0.20198019801980199</v>
      </c>
      <c r="BM19" s="13">
        <v>0.195707070707071</v>
      </c>
    </row>
    <row r="20" spans="2:65" x14ac:dyDescent="0.3">
      <c r="B20" t="s">
        <v>78</v>
      </c>
      <c r="C20" s="13">
        <v>0.41679273827534002</v>
      </c>
      <c r="D20" s="13">
        <v>0.46548956661316199</v>
      </c>
      <c r="E20" s="13">
        <v>0.37283236994219598</v>
      </c>
      <c r="F20" s="13"/>
      <c r="G20" s="13">
        <v>0.39226519337016602</v>
      </c>
      <c r="H20" s="13">
        <v>0.37535014005602202</v>
      </c>
      <c r="I20" s="13">
        <v>0.420664206642066</v>
      </c>
      <c r="J20" s="13">
        <v>0.43601895734597201</v>
      </c>
      <c r="K20" s="13">
        <v>0.488549618320611</v>
      </c>
      <c r="L20" s="13">
        <v>0.44444444444444398</v>
      </c>
      <c r="M20" s="13"/>
      <c r="N20" s="13">
        <v>0.42553191489361702</v>
      </c>
      <c r="O20" s="13">
        <v>0.42647058823529399</v>
      </c>
      <c r="P20" s="13">
        <v>0.37078651685393299</v>
      </c>
      <c r="Q20" s="13">
        <v>0.41379310344827602</v>
      </c>
      <c r="R20" s="13"/>
      <c r="S20" s="13">
        <v>0.37370242214532901</v>
      </c>
      <c r="T20" s="13">
        <v>0.45522388059701502</v>
      </c>
      <c r="U20" s="13">
        <v>0.209677419354839</v>
      </c>
      <c r="V20" s="13">
        <v>0.36190476190476201</v>
      </c>
      <c r="W20" s="13">
        <v>0.42016806722689098</v>
      </c>
      <c r="X20" s="13">
        <v>0.37878787878787901</v>
      </c>
      <c r="Y20" s="13">
        <v>0.43925233644859801</v>
      </c>
      <c r="Z20" s="13">
        <v>0.5</v>
      </c>
      <c r="AA20" s="13">
        <v>0.51572327044025101</v>
      </c>
      <c r="AB20" s="13">
        <v>0.48936170212766</v>
      </c>
      <c r="AC20" s="13">
        <v>0.5</v>
      </c>
      <c r="AD20" s="13">
        <v>0.30434782608695699</v>
      </c>
      <c r="AE20" s="13"/>
      <c r="AF20" s="13">
        <v>0.41656210790464199</v>
      </c>
      <c r="AG20" s="13">
        <v>0.41828793774319101</v>
      </c>
      <c r="AH20" s="13"/>
      <c r="AI20" s="13">
        <v>0.42372881355932202</v>
      </c>
      <c r="AJ20" s="13">
        <v>0.54545454545454497</v>
      </c>
      <c r="AK20" s="13">
        <v>0.369942196531792</v>
      </c>
      <c r="AL20" s="13"/>
      <c r="AM20" s="13">
        <v>0.45588235294117702</v>
      </c>
      <c r="AN20" s="13">
        <v>0.53846153846153799</v>
      </c>
      <c r="AO20" s="13">
        <v>0.41481481481481502</v>
      </c>
      <c r="AP20" s="13"/>
      <c r="AQ20" s="13">
        <v>0.42477876106194701</v>
      </c>
      <c r="AR20" s="13">
        <v>0.40781250000000002</v>
      </c>
      <c r="AS20" s="13"/>
      <c r="AT20" s="13">
        <v>0.44744744744744702</v>
      </c>
      <c r="AU20" s="13">
        <v>0.41605839416058399</v>
      </c>
      <c r="AV20" s="13"/>
      <c r="AW20" s="13">
        <v>0.36827195467422102</v>
      </c>
      <c r="AX20" s="13">
        <v>0.43651626442812202</v>
      </c>
      <c r="AY20" s="13"/>
      <c r="AZ20" s="13">
        <v>0.41881918819188202</v>
      </c>
      <c r="BA20" s="13">
        <v>0.41710526315789498</v>
      </c>
      <c r="BB20" s="13"/>
      <c r="BC20" s="13">
        <v>0.39367816091954</v>
      </c>
      <c r="BD20" s="13">
        <v>0.421739130434783</v>
      </c>
      <c r="BE20" s="13"/>
      <c r="BF20" s="13">
        <v>0.46323529411764702</v>
      </c>
      <c r="BG20" s="13">
        <v>0.34905660377358499</v>
      </c>
      <c r="BH20" s="13"/>
      <c r="BI20" s="13">
        <v>0.51449275362318803</v>
      </c>
      <c r="BJ20" s="13">
        <v>0.408896492728828</v>
      </c>
      <c r="BK20" s="13"/>
      <c r="BL20" s="13">
        <v>0.41584158415841599</v>
      </c>
      <c r="BM20" s="13">
        <v>0.42297979797979801</v>
      </c>
    </row>
    <row r="21" spans="2:65" x14ac:dyDescent="0.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row>
    <row r="22" spans="2:65" x14ac:dyDescent="0.3">
      <c r="B22" s="6" t="s">
        <v>84</v>
      </c>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row>
    <row r="23" spans="2:65" x14ac:dyDescent="0.3">
      <c r="B23" s="23" t="s">
        <v>82</v>
      </c>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row>
    <row r="24" spans="2:65" x14ac:dyDescent="0.3">
      <c r="B24" t="s">
        <v>70</v>
      </c>
      <c r="C24" s="13">
        <v>0.218608169440242</v>
      </c>
      <c r="D24" s="13">
        <v>0.24077046548956699</v>
      </c>
      <c r="E24" s="13">
        <v>0.19797687861271701</v>
      </c>
      <c r="F24" s="13"/>
      <c r="G24" s="13">
        <v>0.16574585635359099</v>
      </c>
      <c r="H24" s="13">
        <v>0.224089635854342</v>
      </c>
      <c r="I24" s="13">
        <v>0.22140221402214</v>
      </c>
      <c r="J24" s="13">
        <v>0.20379146919431301</v>
      </c>
      <c r="K24" s="13">
        <v>0.26717557251908403</v>
      </c>
      <c r="L24" s="13">
        <v>0.23976608187134499</v>
      </c>
      <c r="M24" s="13"/>
      <c r="N24" s="13">
        <v>0.20425531914893599</v>
      </c>
      <c r="O24" s="13">
        <v>0.21176470588235299</v>
      </c>
      <c r="P24" s="13">
        <v>0.19662921348314599</v>
      </c>
      <c r="Q24" s="13">
        <v>0.26645768025078398</v>
      </c>
      <c r="R24" s="13"/>
      <c r="S24" s="13">
        <v>0.23529411764705899</v>
      </c>
      <c r="T24" s="13">
        <v>0.171641791044776</v>
      </c>
      <c r="U24" s="13">
        <v>0.19354838709677399</v>
      </c>
      <c r="V24" s="13">
        <v>0.114285714285714</v>
      </c>
      <c r="W24" s="13">
        <v>0.22689075630252101</v>
      </c>
      <c r="X24" s="13">
        <v>0.25</v>
      </c>
      <c r="Y24" s="13">
        <v>0.15887850467289699</v>
      </c>
      <c r="Z24" s="13">
        <v>0.3</v>
      </c>
      <c r="AA24" s="13">
        <v>0.20754716981132099</v>
      </c>
      <c r="AB24" s="13">
        <v>0.25531914893617003</v>
      </c>
      <c r="AC24" s="13">
        <v>0.33823529411764702</v>
      </c>
      <c r="AD24" s="13">
        <v>0.34782608695652201</v>
      </c>
      <c r="AE24" s="13"/>
      <c r="AF24" s="13">
        <v>0.222082810539523</v>
      </c>
      <c r="AG24" s="13">
        <v>0.21595330739299601</v>
      </c>
      <c r="AH24" s="13"/>
      <c r="AI24" s="13">
        <v>0.19067796610169499</v>
      </c>
      <c r="AJ24" s="13">
        <v>0.27272727272727298</v>
      </c>
      <c r="AK24" s="13">
        <v>0.21676300578034699</v>
      </c>
      <c r="AL24" s="13"/>
      <c r="AM24" s="13">
        <v>0.25</v>
      </c>
      <c r="AN24" s="13">
        <v>0.269230769230769</v>
      </c>
      <c r="AO24" s="13">
        <v>0.17037037037037001</v>
      </c>
      <c r="AP24" s="13"/>
      <c r="AQ24" s="13">
        <v>0.212389380530973</v>
      </c>
      <c r="AR24" s="13">
        <v>0.2265625</v>
      </c>
      <c r="AS24" s="13"/>
      <c r="AT24" s="13">
        <v>0.21021021021021</v>
      </c>
      <c r="AU24" s="13">
        <v>0.22523461939520301</v>
      </c>
      <c r="AV24" s="13"/>
      <c r="AW24" s="13">
        <v>0.22946175637393801</v>
      </c>
      <c r="AX24" s="13">
        <v>0.21615949632738701</v>
      </c>
      <c r="AY24" s="13"/>
      <c r="AZ24" s="13">
        <v>0.232472324723247</v>
      </c>
      <c r="BA24" s="13">
        <v>0.20921052631578901</v>
      </c>
      <c r="BB24" s="13"/>
      <c r="BC24" s="13">
        <v>0.232758620689655</v>
      </c>
      <c r="BD24" s="13">
        <v>0.208695652173913</v>
      </c>
      <c r="BE24" s="13"/>
      <c r="BF24" s="13">
        <v>0.213235294117647</v>
      </c>
      <c r="BG24" s="13">
        <v>0.245283018867925</v>
      </c>
      <c r="BH24" s="13"/>
      <c r="BI24" s="13">
        <v>0.30434782608695699</v>
      </c>
      <c r="BJ24" s="13">
        <v>0.20786997433703999</v>
      </c>
      <c r="BK24" s="13"/>
      <c r="BL24" s="13">
        <v>0.26732673267326701</v>
      </c>
      <c r="BM24" s="13">
        <v>0.190656565656566</v>
      </c>
    </row>
    <row r="25" spans="2:65" x14ac:dyDescent="0.3">
      <c r="B25" t="s">
        <v>71</v>
      </c>
      <c r="C25" s="13">
        <v>0.39107413010589998</v>
      </c>
      <c r="D25" s="13">
        <v>0.420545746388443</v>
      </c>
      <c r="E25" s="13">
        <v>0.36271676300577999</v>
      </c>
      <c r="F25" s="13"/>
      <c r="G25" s="13">
        <v>0.475138121546961</v>
      </c>
      <c r="H25" s="13">
        <v>0.37254901960784298</v>
      </c>
      <c r="I25" s="13">
        <v>0.38007380073800701</v>
      </c>
      <c r="J25" s="13">
        <v>0.41232227488151701</v>
      </c>
      <c r="K25" s="13">
        <v>0.32824427480916002</v>
      </c>
      <c r="L25" s="13">
        <v>0.38011695906432702</v>
      </c>
      <c r="M25" s="13"/>
      <c r="N25" s="13">
        <v>0.38510638297872302</v>
      </c>
      <c r="O25" s="13">
        <v>0.39411764705882402</v>
      </c>
      <c r="P25" s="13">
        <v>0.42134831460674199</v>
      </c>
      <c r="Q25" s="13">
        <v>0.37617554858934199</v>
      </c>
      <c r="R25" s="13"/>
      <c r="S25" s="13">
        <v>0.34602076124567499</v>
      </c>
      <c r="T25" s="13">
        <v>0.47014925373134298</v>
      </c>
      <c r="U25" s="13">
        <v>0.33870967741935498</v>
      </c>
      <c r="V25" s="13">
        <v>0.4</v>
      </c>
      <c r="W25" s="13">
        <v>0.42016806722689098</v>
      </c>
      <c r="X25" s="13">
        <v>0.34090909090909099</v>
      </c>
      <c r="Y25" s="13">
        <v>0.420560747663551</v>
      </c>
      <c r="Z25" s="13">
        <v>0.2</v>
      </c>
      <c r="AA25" s="13">
        <v>0.42138364779874199</v>
      </c>
      <c r="AB25" s="13">
        <v>0.42553191489361702</v>
      </c>
      <c r="AC25" s="13">
        <v>0.42647058823529399</v>
      </c>
      <c r="AD25" s="13">
        <v>0.39130434782608697</v>
      </c>
      <c r="AE25" s="13"/>
      <c r="AF25" s="13">
        <v>0.39146800501882101</v>
      </c>
      <c r="AG25" s="13">
        <v>0.392996108949416</v>
      </c>
      <c r="AH25" s="13"/>
      <c r="AI25" s="13">
        <v>0.40254237288135603</v>
      </c>
      <c r="AJ25" s="13">
        <v>0.29870129870129902</v>
      </c>
      <c r="AK25" s="13">
        <v>0.39884393063583801</v>
      </c>
      <c r="AL25" s="13"/>
      <c r="AM25" s="13">
        <v>0.38235294117647101</v>
      </c>
      <c r="AN25" s="13">
        <v>0.42307692307692302</v>
      </c>
      <c r="AO25" s="13">
        <v>0.37777777777777799</v>
      </c>
      <c r="AP25" s="13"/>
      <c r="AQ25" s="13">
        <v>0.37905604719764002</v>
      </c>
      <c r="AR25" s="13">
        <v>0.40312500000000001</v>
      </c>
      <c r="AS25" s="13"/>
      <c r="AT25" s="13">
        <v>0.40840840840840797</v>
      </c>
      <c r="AU25" s="13">
        <v>0.385818561001043</v>
      </c>
      <c r="AV25" s="13"/>
      <c r="AW25" s="13">
        <v>0.37960339943342802</v>
      </c>
      <c r="AX25" s="13">
        <v>0.396642182581322</v>
      </c>
      <c r="AY25" s="13"/>
      <c r="AZ25" s="13">
        <v>0.411439114391144</v>
      </c>
      <c r="BA25" s="13">
        <v>0.38026315789473702</v>
      </c>
      <c r="BB25" s="13"/>
      <c r="BC25" s="13">
        <v>0.40517241379310298</v>
      </c>
      <c r="BD25" s="13">
        <v>0.38260869565217398</v>
      </c>
      <c r="BE25" s="13"/>
      <c r="BF25" s="13">
        <v>0.36029411764705899</v>
      </c>
      <c r="BG25" s="13">
        <v>0.43396226415094302</v>
      </c>
      <c r="BH25" s="13"/>
      <c r="BI25" s="13">
        <v>0.36231884057970998</v>
      </c>
      <c r="BJ25" s="13">
        <v>0.39435414884516701</v>
      </c>
      <c r="BK25" s="13"/>
      <c r="BL25" s="13">
        <v>0.39009900990099</v>
      </c>
      <c r="BM25" s="13">
        <v>0.39141414141414099</v>
      </c>
    </row>
    <row r="26" spans="2:65" x14ac:dyDescent="0.3">
      <c r="B26" t="s">
        <v>72</v>
      </c>
      <c r="C26" s="13">
        <v>0.18003025718608201</v>
      </c>
      <c r="D26" s="13">
        <v>0.141252006420546</v>
      </c>
      <c r="E26" s="13">
        <v>0.21676300578034699</v>
      </c>
      <c r="F26" s="13"/>
      <c r="G26" s="13">
        <v>0.193370165745856</v>
      </c>
      <c r="H26" s="13">
        <v>0.198879551820728</v>
      </c>
      <c r="I26" s="13">
        <v>0.17343173431734299</v>
      </c>
      <c r="J26" s="13">
        <v>0.175355450236967</v>
      </c>
      <c r="K26" s="13">
        <v>0.16793893129771001</v>
      </c>
      <c r="L26" s="13">
        <v>0.15204678362573101</v>
      </c>
      <c r="M26" s="13"/>
      <c r="N26" s="13">
        <v>0.20212765957446799</v>
      </c>
      <c r="O26" s="13">
        <v>0.15</v>
      </c>
      <c r="P26" s="13">
        <v>0.162921348314607</v>
      </c>
      <c r="Q26" s="13">
        <v>0.18495297805642599</v>
      </c>
      <c r="R26" s="13"/>
      <c r="S26" s="13">
        <v>0.17647058823529399</v>
      </c>
      <c r="T26" s="13">
        <v>0.19402985074626899</v>
      </c>
      <c r="U26" s="13">
        <v>0.225806451612903</v>
      </c>
      <c r="V26" s="13">
        <v>0.21904761904761899</v>
      </c>
      <c r="W26" s="13">
        <v>0.151260504201681</v>
      </c>
      <c r="X26" s="13">
        <v>0.204545454545455</v>
      </c>
      <c r="Y26" s="13">
        <v>0.19626168224299101</v>
      </c>
      <c r="Z26" s="13">
        <v>0.36666666666666697</v>
      </c>
      <c r="AA26" s="13">
        <v>0.138364779874214</v>
      </c>
      <c r="AB26" s="13">
        <v>0.170212765957447</v>
      </c>
      <c r="AC26" s="13">
        <v>0.11764705882352899</v>
      </c>
      <c r="AD26" s="13">
        <v>4.3478260869565202E-2</v>
      </c>
      <c r="AE26" s="13"/>
      <c r="AF26" s="13">
        <v>0.18067754077791701</v>
      </c>
      <c r="AG26" s="13">
        <v>0.17509727626459101</v>
      </c>
      <c r="AH26" s="13"/>
      <c r="AI26" s="13">
        <v>0.17372881355932199</v>
      </c>
      <c r="AJ26" s="13">
        <v>0.246753246753247</v>
      </c>
      <c r="AK26" s="13">
        <v>0.15317919075144501</v>
      </c>
      <c r="AL26" s="13"/>
      <c r="AM26" s="13">
        <v>0.14705882352941199</v>
      </c>
      <c r="AN26" s="13">
        <v>0.17307692307692299</v>
      </c>
      <c r="AO26" s="13">
        <v>0.24444444444444399</v>
      </c>
      <c r="AP26" s="13"/>
      <c r="AQ26" s="13">
        <v>0.20501474926253699</v>
      </c>
      <c r="AR26" s="13">
        <v>0.15312500000000001</v>
      </c>
      <c r="AS26" s="13"/>
      <c r="AT26" s="13">
        <v>0.17717717717717699</v>
      </c>
      <c r="AU26" s="13">
        <v>0.17831074035453601</v>
      </c>
      <c r="AV26" s="13"/>
      <c r="AW26" s="13">
        <v>0.17847025495750701</v>
      </c>
      <c r="AX26" s="13">
        <v>0.17838405036726099</v>
      </c>
      <c r="AY26" s="13"/>
      <c r="AZ26" s="13">
        <v>0.15313653136531399</v>
      </c>
      <c r="BA26" s="13">
        <v>0.197368421052632</v>
      </c>
      <c r="BB26" s="13"/>
      <c r="BC26" s="13">
        <v>0.16666666666666699</v>
      </c>
      <c r="BD26" s="13">
        <v>0.208695652173913</v>
      </c>
      <c r="BE26" s="13"/>
      <c r="BF26" s="13">
        <v>0.16911764705882401</v>
      </c>
      <c r="BG26" s="13">
        <v>0.165094339622642</v>
      </c>
      <c r="BH26" s="13"/>
      <c r="BI26" s="13">
        <v>0.188405797101449</v>
      </c>
      <c r="BJ26" s="13">
        <v>0.179640718562874</v>
      </c>
      <c r="BK26" s="13"/>
      <c r="BL26" s="13">
        <v>0.16039603960396001</v>
      </c>
      <c r="BM26" s="13">
        <v>0.190656565656566</v>
      </c>
    </row>
    <row r="27" spans="2:65" x14ac:dyDescent="0.3">
      <c r="B27" t="s">
        <v>73</v>
      </c>
      <c r="C27" s="13">
        <v>0.12708018154311601</v>
      </c>
      <c r="D27" s="13">
        <v>0.123595505617978</v>
      </c>
      <c r="E27" s="13">
        <v>0.130057803468208</v>
      </c>
      <c r="F27" s="13"/>
      <c r="G27" s="13">
        <v>0.116022099447514</v>
      </c>
      <c r="H27" s="13">
        <v>0.120448179271709</v>
      </c>
      <c r="I27" s="13">
        <v>0.12546125461254601</v>
      </c>
      <c r="J27" s="13">
        <v>0.11848341232227499</v>
      </c>
      <c r="K27" s="13">
        <v>0.14503816793893101</v>
      </c>
      <c r="L27" s="13">
        <v>0.15204678362573101</v>
      </c>
      <c r="M27" s="13"/>
      <c r="N27" s="13">
        <v>0.12765957446808501</v>
      </c>
      <c r="O27" s="13">
        <v>0.152941176470588</v>
      </c>
      <c r="P27" s="13">
        <v>0.15730337078651699</v>
      </c>
      <c r="Q27" s="13">
        <v>8.7774294670846395E-2</v>
      </c>
      <c r="R27" s="13"/>
      <c r="S27" s="13">
        <v>0.16608996539792401</v>
      </c>
      <c r="T27" s="13">
        <v>8.2089552238805999E-2</v>
      </c>
      <c r="U27" s="13">
        <v>0.112903225806452</v>
      </c>
      <c r="V27" s="13">
        <v>0.161904761904762</v>
      </c>
      <c r="W27" s="13">
        <v>0.10084033613445401</v>
      </c>
      <c r="X27" s="13">
        <v>0.15909090909090901</v>
      </c>
      <c r="Y27" s="13">
        <v>0.11214953271028</v>
      </c>
      <c r="Z27" s="13">
        <v>0.1</v>
      </c>
      <c r="AA27" s="13">
        <v>0.15094339622641501</v>
      </c>
      <c r="AB27" s="13">
        <v>8.5106382978723402E-2</v>
      </c>
      <c r="AC27" s="13">
        <v>4.4117647058823498E-2</v>
      </c>
      <c r="AD27" s="13">
        <v>8.6956521739130405E-2</v>
      </c>
      <c r="AE27" s="13"/>
      <c r="AF27" s="13">
        <v>0.125470514429109</v>
      </c>
      <c r="AG27" s="13">
        <v>0.12840466926069999</v>
      </c>
      <c r="AH27" s="13"/>
      <c r="AI27" s="13">
        <v>0.161016949152542</v>
      </c>
      <c r="AJ27" s="13">
        <v>0.168831168831169</v>
      </c>
      <c r="AK27" s="13">
        <v>0.12716763005780299</v>
      </c>
      <c r="AL27" s="13"/>
      <c r="AM27" s="13">
        <v>0.13235294117647101</v>
      </c>
      <c r="AN27" s="13">
        <v>0.115384615384615</v>
      </c>
      <c r="AO27" s="13">
        <v>0.140740740740741</v>
      </c>
      <c r="AP27" s="13"/>
      <c r="AQ27" s="13">
        <v>0.12241887905604699</v>
      </c>
      <c r="AR27" s="13">
        <v>0.13125000000000001</v>
      </c>
      <c r="AS27" s="13"/>
      <c r="AT27" s="13">
        <v>0.12912912912912899</v>
      </c>
      <c r="AU27" s="13">
        <v>0.124087591240876</v>
      </c>
      <c r="AV27" s="13"/>
      <c r="AW27" s="13">
        <v>0.13314447592067999</v>
      </c>
      <c r="AX27" s="13">
        <v>0.12591815320041999</v>
      </c>
      <c r="AY27" s="13"/>
      <c r="AZ27" s="13">
        <v>0.121771217712177</v>
      </c>
      <c r="BA27" s="13">
        <v>0.13289473684210501</v>
      </c>
      <c r="BB27" s="13"/>
      <c r="BC27" s="13">
        <v>0.117816091954023</v>
      </c>
      <c r="BD27" s="13">
        <v>0.16086956521739099</v>
      </c>
      <c r="BE27" s="13"/>
      <c r="BF27" s="13">
        <v>0.16911764705882401</v>
      </c>
      <c r="BG27" s="13">
        <v>8.4905660377358499E-2</v>
      </c>
      <c r="BH27" s="13"/>
      <c r="BI27" s="13">
        <v>0.101449275362319</v>
      </c>
      <c r="BJ27" s="13">
        <v>0.13002566295979501</v>
      </c>
      <c r="BK27" s="13"/>
      <c r="BL27" s="13">
        <v>0.110891089108911</v>
      </c>
      <c r="BM27" s="13">
        <v>0.13636363636363599</v>
      </c>
    </row>
    <row r="28" spans="2:65" x14ac:dyDescent="0.3">
      <c r="B28" t="s">
        <v>74</v>
      </c>
      <c r="C28" s="13">
        <v>4.16036308623298E-2</v>
      </c>
      <c r="D28" s="13">
        <v>4.6548956661316199E-2</v>
      </c>
      <c r="E28" s="13">
        <v>3.7572254335260097E-2</v>
      </c>
      <c r="F28" s="13"/>
      <c r="G28" s="13">
        <v>2.2099447513812199E-2</v>
      </c>
      <c r="H28" s="13">
        <v>4.4817927170868299E-2</v>
      </c>
      <c r="I28" s="13">
        <v>4.7970479704797099E-2</v>
      </c>
      <c r="J28" s="13">
        <v>4.2654028436019002E-2</v>
      </c>
      <c r="K28" s="13">
        <v>6.1068702290076299E-2</v>
      </c>
      <c r="L28" s="13">
        <v>2.9239766081871298E-2</v>
      </c>
      <c r="M28" s="13"/>
      <c r="N28" s="13">
        <v>4.6808510638297898E-2</v>
      </c>
      <c r="O28" s="13">
        <v>4.7058823529411799E-2</v>
      </c>
      <c r="P28" s="13">
        <v>2.8089887640449399E-2</v>
      </c>
      <c r="Q28" s="13">
        <v>3.7617554858934199E-2</v>
      </c>
      <c r="R28" s="13"/>
      <c r="S28" s="13">
        <v>5.1903114186851201E-2</v>
      </c>
      <c r="T28" s="13">
        <v>2.2388059701492501E-2</v>
      </c>
      <c r="U28" s="13">
        <v>3.2258064516128997E-2</v>
      </c>
      <c r="V28" s="13">
        <v>5.7142857142857099E-2</v>
      </c>
      <c r="W28" s="13">
        <v>5.0420168067226899E-2</v>
      </c>
      <c r="X28" s="13">
        <v>2.27272727272727E-2</v>
      </c>
      <c r="Y28" s="13">
        <v>5.60747663551402E-2</v>
      </c>
      <c r="Z28" s="13">
        <v>3.3333333333333298E-2</v>
      </c>
      <c r="AA28" s="13">
        <v>5.0314465408804999E-2</v>
      </c>
      <c r="AB28" s="13">
        <v>2.1276595744680899E-2</v>
      </c>
      <c r="AC28" s="13">
        <v>2.9411764705882401E-2</v>
      </c>
      <c r="AD28" s="13">
        <v>4.3478260869565202E-2</v>
      </c>
      <c r="AE28" s="13"/>
      <c r="AF28" s="13">
        <v>4.6424090338770402E-2</v>
      </c>
      <c r="AG28" s="13">
        <v>3.3073929961089502E-2</v>
      </c>
      <c r="AH28" s="13"/>
      <c r="AI28" s="13">
        <v>3.8135593220338999E-2</v>
      </c>
      <c r="AJ28" s="13">
        <v>0</v>
      </c>
      <c r="AK28" s="13">
        <v>6.06936416184971E-2</v>
      </c>
      <c r="AL28" s="13"/>
      <c r="AM28" s="13">
        <v>7.3529411764705899E-2</v>
      </c>
      <c r="AN28" s="13">
        <v>0</v>
      </c>
      <c r="AO28" s="13">
        <v>1.48148148148148E-2</v>
      </c>
      <c r="AP28" s="13"/>
      <c r="AQ28" s="13">
        <v>4.1297935103244802E-2</v>
      </c>
      <c r="AR28" s="13">
        <v>4.2187500000000003E-2</v>
      </c>
      <c r="AS28" s="13"/>
      <c r="AT28" s="13">
        <v>3.6036036036036001E-2</v>
      </c>
      <c r="AU28" s="13">
        <v>4.3795620437956199E-2</v>
      </c>
      <c r="AV28" s="13"/>
      <c r="AW28" s="13">
        <v>5.09915014164306E-2</v>
      </c>
      <c r="AX28" s="13">
        <v>3.77754459601259E-2</v>
      </c>
      <c r="AY28" s="13"/>
      <c r="AZ28" s="13">
        <v>4.2435424354243502E-2</v>
      </c>
      <c r="BA28" s="13">
        <v>4.07894736842105E-2</v>
      </c>
      <c r="BB28" s="13"/>
      <c r="BC28" s="13">
        <v>5.1724137931034503E-2</v>
      </c>
      <c r="BD28" s="13">
        <v>2.1739130434782601E-2</v>
      </c>
      <c r="BE28" s="13"/>
      <c r="BF28" s="13">
        <v>5.1470588235294101E-2</v>
      </c>
      <c r="BG28" s="13">
        <v>5.1886792452830198E-2</v>
      </c>
      <c r="BH28" s="13"/>
      <c r="BI28" s="13">
        <v>2.1739130434782601E-2</v>
      </c>
      <c r="BJ28" s="13">
        <v>4.4482463644140303E-2</v>
      </c>
      <c r="BK28" s="13"/>
      <c r="BL28" s="13">
        <v>4.3564356435643603E-2</v>
      </c>
      <c r="BM28" s="13">
        <v>4.0404040404040401E-2</v>
      </c>
    </row>
    <row r="29" spans="2:65" x14ac:dyDescent="0.3">
      <c r="B29" t="s">
        <v>75</v>
      </c>
      <c r="C29" s="13">
        <v>4.16036308623298E-2</v>
      </c>
      <c r="D29" s="13">
        <v>2.7287319422150898E-2</v>
      </c>
      <c r="E29" s="13">
        <v>5.4913294797687903E-2</v>
      </c>
      <c r="F29" s="13"/>
      <c r="G29" s="13">
        <v>2.7624309392265199E-2</v>
      </c>
      <c r="H29" s="13">
        <v>3.9215686274509803E-2</v>
      </c>
      <c r="I29" s="13">
        <v>5.1660516605166101E-2</v>
      </c>
      <c r="J29" s="13">
        <v>4.7393364928909901E-2</v>
      </c>
      <c r="K29" s="13">
        <v>3.0534351145038201E-2</v>
      </c>
      <c r="L29" s="13">
        <v>4.6783625730994101E-2</v>
      </c>
      <c r="M29" s="13"/>
      <c r="N29" s="13">
        <v>3.4042553191489397E-2</v>
      </c>
      <c r="O29" s="13">
        <v>4.4117647058823498E-2</v>
      </c>
      <c r="P29" s="13">
        <v>3.3707865168539297E-2</v>
      </c>
      <c r="Q29" s="13">
        <v>4.70219435736677E-2</v>
      </c>
      <c r="R29" s="13"/>
      <c r="S29" s="13">
        <v>2.42214532871972E-2</v>
      </c>
      <c r="T29" s="13">
        <v>5.9701492537313397E-2</v>
      </c>
      <c r="U29" s="13">
        <v>9.6774193548387094E-2</v>
      </c>
      <c r="V29" s="13">
        <v>4.7619047619047603E-2</v>
      </c>
      <c r="W29" s="13">
        <v>5.0420168067226899E-2</v>
      </c>
      <c r="X29" s="13">
        <v>2.27272727272727E-2</v>
      </c>
      <c r="Y29" s="13">
        <v>5.60747663551402E-2</v>
      </c>
      <c r="Z29" s="13">
        <v>0</v>
      </c>
      <c r="AA29" s="13">
        <v>3.1446540880503103E-2</v>
      </c>
      <c r="AB29" s="13">
        <v>4.2553191489361701E-2</v>
      </c>
      <c r="AC29" s="13">
        <v>4.4117647058823498E-2</v>
      </c>
      <c r="AD29" s="13">
        <v>8.6956521739130405E-2</v>
      </c>
      <c r="AE29" s="13"/>
      <c r="AF29" s="13">
        <v>3.3877038895859503E-2</v>
      </c>
      <c r="AG29" s="13">
        <v>5.4474708171206199E-2</v>
      </c>
      <c r="AH29" s="13"/>
      <c r="AI29" s="13">
        <v>3.3898305084745797E-2</v>
      </c>
      <c r="AJ29" s="13">
        <v>1.2987012987013E-2</v>
      </c>
      <c r="AK29" s="13">
        <v>4.3352601156069398E-2</v>
      </c>
      <c r="AL29" s="13"/>
      <c r="AM29" s="13">
        <v>1.4705882352941201E-2</v>
      </c>
      <c r="AN29" s="13">
        <v>1.9230769230769201E-2</v>
      </c>
      <c r="AO29" s="13">
        <v>5.1851851851851899E-2</v>
      </c>
      <c r="AP29" s="13"/>
      <c r="AQ29" s="13">
        <v>3.9823008849557501E-2</v>
      </c>
      <c r="AR29" s="13">
        <v>4.3749999999999997E-2</v>
      </c>
      <c r="AS29" s="13"/>
      <c r="AT29" s="13">
        <v>3.9039039039038999E-2</v>
      </c>
      <c r="AU29" s="13">
        <v>4.2752867570385801E-2</v>
      </c>
      <c r="AV29" s="13"/>
      <c r="AW29" s="13">
        <v>2.8328611898017001E-2</v>
      </c>
      <c r="AX29" s="13">
        <v>4.5120671563483698E-2</v>
      </c>
      <c r="AY29" s="13"/>
      <c r="AZ29" s="13">
        <v>3.87453874538745E-2</v>
      </c>
      <c r="BA29" s="13">
        <v>3.94736842105263E-2</v>
      </c>
      <c r="BB29" s="13"/>
      <c r="BC29" s="13">
        <v>2.5862068965517199E-2</v>
      </c>
      <c r="BD29" s="13">
        <v>1.7391304347826101E-2</v>
      </c>
      <c r="BE29" s="13"/>
      <c r="BF29" s="13">
        <v>3.6764705882352901E-2</v>
      </c>
      <c r="BG29" s="13">
        <v>1.88679245283019E-2</v>
      </c>
      <c r="BH29" s="13"/>
      <c r="BI29" s="13">
        <v>2.1739130434782601E-2</v>
      </c>
      <c r="BJ29" s="13">
        <v>4.3627031650983701E-2</v>
      </c>
      <c r="BK29" s="13"/>
      <c r="BL29" s="13">
        <v>2.7722772277227699E-2</v>
      </c>
      <c r="BM29" s="13">
        <v>5.0505050505050497E-2</v>
      </c>
    </row>
    <row r="30" spans="2:65" x14ac:dyDescent="0.3">
      <c r="B30" t="s">
        <v>76</v>
      </c>
      <c r="C30" s="13">
        <v>0.60968229954614195</v>
      </c>
      <c r="D30" s="13">
        <v>0.66131621187801004</v>
      </c>
      <c r="E30" s="13">
        <v>0.560693641618497</v>
      </c>
      <c r="F30" s="13"/>
      <c r="G30" s="13">
        <v>0.64088397790055296</v>
      </c>
      <c r="H30" s="13">
        <v>0.59663865546218497</v>
      </c>
      <c r="I30" s="13">
        <v>0.601476014760148</v>
      </c>
      <c r="J30" s="13">
        <v>0.61611374407582897</v>
      </c>
      <c r="K30" s="13">
        <v>0.59541984732824405</v>
      </c>
      <c r="L30" s="13">
        <v>0.61988304093567204</v>
      </c>
      <c r="M30" s="13"/>
      <c r="N30" s="13">
        <v>0.58936170212766004</v>
      </c>
      <c r="O30" s="13">
        <v>0.60588235294117598</v>
      </c>
      <c r="P30" s="13">
        <v>0.61797752808988804</v>
      </c>
      <c r="Q30" s="13">
        <v>0.64263322884012497</v>
      </c>
      <c r="R30" s="13"/>
      <c r="S30" s="13">
        <v>0.58131487889273403</v>
      </c>
      <c r="T30" s="13">
        <v>0.64179104477611904</v>
      </c>
      <c r="U30" s="13">
        <v>0.532258064516129</v>
      </c>
      <c r="V30" s="13">
        <v>0.51428571428571401</v>
      </c>
      <c r="W30" s="13">
        <v>0.64705882352941202</v>
      </c>
      <c r="X30" s="13">
        <v>0.59090909090909105</v>
      </c>
      <c r="Y30" s="13">
        <v>0.579439252336449</v>
      </c>
      <c r="Z30" s="13">
        <v>0.5</v>
      </c>
      <c r="AA30" s="13">
        <v>0.62893081761006298</v>
      </c>
      <c r="AB30" s="13">
        <v>0.680851063829787</v>
      </c>
      <c r="AC30" s="13">
        <v>0.76470588235294101</v>
      </c>
      <c r="AD30" s="13">
        <v>0.73913043478260898</v>
      </c>
      <c r="AE30" s="13"/>
      <c r="AF30" s="13">
        <v>0.61355081555834401</v>
      </c>
      <c r="AG30" s="13">
        <v>0.60894941634241295</v>
      </c>
      <c r="AH30" s="13"/>
      <c r="AI30" s="13">
        <v>0.59322033898305104</v>
      </c>
      <c r="AJ30" s="13">
        <v>0.57142857142857095</v>
      </c>
      <c r="AK30" s="13">
        <v>0.61560693641618502</v>
      </c>
      <c r="AL30" s="13"/>
      <c r="AM30" s="13">
        <v>0.63235294117647101</v>
      </c>
      <c r="AN30" s="13">
        <v>0.69230769230769196</v>
      </c>
      <c r="AO30" s="13">
        <v>0.54814814814814805</v>
      </c>
      <c r="AP30" s="13"/>
      <c r="AQ30" s="13">
        <v>0.59144542772861397</v>
      </c>
      <c r="AR30" s="13">
        <v>0.62968749999999996</v>
      </c>
      <c r="AS30" s="13"/>
      <c r="AT30" s="13">
        <v>0.618618618618619</v>
      </c>
      <c r="AU30" s="13">
        <v>0.61105318039624601</v>
      </c>
      <c r="AV30" s="13"/>
      <c r="AW30" s="13">
        <v>0.60906515580736498</v>
      </c>
      <c r="AX30" s="13">
        <v>0.61280167890870896</v>
      </c>
      <c r="AY30" s="13"/>
      <c r="AZ30" s="13">
        <v>0.64391143911439097</v>
      </c>
      <c r="BA30" s="13">
        <v>0.58947368421052604</v>
      </c>
      <c r="BB30" s="13"/>
      <c r="BC30" s="13">
        <v>0.63793103448275901</v>
      </c>
      <c r="BD30" s="13">
        <v>0.59130434782608698</v>
      </c>
      <c r="BE30" s="13"/>
      <c r="BF30" s="13">
        <v>0.57352941176470595</v>
      </c>
      <c r="BG30" s="13">
        <v>0.679245283018868</v>
      </c>
      <c r="BH30" s="13"/>
      <c r="BI30" s="13">
        <v>0.66666666666666696</v>
      </c>
      <c r="BJ30" s="13">
        <v>0.60222412318220697</v>
      </c>
      <c r="BK30" s="13"/>
      <c r="BL30" s="13">
        <v>0.65742574257425701</v>
      </c>
      <c r="BM30" s="13">
        <v>0.58207070707070696</v>
      </c>
    </row>
    <row r="31" spans="2:65" x14ac:dyDescent="0.3">
      <c r="B31" t="s">
        <v>77</v>
      </c>
      <c r="C31" s="13">
        <v>0.168683812405446</v>
      </c>
      <c r="D31" s="13">
        <v>0.170144462279294</v>
      </c>
      <c r="E31" s="13">
        <v>0.16763005780346801</v>
      </c>
      <c r="F31" s="13"/>
      <c r="G31" s="13">
        <v>0.138121546961326</v>
      </c>
      <c r="H31" s="13">
        <v>0.165266106442577</v>
      </c>
      <c r="I31" s="13">
        <v>0.17343173431734299</v>
      </c>
      <c r="J31" s="13">
        <v>0.161137440758294</v>
      </c>
      <c r="K31" s="13">
        <v>0.206106870229008</v>
      </c>
      <c r="L31" s="13">
        <v>0.181286549707602</v>
      </c>
      <c r="M31" s="13"/>
      <c r="N31" s="13">
        <v>0.17446808510638301</v>
      </c>
      <c r="O31" s="13">
        <v>0.2</v>
      </c>
      <c r="P31" s="13">
        <v>0.185393258426966</v>
      </c>
      <c r="Q31" s="13">
        <v>0.125391849529781</v>
      </c>
      <c r="R31" s="13"/>
      <c r="S31" s="13">
        <v>0.21799307958477501</v>
      </c>
      <c r="T31" s="13">
        <v>0.104477611940299</v>
      </c>
      <c r="U31" s="13">
        <v>0.14516129032258099</v>
      </c>
      <c r="V31" s="13">
        <v>0.21904761904761899</v>
      </c>
      <c r="W31" s="13">
        <v>0.151260504201681</v>
      </c>
      <c r="X31" s="13">
        <v>0.18181818181818199</v>
      </c>
      <c r="Y31" s="13">
        <v>0.168224299065421</v>
      </c>
      <c r="Z31" s="13">
        <v>0.133333333333333</v>
      </c>
      <c r="AA31" s="13">
        <v>0.20125786163522</v>
      </c>
      <c r="AB31" s="13">
        <v>0.10638297872340401</v>
      </c>
      <c r="AC31" s="13">
        <v>7.3529411764705899E-2</v>
      </c>
      <c r="AD31" s="13">
        <v>0.13043478260869601</v>
      </c>
      <c r="AE31" s="13"/>
      <c r="AF31" s="13">
        <v>0.17189460476787999</v>
      </c>
      <c r="AG31" s="13">
        <v>0.16147859922179</v>
      </c>
      <c r="AH31" s="13"/>
      <c r="AI31" s="13">
        <v>0.19915254237288099</v>
      </c>
      <c r="AJ31" s="13">
        <v>0.168831168831169</v>
      </c>
      <c r="AK31" s="13">
        <v>0.18786127167630101</v>
      </c>
      <c r="AL31" s="13"/>
      <c r="AM31" s="13">
        <v>0.20588235294117599</v>
      </c>
      <c r="AN31" s="13">
        <v>0.115384615384615</v>
      </c>
      <c r="AO31" s="13">
        <v>0.155555555555556</v>
      </c>
      <c r="AP31" s="13"/>
      <c r="AQ31" s="13">
        <v>0.16371681415929201</v>
      </c>
      <c r="AR31" s="13">
        <v>0.17343749999999999</v>
      </c>
      <c r="AS31" s="13"/>
      <c r="AT31" s="13">
        <v>0.165165165165165</v>
      </c>
      <c r="AU31" s="13">
        <v>0.167883211678832</v>
      </c>
      <c r="AV31" s="13"/>
      <c r="AW31" s="13">
        <v>0.18413597733711001</v>
      </c>
      <c r="AX31" s="13">
        <v>0.16369359916054599</v>
      </c>
      <c r="AY31" s="13"/>
      <c r="AZ31" s="13">
        <v>0.16420664206642099</v>
      </c>
      <c r="BA31" s="13">
        <v>0.173684210526316</v>
      </c>
      <c r="BB31" s="13"/>
      <c r="BC31" s="13">
        <v>0.16954022988505699</v>
      </c>
      <c r="BD31" s="13">
        <v>0.182608695652174</v>
      </c>
      <c r="BE31" s="13"/>
      <c r="BF31" s="13">
        <v>0.220588235294118</v>
      </c>
      <c r="BG31" s="13">
        <v>0.13679245283018901</v>
      </c>
      <c r="BH31" s="13"/>
      <c r="BI31" s="13">
        <v>0.123188405797101</v>
      </c>
      <c r="BJ31" s="13">
        <v>0.174508126603935</v>
      </c>
      <c r="BK31" s="13"/>
      <c r="BL31" s="13">
        <v>0.15445544554455401</v>
      </c>
      <c r="BM31" s="13">
        <v>0.17676767676767699</v>
      </c>
    </row>
    <row r="32" spans="2:65" x14ac:dyDescent="0.3">
      <c r="B32" t="s">
        <v>78</v>
      </c>
      <c r="C32" s="13">
        <v>0.440998487140696</v>
      </c>
      <c r="D32" s="13">
        <v>0.49117174959871601</v>
      </c>
      <c r="E32" s="13">
        <v>0.39306358381502898</v>
      </c>
      <c r="F32" s="13"/>
      <c r="G32" s="13">
        <v>0.50276243093922701</v>
      </c>
      <c r="H32" s="13">
        <v>0.43137254901960798</v>
      </c>
      <c r="I32" s="13">
        <v>0.42804428044280501</v>
      </c>
      <c r="J32" s="13">
        <v>0.45497630331753502</v>
      </c>
      <c r="K32" s="13">
        <v>0.38931297709923701</v>
      </c>
      <c r="L32" s="13">
        <v>0.43859649122806998</v>
      </c>
      <c r="M32" s="13"/>
      <c r="N32" s="13">
        <v>0.41489361702127697</v>
      </c>
      <c r="O32" s="13">
        <v>0.40588235294117597</v>
      </c>
      <c r="P32" s="13">
        <v>0.43258426966292102</v>
      </c>
      <c r="Q32" s="13">
        <v>0.51724137931034497</v>
      </c>
      <c r="R32" s="13"/>
      <c r="S32" s="13">
        <v>0.36332179930795799</v>
      </c>
      <c r="T32" s="13">
        <v>0.537313432835821</v>
      </c>
      <c r="U32" s="13">
        <v>0.38709677419354799</v>
      </c>
      <c r="V32" s="13">
        <v>0.29523809523809502</v>
      </c>
      <c r="W32" s="13">
        <v>0.495798319327731</v>
      </c>
      <c r="X32" s="13">
        <v>0.40909090909090901</v>
      </c>
      <c r="Y32" s="13">
        <v>0.41121495327102803</v>
      </c>
      <c r="Z32" s="13">
        <v>0.36666666666666697</v>
      </c>
      <c r="AA32" s="13">
        <v>0.42767295597484301</v>
      </c>
      <c r="AB32" s="13">
        <v>0.57446808510638303</v>
      </c>
      <c r="AC32" s="13">
        <v>0.69117647058823495</v>
      </c>
      <c r="AD32" s="13">
        <v>0.60869565217391297</v>
      </c>
      <c r="AE32" s="13"/>
      <c r="AF32" s="13">
        <v>0.44165621079046402</v>
      </c>
      <c r="AG32" s="13">
        <v>0.44747081712062298</v>
      </c>
      <c r="AH32" s="13"/>
      <c r="AI32" s="13">
        <v>0.394067796610169</v>
      </c>
      <c r="AJ32" s="13">
        <v>0.40259740259740301</v>
      </c>
      <c r="AK32" s="13">
        <v>0.42774566473988401</v>
      </c>
      <c r="AL32" s="13"/>
      <c r="AM32" s="13">
        <v>0.42647058823529399</v>
      </c>
      <c r="AN32" s="13">
        <v>0.57692307692307698</v>
      </c>
      <c r="AO32" s="13">
        <v>0.39259259259259299</v>
      </c>
      <c r="AP32" s="13"/>
      <c r="AQ32" s="13">
        <v>0.42772861356932201</v>
      </c>
      <c r="AR32" s="13">
        <v>0.45624999999999999</v>
      </c>
      <c r="AS32" s="13"/>
      <c r="AT32" s="13">
        <v>0.453453453453454</v>
      </c>
      <c r="AU32" s="13">
        <v>0.44316996871741399</v>
      </c>
      <c r="AV32" s="13"/>
      <c r="AW32" s="13">
        <v>0.42492917847025502</v>
      </c>
      <c r="AX32" s="13">
        <v>0.44910807974816402</v>
      </c>
      <c r="AY32" s="13"/>
      <c r="AZ32" s="13">
        <v>0.47970479704796998</v>
      </c>
      <c r="BA32" s="13">
        <v>0.41578947368421099</v>
      </c>
      <c r="BB32" s="13"/>
      <c r="BC32" s="13">
        <v>0.46839080459770099</v>
      </c>
      <c r="BD32" s="13">
        <v>0.40869565217391302</v>
      </c>
      <c r="BE32" s="13"/>
      <c r="BF32" s="13">
        <v>0.35294117647058798</v>
      </c>
      <c r="BG32" s="13">
        <v>0.54245283018867896</v>
      </c>
      <c r="BH32" s="13"/>
      <c r="BI32" s="13">
        <v>0.54347826086956497</v>
      </c>
      <c r="BJ32" s="13">
        <v>0.42771599657827197</v>
      </c>
      <c r="BK32" s="13"/>
      <c r="BL32" s="13">
        <v>0.50297029702970297</v>
      </c>
      <c r="BM32" s="13">
        <v>0.40530303030303</v>
      </c>
    </row>
    <row r="33" spans="2:65" x14ac:dyDescent="0.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row>
    <row r="34" spans="2:65" x14ac:dyDescent="0.3">
      <c r="B34" s="6" t="s">
        <v>93</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row>
    <row r="35" spans="2:65" x14ac:dyDescent="0.3">
      <c r="B35" s="23" t="s">
        <v>82</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row>
    <row r="36" spans="2:65" x14ac:dyDescent="0.3">
      <c r="B36" t="s">
        <v>87</v>
      </c>
      <c r="C36" s="13">
        <v>0.117246596066566</v>
      </c>
      <c r="D36" s="13">
        <v>0.12199036918138</v>
      </c>
      <c r="E36" s="13">
        <v>0.114161849710983</v>
      </c>
      <c r="F36" s="13"/>
      <c r="G36" s="13">
        <v>0.121546961325967</v>
      </c>
      <c r="H36" s="13">
        <v>0.16806722689075601</v>
      </c>
      <c r="I36" s="13">
        <v>0.13653136531365301</v>
      </c>
      <c r="J36" s="13">
        <v>6.6350710900473897E-2</v>
      </c>
      <c r="K36" s="13">
        <v>8.3969465648855005E-2</v>
      </c>
      <c r="L36" s="13">
        <v>6.4327485380116997E-2</v>
      </c>
      <c r="M36" s="13"/>
      <c r="N36" s="13">
        <v>0.14255319148936199</v>
      </c>
      <c r="O36" s="13">
        <v>0.10294117647058799</v>
      </c>
      <c r="P36" s="13">
        <v>7.8651685393258397E-2</v>
      </c>
      <c r="Q36" s="13">
        <v>0.119122257053292</v>
      </c>
      <c r="R36" s="13"/>
      <c r="S36" s="13">
        <v>0.11764705882352899</v>
      </c>
      <c r="T36" s="13">
        <v>0.104477611940299</v>
      </c>
      <c r="U36" s="13">
        <v>0.12903225806451599</v>
      </c>
      <c r="V36" s="13">
        <v>7.6190476190476197E-2</v>
      </c>
      <c r="W36" s="13">
        <v>0.184873949579832</v>
      </c>
      <c r="X36" s="13">
        <v>0.11363636363636399</v>
      </c>
      <c r="Y36" s="13">
        <v>0.10280373831775701</v>
      </c>
      <c r="Z36" s="13">
        <v>0.16666666666666699</v>
      </c>
      <c r="AA36" s="13">
        <v>0.11949685534591201</v>
      </c>
      <c r="AB36" s="13">
        <v>0.117021276595745</v>
      </c>
      <c r="AC36" s="13">
        <v>8.8235294117647106E-2</v>
      </c>
      <c r="AD36" s="13">
        <v>8.6956521739130405E-2</v>
      </c>
      <c r="AE36" s="13"/>
      <c r="AF36" s="13">
        <v>0.12672521957339999</v>
      </c>
      <c r="AG36" s="13">
        <v>0.105058365758755</v>
      </c>
      <c r="AH36" s="13"/>
      <c r="AI36" s="13">
        <v>0.161016949152542</v>
      </c>
      <c r="AJ36" s="13">
        <v>0.19480519480519501</v>
      </c>
      <c r="AK36" s="13">
        <v>6.9364161849711004E-2</v>
      </c>
      <c r="AL36" s="13"/>
      <c r="AM36" s="13">
        <v>0.29411764705882398</v>
      </c>
      <c r="AN36" s="13">
        <v>0.230769230769231</v>
      </c>
      <c r="AO36" s="13">
        <v>8.1481481481481502E-2</v>
      </c>
      <c r="AP36" s="13"/>
      <c r="AQ36" s="13">
        <v>0.157817109144543</v>
      </c>
      <c r="AR36" s="13">
        <v>7.4999999999999997E-2</v>
      </c>
      <c r="AS36" s="13"/>
      <c r="AT36" s="13">
        <v>0.11111111111111099</v>
      </c>
      <c r="AU36" s="13">
        <v>0.119916579770594</v>
      </c>
      <c r="AV36" s="13"/>
      <c r="AW36" s="13">
        <v>9.0651558073654395E-2</v>
      </c>
      <c r="AX36" s="13">
        <v>0.12591815320041999</v>
      </c>
      <c r="AY36" s="13"/>
      <c r="AZ36" s="13">
        <v>7.3800738007380101E-2</v>
      </c>
      <c r="BA36" s="13">
        <v>0.15</v>
      </c>
      <c r="BB36" s="13"/>
      <c r="BC36" s="13">
        <v>0.14367816091954</v>
      </c>
      <c r="BD36" s="13">
        <v>8.6956521739130405E-2</v>
      </c>
      <c r="BE36" s="13"/>
      <c r="BF36" s="13">
        <v>0.125</v>
      </c>
      <c r="BG36" s="13">
        <v>0.155660377358491</v>
      </c>
      <c r="BH36" s="13"/>
      <c r="BI36" s="13">
        <v>0.173913043478261</v>
      </c>
      <c r="BJ36" s="13">
        <v>0.111206159110351</v>
      </c>
      <c r="BK36" s="13"/>
      <c r="BL36" s="13">
        <v>8.5148514851485196E-2</v>
      </c>
      <c r="BM36" s="13">
        <v>0.13383838383838401</v>
      </c>
    </row>
    <row r="37" spans="2:65" x14ac:dyDescent="0.3">
      <c r="B37" t="s">
        <v>88</v>
      </c>
      <c r="C37" s="13">
        <v>0.27004538577912302</v>
      </c>
      <c r="D37" s="13">
        <v>0.28571428571428598</v>
      </c>
      <c r="E37" s="13">
        <v>0.25867052023121401</v>
      </c>
      <c r="F37" s="13"/>
      <c r="G37" s="13">
        <v>0.20441988950276199</v>
      </c>
      <c r="H37" s="13">
        <v>0.338935574229692</v>
      </c>
      <c r="I37" s="13">
        <v>0.29151291512915101</v>
      </c>
      <c r="J37" s="13">
        <v>0.26540284360189598</v>
      </c>
      <c r="K37" s="13">
        <v>0.221374045801527</v>
      </c>
      <c r="L37" s="13">
        <v>0.20467836257309899</v>
      </c>
      <c r="M37" s="13"/>
      <c r="N37" s="13">
        <v>0.27659574468085102</v>
      </c>
      <c r="O37" s="13">
        <v>0.26176470588235301</v>
      </c>
      <c r="P37" s="13">
        <v>0.297752808988764</v>
      </c>
      <c r="Q37" s="13">
        <v>0.26018808777429497</v>
      </c>
      <c r="R37" s="13"/>
      <c r="S37" s="13">
        <v>0.29411764705882398</v>
      </c>
      <c r="T37" s="13">
        <v>0.26119402985074602</v>
      </c>
      <c r="U37" s="13">
        <v>0.16129032258064499</v>
      </c>
      <c r="V37" s="13">
        <v>0.238095238095238</v>
      </c>
      <c r="W37" s="13">
        <v>0.32773109243697501</v>
      </c>
      <c r="X37" s="13">
        <v>0.22727272727272699</v>
      </c>
      <c r="Y37" s="13">
        <v>0.29906542056074797</v>
      </c>
      <c r="Z37" s="13">
        <v>0.33333333333333298</v>
      </c>
      <c r="AA37" s="13">
        <v>0.27044025157232698</v>
      </c>
      <c r="AB37" s="13">
        <v>0.319148936170213</v>
      </c>
      <c r="AC37" s="13">
        <v>0.25</v>
      </c>
      <c r="AD37" s="13">
        <v>4.3478260869565202E-2</v>
      </c>
      <c r="AE37" s="13"/>
      <c r="AF37" s="13">
        <v>0.27101631116687602</v>
      </c>
      <c r="AG37" s="13">
        <v>0.26653696498054502</v>
      </c>
      <c r="AH37" s="13"/>
      <c r="AI37" s="13">
        <v>0.27118644067796599</v>
      </c>
      <c r="AJ37" s="13">
        <v>0.337662337662338</v>
      </c>
      <c r="AK37" s="13">
        <v>0.234104046242775</v>
      </c>
      <c r="AL37" s="13"/>
      <c r="AM37" s="13">
        <v>0.308823529411765</v>
      </c>
      <c r="AN37" s="13">
        <v>0.38461538461538503</v>
      </c>
      <c r="AO37" s="13">
        <v>0.24444444444444399</v>
      </c>
      <c r="AP37" s="13"/>
      <c r="AQ37" s="13">
        <v>0.30973451327433599</v>
      </c>
      <c r="AR37" s="13">
        <v>0.2265625</v>
      </c>
      <c r="AS37" s="13"/>
      <c r="AT37" s="13">
        <v>0.28828828828828801</v>
      </c>
      <c r="AU37" s="13">
        <v>0.26381647549530801</v>
      </c>
      <c r="AV37" s="13"/>
      <c r="AW37" s="13">
        <v>0.21813031161473101</v>
      </c>
      <c r="AX37" s="13">
        <v>0.28961175236096498</v>
      </c>
      <c r="AY37" s="13"/>
      <c r="AZ37" s="13">
        <v>0.23062730627306299</v>
      </c>
      <c r="BA37" s="13">
        <v>0.3</v>
      </c>
      <c r="BB37" s="13"/>
      <c r="BC37" s="13">
        <v>0.26149425287356298</v>
      </c>
      <c r="BD37" s="13">
        <v>0.26956521739130401</v>
      </c>
      <c r="BE37" s="13"/>
      <c r="BF37" s="13">
        <v>0.27941176470588203</v>
      </c>
      <c r="BG37" s="13">
        <v>0.25</v>
      </c>
      <c r="BH37" s="13"/>
      <c r="BI37" s="13">
        <v>0.34057971014492799</v>
      </c>
      <c r="BJ37" s="13">
        <v>0.26261762189905902</v>
      </c>
      <c r="BK37" s="13"/>
      <c r="BL37" s="13">
        <v>0.24158415841584199</v>
      </c>
      <c r="BM37" s="13">
        <v>0.28914141414141398</v>
      </c>
    </row>
    <row r="38" spans="2:65" x14ac:dyDescent="0.3">
      <c r="B38" t="s">
        <v>89</v>
      </c>
      <c r="C38" s="13">
        <v>0.32677760968230002</v>
      </c>
      <c r="D38" s="13">
        <v>0.348314606741573</v>
      </c>
      <c r="E38" s="13">
        <v>0.30780346820809301</v>
      </c>
      <c r="F38" s="13"/>
      <c r="G38" s="13">
        <v>0.30386740331491702</v>
      </c>
      <c r="H38" s="13">
        <v>0.271708683473389</v>
      </c>
      <c r="I38" s="13">
        <v>0.27675276752767503</v>
      </c>
      <c r="J38" s="13">
        <v>0.36492890995260702</v>
      </c>
      <c r="K38" s="13">
        <v>0.43511450381679401</v>
      </c>
      <c r="L38" s="13">
        <v>0.41520467836257302</v>
      </c>
      <c r="M38" s="13"/>
      <c r="N38" s="13">
        <v>0.32340425531914901</v>
      </c>
      <c r="O38" s="13">
        <v>0.34705882352941197</v>
      </c>
      <c r="P38" s="13">
        <v>0.348314606741573</v>
      </c>
      <c r="Q38" s="13">
        <v>0.29153605015674</v>
      </c>
      <c r="R38" s="13"/>
      <c r="S38" s="13">
        <v>0.33564013840830398</v>
      </c>
      <c r="T38" s="13">
        <v>0.33582089552238797</v>
      </c>
      <c r="U38" s="13">
        <v>0.41935483870967699</v>
      </c>
      <c r="V38" s="13">
        <v>0.40952380952381001</v>
      </c>
      <c r="W38" s="13">
        <v>0.24369747899159699</v>
      </c>
      <c r="X38" s="13">
        <v>0.24242424242424199</v>
      </c>
      <c r="Y38" s="13">
        <v>0.29906542056074797</v>
      </c>
      <c r="Z38" s="13">
        <v>0.33333333333333298</v>
      </c>
      <c r="AA38" s="13">
        <v>0.35220125786163498</v>
      </c>
      <c r="AB38" s="13">
        <v>0.319148936170213</v>
      </c>
      <c r="AC38" s="13">
        <v>0.33823529411764702</v>
      </c>
      <c r="AD38" s="13">
        <v>0.39130434782608697</v>
      </c>
      <c r="AE38" s="13"/>
      <c r="AF38" s="13">
        <v>0.31618569636135502</v>
      </c>
      <c r="AG38" s="13">
        <v>0.344357976653696</v>
      </c>
      <c r="AH38" s="13"/>
      <c r="AI38" s="13">
        <v>0.27966101694915302</v>
      </c>
      <c r="AJ38" s="13">
        <v>0.28571428571428598</v>
      </c>
      <c r="AK38" s="13">
        <v>0.369942196531792</v>
      </c>
      <c r="AL38" s="13"/>
      <c r="AM38" s="13">
        <v>0.191176470588235</v>
      </c>
      <c r="AN38" s="13">
        <v>0.21153846153846201</v>
      </c>
      <c r="AO38" s="13">
        <v>0.38518518518518502</v>
      </c>
      <c r="AP38" s="13"/>
      <c r="AQ38" s="13">
        <v>0.28318584070796499</v>
      </c>
      <c r="AR38" s="13">
        <v>0.37187500000000001</v>
      </c>
      <c r="AS38" s="13"/>
      <c r="AT38" s="13">
        <v>0.327327327327327</v>
      </c>
      <c r="AU38" s="13">
        <v>0.32325338894681999</v>
      </c>
      <c r="AV38" s="13"/>
      <c r="AW38" s="13">
        <v>0.337110481586402</v>
      </c>
      <c r="AX38" s="13">
        <v>0.32423924449108099</v>
      </c>
      <c r="AY38" s="13"/>
      <c r="AZ38" s="13">
        <v>0.36900369003689998</v>
      </c>
      <c r="BA38" s="13">
        <v>0.29605263157894701</v>
      </c>
      <c r="BB38" s="13"/>
      <c r="BC38" s="13">
        <v>0.30459770114942503</v>
      </c>
      <c r="BD38" s="13">
        <v>0.37826086956521698</v>
      </c>
      <c r="BE38" s="13"/>
      <c r="BF38" s="13">
        <v>0.25</v>
      </c>
      <c r="BG38" s="13">
        <v>0.339622641509434</v>
      </c>
      <c r="BH38" s="13"/>
      <c r="BI38" s="13">
        <v>0.23913043478260901</v>
      </c>
      <c r="BJ38" s="13">
        <v>0.33532934131736503</v>
      </c>
      <c r="BK38" s="13"/>
      <c r="BL38" s="13">
        <v>0.34257425742574299</v>
      </c>
      <c r="BM38" s="13">
        <v>0.31818181818181801</v>
      </c>
    </row>
    <row r="39" spans="2:65" x14ac:dyDescent="0.3">
      <c r="B39" t="s">
        <v>90</v>
      </c>
      <c r="C39" s="13">
        <v>0.21482602118003</v>
      </c>
      <c r="D39" s="13">
        <v>0.173354735152488</v>
      </c>
      <c r="E39" s="13">
        <v>0.24855491329479801</v>
      </c>
      <c r="F39" s="13"/>
      <c r="G39" s="13">
        <v>0.29281767955801102</v>
      </c>
      <c r="H39" s="13">
        <v>0.159663865546218</v>
      </c>
      <c r="I39" s="13">
        <v>0.23616236162361601</v>
      </c>
      <c r="J39" s="13">
        <v>0.232227488151659</v>
      </c>
      <c r="K39" s="13">
        <v>0.19847328244274801</v>
      </c>
      <c r="L39" s="13">
        <v>0.20467836257309899</v>
      </c>
      <c r="M39" s="13"/>
      <c r="N39" s="13">
        <v>0.206382978723404</v>
      </c>
      <c r="O39" s="13">
        <v>0.220588235294118</v>
      </c>
      <c r="P39" s="13">
        <v>0.185393258426966</v>
      </c>
      <c r="Q39" s="13">
        <v>0.23824451410658301</v>
      </c>
      <c r="R39" s="13"/>
      <c r="S39" s="13">
        <v>0.18339100346020801</v>
      </c>
      <c r="T39" s="13">
        <v>0.201492537313433</v>
      </c>
      <c r="U39" s="13">
        <v>0.209677419354839</v>
      </c>
      <c r="V39" s="13">
        <v>0.180952380952381</v>
      </c>
      <c r="W39" s="13">
        <v>0.17647058823529399</v>
      </c>
      <c r="X39" s="13">
        <v>0.32575757575757602</v>
      </c>
      <c r="Y39" s="13">
        <v>0.25233644859813098</v>
      </c>
      <c r="Z39" s="13">
        <v>0.133333333333333</v>
      </c>
      <c r="AA39" s="13">
        <v>0.20125786163522</v>
      </c>
      <c r="AB39" s="13">
        <v>0.19148936170212799</v>
      </c>
      <c r="AC39" s="13">
        <v>0.26470588235294101</v>
      </c>
      <c r="AD39" s="13">
        <v>0.39130434782608697</v>
      </c>
      <c r="AE39" s="13"/>
      <c r="AF39" s="13">
        <v>0.22835633626097901</v>
      </c>
      <c r="AG39" s="13">
        <v>0.19455252918287899</v>
      </c>
      <c r="AH39" s="13"/>
      <c r="AI39" s="13">
        <v>0.25</v>
      </c>
      <c r="AJ39" s="13">
        <v>0.14285714285714299</v>
      </c>
      <c r="AK39" s="13">
        <v>0.23699421965317899</v>
      </c>
      <c r="AL39" s="13"/>
      <c r="AM39" s="13">
        <v>0.17647058823529399</v>
      </c>
      <c r="AN39" s="13">
        <v>0.15384615384615399</v>
      </c>
      <c r="AO39" s="13">
        <v>0.22222222222222199</v>
      </c>
      <c r="AP39" s="13"/>
      <c r="AQ39" s="13">
        <v>0.185840707964602</v>
      </c>
      <c r="AR39" s="13">
        <v>0.24687500000000001</v>
      </c>
      <c r="AS39" s="13"/>
      <c r="AT39" s="13">
        <v>0.21021021021021</v>
      </c>
      <c r="AU39" s="13">
        <v>0.21793534932221101</v>
      </c>
      <c r="AV39" s="13"/>
      <c r="AW39" s="13">
        <v>0.286118980169972</v>
      </c>
      <c r="AX39" s="13">
        <v>0.18887722980062999</v>
      </c>
      <c r="AY39" s="13"/>
      <c r="AZ39" s="13">
        <v>0.25830258302582998</v>
      </c>
      <c r="BA39" s="13">
        <v>0.18421052631578899</v>
      </c>
      <c r="BB39" s="13"/>
      <c r="BC39" s="13">
        <v>0.252873563218391</v>
      </c>
      <c r="BD39" s="13">
        <v>0.19565217391304299</v>
      </c>
      <c r="BE39" s="13"/>
      <c r="BF39" s="13">
        <v>0.316176470588235</v>
      </c>
      <c r="BG39" s="13">
        <v>0.21226415094339601</v>
      </c>
      <c r="BH39" s="13"/>
      <c r="BI39" s="13">
        <v>0.217391304347826</v>
      </c>
      <c r="BJ39" s="13">
        <v>0.21385799828913599</v>
      </c>
      <c r="BK39" s="13"/>
      <c r="BL39" s="13">
        <v>0.24752475247524799</v>
      </c>
      <c r="BM39" s="13">
        <v>0.194444444444444</v>
      </c>
    </row>
    <row r="40" spans="2:65" x14ac:dyDescent="0.3">
      <c r="B40" t="s">
        <v>91</v>
      </c>
      <c r="C40" s="13">
        <v>7.1104387291981805E-2</v>
      </c>
      <c r="D40" s="13">
        <v>7.0626003210272903E-2</v>
      </c>
      <c r="E40" s="13">
        <v>7.0809248554913301E-2</v>
      </c>
      <c r="F40" s="13"/>
      <c r="G40" s="13">
        <v>7.7348066298342497E-2</v>
      </c>
      <c r="H40" s="13">
        <v>6.1624649859944002E-2</v>
      </c>
      <c r="I40" s="13">
        <v>5.9040590405904099E-2</v>
      </c>
      <c r="J40" s="13">
        <v>7.10900473933649E-2</v>
      </c>
      <c r="K40" s="13">
        <v>6.1068702290076299E-2</v>
      </c>
      <c r="L40" s="13">
        <v>0.11111111111111099</v>
      </c>
      <c r="M40" s="13"/>
      <c r="N40" s="13">
        <v>5.1063829787233998E-2</v>
      </c>
      <c r="O40" s="13">
        <v>6.7647058823529393E-2</v>
      </c>
      <c r="P40" s="13">
        <v>8.98876404494382E-2</v>
      </c>
      <c r="Q40" s="13">
        <v>9.0909090909090898E-2</v>
      </c>
      <c r="R40" s="13"/>
      <c r="S40" s="13">
        <v>6.9204152249134995E-2</v>
      </c>
      <c r="T40" s="13">
        <v>9.7014925373134303E-2</v>
      </c>
      <c r="U40" s="13">
        <v>8.0645161290322606E-2</v>
      </c>
      <c r="V40" s="13">
        <v>9.5238095238095205E-2</v>
      </c>
      <c r="W40" s="13">
        <v>6.7226890756302504E-2</v>
      </c>
      <c r="X40" s="13">
        <v>9.0909090909090898E-2</v>
      </c>
      <c r="Y40" s="13">
        <v>4.67289719626168E-2</v>
      </c>
      <c r="Z40" s="13">
        <v>3.3333333333333298E-2</v>
      </c>
      <c r="AA40" s="13">
        <v>5.6603773584905703E-2</v>
      </c>
      <c r="AB40" s="13">
        <v>5.31914893617021E-2</v>
      </c>
      <c r="AC40" s="13">
        <v>5.8823529411764698E-2</v>
      </c>
      <c r="AD40" s="13">
        <v>8.6956521739130405E-2</v>
      </c>
      <c r="AE40" s="13"/>
      <c r="AF40" s="13">
        <v>5.7716436637390199E-2</v>
      </c>
      <c r="AG40" s="13">
        <v>8.9494163424124501E-2</v>
      </c>
      <c r="AH40" s="13"/>
      <c r="AI40" s="13">
        <v>3.8135593220338999E-2</v>
      </c>
      <c r="AJ40" s="13">
        <v>3.8961038961039002E-2</v>
      </c>
      <c r="AK40" s="13">
        <v>8.9595375722543294E-2</v>
      </c>
      <c r="AL40" s="13"/>
      <c r="AM40" s="13">
        <v>2.9411764705882401E-2</v>
      </c>
      <c r="AN40" s="13">
        <v>1.9230769230769201E-2</v>
      </c>
      <c r="AO40" s="13">
        <v>6.6666666666666693E-2</v>
      </c>
      <c r="AP40" s="13"/>
      <c r="AQ40" s="13">
        <v>6.3421828908554606E-2</v>
      </c>
      <c r="AR40" s="13">
        <v>7.9687499999999994E-2</v>
      </c>
      <c r="AS40" s="13"/>
      <c r="AT40" s="13">
        <v>6.3063063063063099E-2</v>
      </c>
      <c r="AU40" s="13">
        <v>7.5078206465067798E-2</v>
      </c>
      <c r="AV40" s="13"/>
      <c r="AW40" s="13">
        <v>6.79886685552408E-2</v>
      </c>
      <c r="AX40" s="13">
        <v>7.1353620146904495E-2</v>
      </c>
      <c r="AY40" s="13"/>
      <c r="AZ40" s="13">
        <v>6.8265682656826601E-2</v>
      </c>
      <c r="BA40" s="13">
        <v>6.9736842105263194E-2</v>
      </c>
      <c r="BB40" s="13"/>
      <c r="BC40" s="13">
        <v>3.7356321839080497E-2</v>
      </c>
      <c r="BD40" s="13">
        <v>6.9565217391304293E-2</v>
      </c>
      <c r="BE40" s="13"/>
      <c r="BF40" s="13">
        <v>2.9411764705882401E-2</v>
      </c>
      <c r="BG40" s="13">
        <v>4.2452830188679201E-2</v>
      </c>
      <c r="BH40" s="13"/>
      <c r="BI40" s="13">
        <v>2.8985507246376802E-2</v>
      </c>
      <c r="BJ40" s="13">
        <v>7.6988879384089007E-2</v>
      </c>
      <c r="BK40" s="13"/>
      <c r="BL40" s="13">
        <v>8.3168316831683201E-2</v>
      </c>
      <c r="BM40" s="13">
        <v>6.4393939393939406E-2</v>
      </c>
    </row>
    <row r="41" spans="2:65" x14ac:dyDescent="0.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row>
    <row r="42" spans="2:65" x14ac:dyDescent="0.3">
      <c r="B42" s="6" t="s">
        <v>94</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row>
    <row r="43" spans="2:65" x14ac:dyDescent="0.3">
      <c r="B43" s="23" t="s">
        <v>82</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row>
    <row r="44" spans="2:65" x14ac:dyDescent="0.3">
      <c r="B44" t="s">
        <v>87</v>
      </c>
      <c r="C44" s="13">
        <v>9.8335854765506797E-2</v>
      </c>
      <c r="D44" s="13">
        <v>0.101123595505618</v>
      </c>
      <c r="E44" s="13">
        <v>9.6820809248554907E-2</v>
      </c>
      <c r="F44" s="13"/>
      <c r="G44" s="13">
        <v>7.18232044198895E-2</v>
      </c>
      <c r="H44" s="13">
        <v>0.145658263305322</v>
      </c>
      <c r="I44" s="13">
        <v>0.118081180811808</v>
      </c>
      <c r="J44" s="13">
        <v>6.6350710900473897E-2</v>
      </c>
      <c r="K44" s="13">
        <v>6.8702290076335895E-2</v>
      </c>
      <c r="L44" s="13">
        <v>5.8479532163742701E-2</v>
      </c>
      <c r="M44" s="13"/>
      <c r="N44" s="13">
        <v>0.11914893617021299</v>
      </c>
      <c r="O44" s="13">
        <v>9.1176470588235303E-2</v>
      </c>
      <c r="P44" s="13">
        <v>6.1797752808988797E-2</v>
      </c>
      <c r="Q44" s="13">
        <v>0.100313479623824</v>
      </c>
      <c r="R44" s="13"/>
      <c r="S44" s="13">
        <v>9.3425605536332196E-2</v>
      </c>
      <c r="T44" s="13">
        <v>0.111940298507463</v>
      </c>
      <c r="U44" s="13">
        <v>0.112903225806452</v>
      </c>
      <c r="V44" s="13">
        <v>2.8571428571428598E-2</v>
      </c>
      <c r="W44" s="13">
        <v>0.184873949579832</v>
      </c>
      <c r="X44" s="13">
        <v>7.5757575757575801E-2</v>
      </c>
      <c r="Y44" s="13">
        <v>0.10280373831775701</v>
      </c>
      <c r="Z44" s="13">
        <v>0.16666666666666699</v>
      </c>
      <c r="AA44" s="13">
        <v>6.9182389937106903E-2</v>
      </c>
      <c r="AB44" s="13">
        <v>0.13829787234042601</v>
      </c>
      <c r="AC44" s="13">
        <v>8.8235294117647106E-2</v>
      </c>
      <c r="AD44" s="13">
        <v>0</v>
      </c>
      <c r="AE44" s="13"/>
      <c r="AF44" s="13">
        <v>0.109159347553325</v>
      </c>
      <c r="AG44" s="13">
        <v>8.3657587548638099E-2</v>
      </c>
      <c r="AH44" s="13"/>
      <c r="AI44" s="13">
        <v>0.12288135593220301</v>
      </c>
      <c r="AJ44" s="13">
        <v>0.11688311688311701</v>
      </c>
      <c r="AK44" s="13">
        <v>9.2485549132948E-2</v>
      </c>
      <c r="AL44" s="13"/>
      <c r="AM44" s="13">
        <v>0.220588235294118</v>
      </c>
      <c r="AN44" s="13">
        <v>0.17307692307692299</v>
      </c>
      <c r="AO44" s="13">
        <v>7.4074074074074098E-2</v>
      </c>
      <c r="AP44" s="13"/>
      <c r="AQ44" s="13">
        <v>0.14159292035398199</v>
      </c>
      <c r="AR44" s="13">
        <v>5.3124999999999999E-2</v>
      </c>
      <c r="AS44" s="13"/>
      <c r="AT44" s="13">
        <v>0.12012012012011999</v>
      </c>
      <c r="AU44" s="13">
        <v>9.1762252346194007E-2</v>
      </c>
      <c r="AV44" s="13"/>
      <c r="AW44" s="13">
        <v>7.0821529745042494E-2</v>
      </c>
      <c r="AX44" s="13">
        <v>0.10912906610703001</v>
      </c>
      <c r="AY44" s="13"/>
      <c r="AZ44" s="13">
        <v>6.0885608856088597E-2</v>
      </c>
      <c r="BA44" s="13">
        <v>0.12763157894736801</v>
      </c>
      <c r="BB44" s="13"/>
      <c r="BC44" s="13">
        <v>0.126436781609195</v>
      </c>
      <c r="BD44" s="13">
        <v>7.3913043478260901E-2</v>
      </c>
      <c r="BE44" s="13"/>
      <c r="BF44" s="13">
        <v>0.125</v>
      </c>
      <c r="BG44" s="13">
        <v>0.12735849056603801</v>
      </c>
      <c r="BH44" s="13"/>
      <c r="BI44" s="13">
        <v>0.13768115942028999</v>
      </c>
      <c r="BJ44" s="13">
        <v>9.4952951240376393E-2</v>
      </c>
      <c r="BK44" s="13"/>
      <c r="BL44" s="13">
        <v>7.3267326732673305E-2</v>
      </c>
      <c r="BM44" s="13">
        <v>0.112373737373737</v>
      </c>
    </row>
    <row r="45" spans="2:65" x14ac:dyDescent="0.3">
      <c r="B45" t="s">
        <v>88</v>
      </c>
      <c r="C45" s="13">
        <v>0.24962178517397901</v>
      </c>
      <c r="D45" s="13">
        <v>0.27126805778491198</v>
      </c>
      <c r="E45" s="13">
        <v>0.23265895953757201</v>
      </c>
      <c r="F45" s="13"/>
      <c r="G45" s="13">
        <v>0.25966850828729299</v>
      </c>
      <c r="H45" s="13">
        <v>0.31652661064425802</v>
      </c>
      <c r="I45" s="13">
        <v>0.25461254612546103</v>
      </c>
      <c r="J45" s="13">
        <v>0.22748815165876801</v>
      </c>
      <c r="K45" s="13">
        <v>0.206106870229008</v>
      </c>
      <c r="L45" s="13">
        <v>0.15204678362573101</v>
      </c>
      <c r="M45" s="13"/>
      <c r="N45" s="13">
        <v>0.26382978723404299</v>
      </c>
      <c r="O45" s="13">
        <v>0.220588235294118</v>
      </c>
      <c r="P45" s="13">
        <v>0.28089887640449401</v>
      </c>
      <c r="Q45" s="13">
        <v>0.24451410658307199</v>
      </c>
      <c r="R45" s="13"/>
      <c r="S45" s="13">
        <v>0.28373702422145303</v>
      </c>
      <c r="T45" s="13">
        <v>0.20895522388059701</v>
      </c>
      <c r="U45" s="13">
        <v>0.225806451612903</v>
      </c>
      <c r="V45" s="13">
        <v>0.21904761904761899</v>
      </c>
      <c r="W45" s="13">
        <v>0.27731092436974802</v>
      </c>
      <c r="X45" s="13">
        <v>0.26515151515151503</v>
      </c>
      <c r="Y45" s="13">
        <v>0.20560747663551401</v>
      </c>
      <c r="Z45" s="13">
        <v>0.4</v>
      </c>
      <c r="AA45" s="13">
        <v>0.28930817610062898</v>
      </c>
      <c r="AB45" s="13">
        <v>0.19148936170212799</v>
      </c>
      <c r="AC45" s="13">
        <v>0.25</v>
      </c>
      <c r="AD45" s="13">
        <v>0</v>
      </c>
      <c r="AE45" s="13"/>
      <c r="AF45" s="13">
        <v>0.259723964868256</v>
      </c>
      <c r="AG45" s="13">
        <v>0.23346303501945501</v>
      </c>
      <c r="AH45" s="13"/>
      <c r="AI45" s="13">
        <v>0.27542372881355898</v>
      </c>
      <c r="AJ45" s="13">
        <v>0.37662337662337703</v>
      </c>
      <c r="AK45" s="13">
        <v>0.199421965317919</v>
      </c>
      <c r="AL45" s="13"/>
      <c r="AM45" s="13">
        <v>0.36764705882352899</v>
      </c>
      <c r="AN45" s="13">
        <v>0.34615384615384598</v>
      </c>
      <c r="AO45" s="13">
        <v>0.25185185185185199</v>
      </c>
      <c r="AP45" s="13"/>
      <c r="AQ45" s="13">
        <v>0.29203539823008901</v>
      </c>
      <c r="AR45" s="13">
        <v>0.20156250000000001</v>
      </c>
      <c r="AS45" s="13"/>
      <c r="AT45" s="13">
        <v>0.26126126126126098</v>
      </c>
      <c r="AU45" s="13">
        <v>0.24921793534932199</v>
      </c>
      <c r="AV45" s="13"/>
      <c r="AW45" s="13">
        <v>0.22379603399433401</v>
      </c>
      <c r="AX45" s="13">
        <v>0.25813221406086001</v>
      </c>
      <c r="AY45" s="13"/>
      <c r="AZ45" s="13">
        <v>0.18450184501844999</v>
      </c>
      <c r="BA45" s="13">
        <v>0.29473684210526302</v>
      </c>
      <c r="BB45" s="13"/>
      <c r="BC45" s="13">
        <v>0.229885057471264</v>
      </c>
      <c r="BD45" s="13">
        <v>0.291304347826087</v>
      </c>
      <c r="BE45" s="13"/>
      <c r="BF45" s="13">
        <v>0.25</v>
      </c>
      <c r="BG45" s="13">
        <v>0.21698113207547201</v>
      </c>
      <c r="BH45" s="13"/>
      <c r="BI45" s="13">
        <v>0.26811594202898598</v>
      </c>
      <c r="BJ45" s="13">
        <v>0.248075278015398</v>
      </c>
      <c r="BK45" s="13"/>
      <c r="BL45" s="13">
        <v>0.22772277227722801</v>
      </c>
      <c r="BM45" s="13">
        <v>0.26262626262626299</v>
      </c>
    </row>
    <row r="46" spans="2:65" x14ac:dyDescent="0.3">
      <c r="B46" t="s">
        <v>89</v>
      </c>
      <c r="C46" s="13">
        <v>0.34266263237518901</v>
      </c>
      <c r="D46" s="13">
        <v>0.34991974317816998</v>
      </c>
      <c r="E46" s="13">
        <v>0.33526011560693603</v>
      </c>
      <c r="F46" s="13"/>
      <c r="G46" s="13">
        <v>0.35911602209944798</v>
      </c>
      <c r="H46" s="13">
        <v>0.28851540616246502</v>
      </c>
      <c r="I46" s="13">
        <v>0.34317343173431702</v>
      </c>
      <c r="J46" s="13">
        <v>0.34123222748815202</v>
      </c>
      <c r="K46" s="13">
        <v>0.41221374045801501</v>
      </c>
      <c r="L46" s="13">
        <v>0.38596491228070201</v>
      </c>
      <c r="M46" s="13"/>
      <c r="N46" s="13">
        <v>0.32553191489361699</v>
      </c>
      <c r="O46" s="13">
        <v>0.36176470588235299</v>
      </c>
      <c r="P46" s="13">
        <v>0.30898876404494402</v>
      </c>
      <c r="Q46" s="13">
        <v>0.35423197492163</v>
      </c>
      <c r="R46" s="13"/>
      <c r="S46" s="13">
        <v>0.32525951557093402</v>
      </c>
      <c r="T46" s="13">
        <v>0.31343283582089598</v>
      </c>
      <c r="U46" s="13">
        <v>0.33870967741935498</v>
      </c>
      <c r="V46" s="13">
        <v>0.43809523809523798</v>
      </c>
      <c r="W46" s="13">
        <v>0.310924369747899</v>
      </c>
      <c r="X46" s="13">
        <v>0.34090909090909099</v>
      </c>
      <c r="Y46" s="13">
        <v>0.34579439252336402</v>
      </c>
      <c r="Z46" s="13">
        <v>0.3</v>
      </c>
      <c r="AA46" s="13">
        <v>0.35849056603773599</v>
      </c>
      <c r="AB46" s="13">
        <v>0.37234042553191499</v>
      </c>
      <c r="AC46" s="13">
        <v>0.29411764705882398</v>
      </c>
      <c r="AD46" s="13">
        <v>0.434782608695652</v>
      </c>
      <c r="AE46" s="13"/>
      <c r="AF46" s="13">
        <v>0.33626097867001298</v>
      </c>
      <c r="AG46" s="13">
        <v>0.35019455252918302</v>
      </c>
      <c r="AH46" s="13"/>
      <c r="AI46" s="13">
        <v>0.31779661016949201</v>
      </c>
      <c r="AJ46" s="13">
        <v>0.35064935064935099</v>
      </c>
      <c r="AK46" s="13">
        <v>0.34971098265896</v>
      </c>
      <c r="AL46" s="13"/>
      <c r="AM46" s="13">
        <v>0.20588235294117599</v>
      </c>
      <c r="AN46" s="13">
        <v>0.25</v>
      </c>
      <c r="AO46" s="13">
        <v>0.4</v>
      </c>
      <c r="AP46" s="13"/>
      <c r="AQ46" s="13">
        <v>0.30825958702064898</v>
      </c>
      <c r="AR46" s="13">
        <v>0.37968750000000001</v>
      </c>
      <c r="AS46" s="13"/>
      <c r="AT46" s="13">
        <v>0.30330330330330302</v>
      </c>
      <c r="AU46" s="13">
        <v>0.35140771637121998</v>
      </c>
      <c r="AV46" s="13"/>
      <c r="AW46" s="13">
        <v>0.35127478753541103</v>
      </c>
      <c r="AX46" s="13">
        <v>0.33788037775446</v>
      </c>
      <c r="AY46" s="13"/>
      <c r="AZ46" s="13">
        <v>0.38560885608856099</v>
      </c>
      <c r="BA46" s="13">
        <v>0.30921052631578899</v>
      </c>
      <c r="BB46" s="13"/>
      <c r="BC46" s="13">
        <v>0.32183908045977</v>
      </c>
      <c r="BD46" s="13">
        <v>0.36521739130434799</v>
      </c>
      <c r="BE46" s="13"/>
      <c r="BF46" s="13">
        <v>0.29411764705882398</v>
      </c>
      <c r="BG46" s="13">
        <v>0.339622641509434</v>
      </c>
      <c r="BH46" s="13"/>
      <c r="BI46" s="13">
        <v>0.311594202898551</v>
      </c>
      <c r="BJ46" s="13">
        <v>0.3464499572284</v>
      </c>
      <c r="BK46" s="13"/>
      <c r="BL46" s="13">
        <v>0.36039603960395999</v>
      </c>
      <c r="BM46" s="13">
        <v>0.330808080808081</v>
      </c>
    </row>
    <row r="47" spans="2:65" x14ac:dyDescent="0.3">
      <c r="B47" t="s">
        <v>90</v>
      </c>
      <c r="C47" s="13">
        <v>0.24432677760968199</v>
      </c>
      <c r="D47" s="13">
        <v>0.22632423756019299</v>
      </c>
      <c r="E47" s="13">
        <v>0.25867052023121401</v>
      </c>
      <c r="F47" s="13"/>
      <c r="G47" s="13">
        <v>0.243093922651934</v>
      </c>
      <c r="H47" s="13">
        <v>0.179271708683473</v>
      </c>
      <c r="I47" s="13">
        <v>0.243542435424354</v>
      </c>
      <c r="J47" s="13">
        <v>0.29383886255924202</v>
      </c>
      <c r="K47" s="13">
        <v>0.25954198473282403</v>
      </c>
      <c r="L47" s="13">
        <v>0.30994152046783602</v>
      </c>
      <c r="M47" s="13"/>
      <c r="N47" s="13">
        <v>0.231914893617021</v>
      </c>
      <c r="O47" s="13">
        <v>0.26176470588235301</v>
      </c>
      <c r="P47" s="13">
        <v>0.275280898876405</v>
      </c>
      <c r="Q47" s="13">
        <v>0.23197492163009401</v>
      </c>
      <c r="R47" s="13"/>
      <c r="S47" s="13">
        <v>0.228373702422145</v>
      </c>
      <c r="T47" s="13">
        <v>0.24626865671641801</v>
      </c>
      <c r="U47" s="13">
        <v>0.27419354838709697</v>
      </c>
      <c r="V47" s="13">
        <v>0.19047619047618999</v>
      </c>
      <c r="W47" s="13">
        <v>0.21008403361344499</v>
      </c>
      <c r="X47" s="13">
        <v>0.25</v>
      </c>
      <c r="Y47" s="13">
        <v>0.28037383177570102</v>
      </c>
      <c r="Z47" s="13">
        <v>0.133333333333333</v>
      </c>
      <c r="AA47" s="13">
        <v>0.22641509433962301</v>
      </c>
      <c r="AB47" s="13">
        <v>0.27659574468085102</v>
      </c>
      <c r="AC47" s="13">
        <v>0.33823529411764702</v>
      </c>
      <c r="AD47" s="13">
        <v>0.434782608695652</v>
      </c>
      <c r="AE47" s="13"/>
      <c r="AF47" s="13">
        <v>0.25094102885821801</v>
      </c>
      <c r="AG47" s="13">
        <v>0.237354085603113</v>
      </c>
      <c r="AH47" s="13"/>
      <c r="AI47" s="13">
        <v>0.25847457627118597</v>
      </c>
      <c r="AJ47" s="13">
        <v>0.11688311688311701</v>
      </c>
      <c r="AK47" s="13">
        <v>0.28901734104046201</v>
      </c>
      <c r="AL47" s="13"/>
      <c r="AM47" s="13">
        <v>0.191176470588235</v>
      </c>
      <c r="AN47" s="13">
        <v>0.230769230769231</v>
      </c>
      <c r="AO47" s="13">
        <v>0.22222222222222199</v>
      </c>
      <c r="AP47" s="13"/>
      <c r="AQ47" s="13">
        <v>0.19469026548672599</v>
      </c>
      <c r="AR47" s="13">
        <v>0.29843750000000002</v>
      </c>
      <c r="AS47" s="13"/>
      <c r="AT47" s="13">
        <v>0.246246246246246</v>
      </c>
      <c r="AU47" s="13">
        <v>0.24504692387904101</v>
      </c>
      <c r="AV47" s="13"/>
      <c r="AW47" s="13">
        <v>0.286118980169972</v>
      </c>
      <c r="AX47" s="13">
        <v>0.23189926547744</v>
      </c>
      <c r="AY47" s="13"/>
      <c r="AZ47" s="13">
        <v>0.309963099630996</v>
      </c>
      <c r="BA47" s="13">
        <v>0.2</v>
      </c>
      <c r="BB47" s="13"/>
      <c r="BC47" s="13">
        <v>0.28448275862069</v>
      </c>
      <c r="BD47" s="13">
        <v>0.21304347826087</v>
      </c>
      <c r="BE47" s="13"/>
      <c r="BF47" s="13">
        <v>0.30147058823529399</v>
      </c>
      <c r="BG47" s="13">
        <v>0.27358490566037702</v>
      </c>
      <c r="BH47" s="13"/>
      <c r="BI47" s="13">
        <v>0.25362318840579701</v>
      </c>
      <c r="BJ47" s="13">
        <v>0.242087254063302</v>
      </c>
      <c r="BK47" s="13"/>
      <c r="BL47" s="13">
        <v>0.27722772277227697</v>
      </c>
      <c r="BM47" s="13">
        <v>0.22601010101010099</v>
      </c>
    </row>
    <row r="48" spans="2:65" x14ac:dyDescent="0.3">
      <c r="B48" t="s">
        <v>91</v>
      </c>
      <c r="C48" s="13">
        <v>6.5052950075643004E-2</v>
      </c>
      <c r="D48" s="13">
        <v>5.1364365971107502E-2</v>
      </c>
      <c r="E48" s="13">
        <v>7.6589595375722505E-2</v>
      </c>
      <c r="F48" s="13"/>
      <c r="G48" s="13">
        <v>6.6298342541436503E-2</v>
      </c>
      <c r="H48" s="13">
        <v>7.0028011204481794E-2</v>
      </c>
      <c r="I48" s="13">
        <v>4.0590405904058997E-2</v>
      </c>
      <c r="J48" s="13">
        <v>7.10900473933649E-2</v>
      </c>
      <c r="K48" s="13">
        <v>5.34351145038168E-2</v>
      </c>
      <c r="L48" s="13">
        <v>9.3567251461988299E-2</v>
      </c>
      <c r="M48" s="13"/>
      <c r="N48" s="13">
        <v>5.95744680851064E-2</v>
      </c>
      <c r="O48" s="13">
        <v>6.4705882352941196E-2</v>
      </c>
      <c r="P48" s="13">
        <v>7.3033707865168496E-2</v>
      </c>
      <c r="Q48" s="13">
        <v>6.8965517241379296E-2</v>
      </c>
      <c r="R48" s="13"/>
      <c r="S48" s="13">
        <v>6.9204152249134995E-2</v>
      </c>
      <c r="T48" s="13">
        <v>0.119402985074627</v>
      </c>
      <c r="U48" s="13">
        <v>4.8387096774193498E-2</v>
      </c>
      <c r="V48" s="13">
        <v>0.12380952380952399</v>
      </c>
      <c r="W48" s="13">
        <v>1.6806722689075598E-2</v>
      </c>
      <c r="X48" s="13">
        <v>6.8181818181818205E-2</v>
      </c>
      <c r="Y48" s="13">
        <v>6.5420560747663503E-2</v>
      </c>
      <c r="Z48" s="13">
        <v>0</v>
      </c>
      <c r="AA48" s="13">
        <v>5.6603773584905703E-2</v>
      </c>
      <c r="AB48" s="13">
        <v>2.1276595744680899E-2</v>
      </c>
      <c r="AC48" s="13">
        <v>2.9411764705882401E-2</v>
      </c>
      <c r="AD48" s="13">
        <v>0.13043478260869601</v>
      </c>
      <c r="AE48" s="13"/>
      <c r="AF48" s="13">
        <v>4.3914680050188198E-2</v>
      </c>
      <c r="AG48" s="13">
        <v>9.5330739299610903E-2</v>
      </c>
      <c r="AH48" s="13"/>
      <c r="AI48" s="13">
        <v>2.5423728813559299E-2</v>
      </c>
      <c r="AJ48" s="13">
        <v>3.8961038961039002E-2</v>
      </c>
      <c r="AK48" s="13">
        <v>6.9364161849711004E-2</v>
      </c>
      <c r="AL48" s="13"/>
      <c r="AM48" s="13">
        <v>1.4705882352941201E-2</v>
      </c>
      <c r="AN48" s="13">
        <v>0</v>
      </c>
      <c r="AO48" s="13">
        <v>5.1851851851851899E-2</v>
      </c>
      <c r="AP48" s="13"/>
      <c r="AQ48" s="13">
        <v>6.3421828908554606E-2</v>
      </c>
      <c r="AR48" s="13">
        <v>6.7187499999999997E-2</v>
      </c>
      <c r="AS48" s="13"/>
      <c r="AT48" s="13">
        <v>6.9069069069069094E-2</v>
      </c>
      <c r="AU48" s="13">
        <v>6.2565172054223198E-2</v>
      </c>
      <c r="AV48" s="13"/>
      <c r="AW48" s="13">
        <v>6.79886685552408E-2</v>
      </c>
      <c r="AX48" s="13">
        <v>6.2959076600209898E-2</v>
      </c>
      <c r="AY48" s="13"/>
      <c r="AZ48" s="13">
        <v>5.9040590405904099E-2</v>
      </c>
      <c r="BA48" s="13">
        <v>6.8421052631578994E-2</v>
      </c>
      <c r="BB48" s="13"/>
      <c r="BC48" s="13">
        <v>3.7356321839080497E-2</v>
      </c>
      <c r="BD48" s="13">
        <v>5.6521739130434803E-2</v>
      </c>
      <c r="BE48" s="13"/>
      <c r="BF48" s="13">
        <v>2.9411764705882401E-2</v>
      </c>
      <c r="BG48" s="13">
        <v>4.2452830188679201E-2</v>
      </c>
      <c r="BH48" s="13"/>
      <c r="BI48" s="13">
        <v>2.8985507246376802E-2</v>
      </c>
      <c r="BJ48" s="13">
        <v>6.8434559452523497E-2</v>
      </c>
      <c r="BK48" s="13"/>
      <c r="BL48" s="13">
        <v>6.1386138613861399E-2</v>
      </c>
      <c r="BM48" s="13">
        <v>6.8181818181818205E-2</v>
      </c>
    </row>
    <row r="49" spans="2:65" x14ac:dyDescent="0.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row>
    <row r="50" spans="2:65" x14ac:dyDescent="0.3">
      <c r="B50" s="6" t="s">
        <v>114</v>
      </c>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row>
    <row r="51" spans="2:65" x14ac:dyDescent="0.3">
      <c r="B51" s="23" t="s">
        <v>82</v>
      </c>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row>
    <row r="52" spans="2:65" x14ac:dyDescent="0.3">
      <c r="B52" t="s">
        <v>108</v>
      </c>
      <c r="C52" s="13">
        <v>0.70347957639939496</v>
      </c>
      <c r="D52" s="13">
        <v>0.69020866773675804</v>
      </c>
      <c r="E52" s="13">
        <v>0.71531791907514497</v>
      </c>
      <c r="F52" s="13"/>
      <c r="G52" s="13">
        <v>0.61325966850828695</v>
      </c>
      <c r="H52" s="13">
        <v>0.68067226890756305</v>
      </c>
      <c r="I52" s="13">
        <v>0.66420664206642099</v>
      </c>
      <c r="J52" s="13">
        <v>0.71090047393364897</v>
      </c>
      <c r="K52" s="13">
        <v>0.78625954198473302</v>
      </c>
      <c r="L52" s="13">
        <v>0.83625730994152003</v>
      </c>
      <c r="M52" s="13"/>
      <c r="N52" s="13">
        <v>0.695744680851064</v>
      </c>
      <c r="O52" s="13">
        <v>0.67941176470588205</v>
      </c>
      <c r="P52" s="13">
        <v>0.69662921348314599</v>
      </c>
      <c r="Q52" s="13">
        <v>0.73981191222570497</v>
      </c>
      <c r="R52" s="13"/>
      <c r="S52" s="13">
        <v>0.70588235294117696</v>
      </c>
      <c r="T52" s="13">
        <v>0.71641791044776104</v>
      </c>
      <c r="U52" s="13">
        <v>0.70967741935483897</v>
      </c>
      <c r="V52" s="13">
        <v>0.65714285714285703</v>
      </c>
      <c r="W52" s="13">
        <v>0.70588235294117696</v>
      </c>
      <c r="X52" s="13">
        <v>0.68181818181818199</v>
      </c>
      <c r="Y52" s="13">
        <v>0.62616822429906505</v>
      </c>
      <c r="Z52" s="13">
        <v>0.76666666666666705</v>
      </c>
      <c r="AA52" s="13">
        <v>0.71069182389937102</v>
      </c>
      <c r="AB52" s="13">
        <v>0.75531914893617003</v>
      </c>
      <c r="AC52" s="13">
        <v>0.73529411764705899</v>
      </c>
      <c r="AD52" s="13">
        <v>0.82608695652173902</v>
      </c>
      <c r="AE52" s="13"/>
      <c r="AF52" s="13">
        <v>0.69259723964868303</v>
      </c>
      <c r="AG52" s="13">
        <v>0.72178988326848204</v>
      </c>
      <c r="AH52" s="13"/>
      <c r="AI52" s="13">
        <v>0.69915254237288105</v>
      </c>
      <c r="AJ52" s="13">
        <v>0.62337662337662303</v>
      </c>
      <c r="AK52" s="13">
        <v>0.69653179190751402</v>
      </c>
      <c r="AL52" s="13"/>
      <c r="AM52" s="13">
        <v>0.80882352941176505</v>
      </c>
      <c r="AN52" s="13">
        <v>0.46153846153846201</v>
      </c>
      <c r="AO52" s="13">
        <v>0.68888888888888899</v>
      </c>
      <c r="AP52" s="13"/>
      <c r="AQ52" s="13">
        <v>0.68289085545722705</v>
      </c>
      <c r="AR52" s="13">
        <v>0.7265625</v>
      </c>
      <c r="AS52" s="13"/>
      <c r="AT52" s="13">
        <v>0.67867867867867904</v>
      </c>
      <c r="AU52" s="13">
        <v>0.71637122002085496</v>
      </c>
      <c r="AV52" s="13"/>
      <c r="AW52" s="13">
        <v>0.68838526912181297</v>
      </c>
      <c r="AX52" s="13">
        <v>0.71038824763903496</v>
      </c>
      <c r="AY52" s="13"/>
      <c r="AZ52" s="13">
        <v>0.72324723247232503</v>
      </c>
      <c r="BA52" s="13">
        <v>0.692105263157895</v>
      </c>
      <c r="BB52" s="13"/>
      <c r="BC52" s="13">
        <v>0.69540229885057503</v>
      </c>
      <c r="BD52" s="13">
        <v>0.68695652173913002</v>
      </c>
      <c r="BE52" s="13"/>
      <c r="BF52" s="13">
        <v>0.73529411764705899</v>
      </c>
      <c r="BG52" s="13">
        <v>0.66981132075471705</v>
      </c>
      <c r="BH52" s="13"/>
      <c r="BI52" s="13">
        <v>0.63768115942029002</v>
      </c>
      <c r="BJ52" s="13">
        <v>0.713430282292558</v>
      </c>
      <c r="BK52" s="13"/>
      <c r="BL52" s="13">
        <v>0.70891089108910899</v>
      </c>
      <c r="BM52" s="13">
        <v>0.70833333333333304</v>
      </c>
    </row>
    <row r="53" spans="2:65" x14ac:dyDescent="0.3">
      <c r="B53" t="s">
        <v>109</v>
      </c>
      <c r="C53" s="13">
        <v>0.232223903177005</v>
      </c>
      <c r="D53" s="13">
        <v>0.239165329052969</v>
      </c>
      <c r="E53" s="13">
        <v>0.225433526011561</v>
      </c>
      <c r="F53" s="13"/>
      <c r="G53" s="13">
        <v>0.27624309392265201</v>
      </c>
      <c r="H53" s="13">
        <v>0.26050420168067201</v>
      </c>
      <c r="I53" s="13">
        <v>0.25461254612546103</v>
      </c>
      <c r="J53" s="13">
        <v>0.21327014218009499</v>
      </c>
      <c r="K53" s="13">
        <v>0.19083969465648901</v>
      </c>
      <c r="L53" s="13">
        <v>0.14619883040935699</v>
      </c>
      <c r="M53" s="13"/>
      <c r="N53" s="13">
        <v>0.24468085106383</v>
      </c>
      <c r="O53" s="13">
        <v>0.23235294117647101</v>
      </c>
      <c r="P53" s="13">
        <v>0.26404494382022498</v>
      </c>
      <c r="Q53" s="13">
        <v>0.20062695924764901</v>
      </c>
      <c r="R53" s="13"/>
      <c r="S53" s="13">
        <v>0.25259515570934299</v>
      </c>
      <c r="T53" s="13">
        <v>0.22388059701492499</v>
      </c>
      <c r="U53" s="13">
        <v>0.209677419354839</v>
      </c>
      <c r="V53" s="13">
        <v>0.25714285714285701</v>
      </c>
      <c r="W53" s="13">
        <v>0.218487394957983</v>
      </c>
      <c r="X53" s="13">
        <v>0.24242424242424199</v>
      </c>
      <c r="Y53" s="13">
        <v>0.31775700934579398</v>
      </c>
      <c r="Z53" s="13">
        <v>0.16666666666666699</v>
      </c>
      <c r="AA53" s="13">
        <v>0.23899371069182401</v>
      </c>
      <c r="AB53" s="13">
        <v>0.170212765957447</v>
      </c>
      <c r="AC53" s="13">
        <v>0.14705882352941199</v>
      </c>
      <c r="AD53" s="13">
        <v>0.13043478260869601</v>
      </c>
      <c r="AE53" s="13"/>
      <c r="AF53" s="13">
        <v>0.237139272271016</v>
      </c>
      <c r="AG53" s="13">
        <v>0.22373540856031099</v>
      </c>
      <c r="AH53" s="13"/>
      <c r="AI53" s="13">
        <v>0.224576271186441</v>
      </c>
      <c r="AJ53" s="13">
        <v>0.23376623376623401</v>
      </c>
      <c r="AK53" s="13">
        <v>0.234104046242775</v>
      </c>
      <c r="AL53" s="13"/>
      <c r="AM53" s="13">
        <v>0.161764705882353</v>
      </c>
      <c r="AN53" s="13">
        <v>0.38461538461538503</v>
      </c>
      <c r="AO53" s="13">
        <v>0.19259259259259301</v>
      </c>
      <c r="AP53" s="13"/>
      <c r="AQ53" s="13">
        <v>0.249262536873156</v>
      </c>
      <c r="AR53" s="13">
        <v>0.21406249999999999</v>
      </c>
      <c r="AS53" s="13"/>
      <c r="AT53" s="13">
        <v>0.24924924924924899</v>
      </c>
      <c r="AU53" s="13">
        <v>0.22419186652763301</v>
      </c>
      <c r="AV53" s="13"/>
      <c r="AW53" s="13">
        <v>0.22662889518413601</v>
      </c>
      <c r="AX53" s="13">
        <v>0.233997901364113</v>
      </c>
      <c r="AY53" s="13"/>
      <c r="AZ53" s="13">
        <v>0.22509225092250901</v>
      </c>
      <c r="BA53" s="13">
        <v>0.240789473684211</v>
      </c>
      <c r="BB53" s="13"/>
      <c r="BC53" s="13">
        <v>0.232758620689655</v>
      </c>
      <c r="BD53" s="13">
        <v>0.23913043478260901</v>
      </c>
      <c r="BE53" s="13"/>
      <c r="BF53" s="13">
        <v>0.220588235294118</v>
      </c>
      <c r="BG53" s="13">
        <v>0.240566037735849</v>
      </c>
      <c r="BH53" s="13"/>
      <c r="BI53" s="13">
        <v>0.24637681159420299</v>
      </c>
      <c r="BJ53" s="13">
        <v>0.23096663815226701</v>
      </c>
      <c r="BK53" s="13"/>
      <c r="BL53" s="13">
        <v>0.23366336633663401</v>
      </c>
      <c r="BM53" s="13">
        <v>0.22601010101010099</v>
      </c>
    </row>
    <row r="54" spans="2:65" x14ac:dyDescent="0.3">
      <c r="B54" t="s">
        <v>110</v>
      </c>
      <c r="C54" s="13">
        <v>4.16036308623298E-2</v>
      </c>
      <c r="D54" s="13">
        <v>5.4574638844301797E-2</v>
      </c>
      <c r="E54" s="13">
        <v>3.0346820809248599E-2</v>
      </c>
      <c r="F54" s="13"/>
      <c r="G54" s="13">
        <v>7.7348066298342497E-2</v>
      </c>
      <c r="H54" s="13">
        <v>3.9215686274509803E-2</v>
      </c>
      <c r="I54" s="13">
        <v>4.4280442804428E-2</v>
      </c>
      <c r="J54" s="13">
        <v>5.6872037914691899E-2</v>
      </c>
      <c r="K54" s="13">
        <v>1.5267175572519101E-2</v>
      </c>
      <c r="L54" s="13">
        <v>5.8479532163742704E-3</v>
      </c>
      <c r="M54" s="13"/>
      <c r="N54" s="13">
        <v>4.6808510638297898E-2</v>
      </c>
      <c r="O54" s="13">
        <v>0.05</v>
      </c>
      <c r="P54" s="13">
        <v>2.2471910112359501E-2</v>
      </c>
      <c r="Q54" s="13">
        <v>3.4482758620689703E-2</v>
      </c>
      <c r="R54" s="13"/>
      <c r="S54" s="13">
        <v>2.42214532871972E-2</v>
      </c>
      <c r="T54" s="13">
        <v>2.2388059701492501E-2</v>
      </c>
      <c r="U54" s="13">
        <v>1.6129032258064498E-2</v>
      </c>
      <c r="V54" s="13">
        <v>7.6190476190476197E-2</v>
      </c>
      <c r="W54" s="13">
        <v>7.5630252100840303E-2</v>
      </c>
      <c r="X54" s="13">
        <v>5.3030303030302997E-2</v>
      </c>
      <c r="Y54" s="13">
        <v>5.60747663551402E-2</v>
      </c>
      <c r="Z54" s="13">
        <v>6.6666666666666693E-2</v>
      </c>
      <c r="AA54" s="13">
        <v>3.1446540880503103E-2</v>
      </c>
      <c r="AB54" s="13">
        <v>4.2553191489361701E-2</v>
      </c>
      <c r="AC54" s="13">
        <v>4.4117647058823498E-2</v>
      </c>
      <c r="AD54" s="13">
        <v>0</v>
      </c>
      <c r="AE54" s="13"/>
      <c r="AF54" s="13">
        <v>4.8933500627352598E-2</v>
      </c>
      <c r="AG54" s="13">
        <v>2.91828793774319E-2</v>
      </c>
      <c r="AH54" s="13"/>
      <c r="AI54" s="13">
        <v>5.0847457627118599E-2</v>
      </c>
      <c r="AJ54" s="13">
        <v>9.0909090909090898E-2</v>
      </c>
      <c r="AK54" s="13">
        <v>5.2023121387283197E-2</v>
      </c>
      <c r="AL54" s="13"/>
      <c r="AM54" s="13">
        <v>1.4705882352941201E-2</v>
      </c>
      <c r="AN54" s="13">
        <v>9.6153846153846201E-2</v>
      </c>
      <c r="AO54" s="13">
        <v>8.8888888888888906E-2</v>
      </c>
      <c r="AP54" s="13"/>
      <c r="AQ54" s="13">
        <v>4.5722713864306798E-2</v>
      </c>
      <c r="AR54" s="13">
        <v>3.5937499999999997E-2</v>
      </c>
      <c r="AS54" s="13"/>
      <c r="AT54" s="13">
        <v>5.4054054054054099E-2</v>
      </c>
      <c r="AU54" s="13">
        <v>3.6496350364963501E-2</v>
      </c>
      <c r="AV54" s="13"/>
      <c r="AW54" s="13">
        <v>4.5325779036827198E-2</v>
      </c>
      <c r="AX54" s="13">
        <v>3.8824763903462699E-2</v>
      </c>
      <c r="AY54" s="13"/>
      <c r="AZ54" s="13">
        <v>3.3210332103321E-2</v>
      </c>
      <c r="BA54" s="13">
        <v>4.6052631578947401E-2</v>
      </c>
      <c r="BB54" s="13"/>
      <c r="BC54" s="13">
        <v>5.1724137931034503E-2</v>
      </c>
      <c r="BD54" s="13">
        <v>4.3478260869565202E-2</v>
      </c>
      <c r="BE54" s="13"/>
      <c r="BF54" s="13">
        <v>2.9411764705882401E-2</v>
      </c>
      <c r="BG54" s="13">
        <v>6.6037735849056603E-2</v>
      </c>
      <c r="BH54" s="13"/>
      <c r="BI54" s="13">
        <v>8.6956521739130405E-2</v>
      </c>
      <c r="BJ54" s="13">
        <v>3.59281437125748E-2</v>
      </c>
      <c r="BK54" s="13"/>
      <c r="BL54" s="13">
        <v>3.9603960396039598E-2</v>
      </c>
      <c r="BM54" s="13">
        <v>4.29292929292929E-2</v>
      </c>
    </row>
    <row r="55" spans="2:65" x14ac:dyDescent="0.3">
      <c r="B55" t="s">
        <v>111</v>
      </c>
      <c r="C55" s="13">
        <v>1.1346444780635401E-2</v>
      </c>
      <c r="D55" s="13">
        <v>4.8154093097913303E-3</v>
      </c>
      <c r="E55" s="13">
        <v>1.7341040462427699E-2</v>
      </c>
      <c r="F55" s="13"/>
      <c r="G55" s="13">
        <v>2.7624309392265199E-2</v>
      </c>
      <c r="H55" s="13">
        <v>1.4005602240896401E-2</v>
      </c>
      <c r="I55" s="13">
        <v>1.1070110701107E-2</v>
      </c>
      <c r="J55" s="13">
        <v>4.739336492891E-3</v>
      </c>
      <c r="K55" s="13">
        <v>0</v>
      </c>
      <c r="L55" s="13">
        <v>5.8479532163742704E-3</v>
      </c>
      <c r="M55" s="13"/>
      <c r="N55" s="13">
        <v>8.5106382978723406E-3</v>
      </c>
      <c r="O55" s="13">
        <v>1.7647058823529401E-2</v>
      </c>
      <c r="P55" s="13">
        <v>5.6179775280898901E-3</v>
      </c>
      <c r="Q55" s="13">
        <v>1.2539184952978099E-2</v>
      </c>
      <c r="R55" s="13"/>
      <c r="S55" s="13">
        <v>6.9204152249135002E-3</v>
      </c>
      <c r="T55" s="13">
        <v>7.4626865671641798E-3</v>
      </c>
      <c r="U55" s="13">
        <v>3.2258064516128997E-2</v>
      </c>
      <c r="V55" s="13">
        <v>9.5238095238095195E-3</v>
      </c>
      <c r="W55" s="13">
        <v>0</v>
      </c>
      <c r="X55" s="13">
        <v>7.5757575757575803E-3</v>
      </c>
      <c r="Y55" s="13">
        <v>0</v>
      </c>
      <c r="Z55" s="13">
        <v>0</v>
      </c>
      <c r="AA55" s="13">
        <v>1.25786163522013E-2</v>
      </c>
      <c r="AB55" s="13">
        <v>1.0638297872340399E-2</v>
      </c>
      <c r="AC55" s="13">
        <v>5.8823529411764698E-2</v>
      </c>
      <c r="AD55" s="13">
        <v>4.3478260869565202E-2</v>
      </c>
      <c r="AE55" s="13"/>
      <c r="AF55" s="13">
        <v>1.1292346298619801E-2</v>
      </c>
      <c r="AG55" s="13">
        <v>1.1673151750972799E-2</v>
      </c>
      <c r="AH55" s="13"/>
      <c r="AI55" s="13">
        <v>1.6949152542372899E-2</v>
      </c>
      <c r="AJ55" s="13">
        <v>2.5974025974026E-2</v>
      </c>
      <c r="AK55" s="13">
        <v>8.6705202312138702E-3</v>
      </c>
      <c r="AL55" s="13"/>
      <c r="AM55" s="13">
        <v>1.4705882352941201E-2</v>
      </c>
      <c r="AN55" s="13">
        <v>1.9230769230769201E-2</v>
      </c>
      <c r="AO55" s="13">
        <v>2.2222222222222199E-2</v>
      </c>
      <c r="AP55" s="13"/>
      <c r="AQ55" s="13">
        <v>1.0324483775811201E-2</v>
      </c>
      <c r="AR55" s="13">
        <v>1.2500000000000001E-2</v>
      </c>
      <c r="AS55" s="13"/>
      <c r="AT55" s="13">
        <v>9.0090090090090107E-3</v>
      </c>
      <c r="AU55" s="13">
        <v>1.1470281543274201E-2</v>
      </c>
      <c r="AV55" s="13"/>
      <c r="AW55" s="13">
        <v>1.9830028328611901E-2</v>
      </c>
      <c r="AX55" s="13">
        <v>8.3945435466946505E-3</v>
      </c>
      <c r="AY55" s="13"/>
      <c r="AZ55" s="13">
        <v>7.3800738007380098E-3</v>
      </c>
      <c r="BA55" s="13">
        <v>1.3157894736842099E-2</v>
      </c>
      <c r="BB55" s="13"/>
      <c r="BC55" s="13">
        <v>8.6206896551724102E-3</v>
      </c>
      <c r="BD55" s="13">
        <v>1.7391304347826101E-2</v>
      </c>
      <c r="BE55" s="13"/>
      <c r="BF55" s="13">
        <v>1.4705882352941201E-2</v>
      </c>
      <c r="BG55" s="13">
        <v>4.7169811320754698E-3</v>
      </c>
      <c r="BH55" s="13"/>
      <c r="BI55" s="13">
        <v>7.2463768115942004E-3</v>
      </c>
      <c r="BJ55" s="13">
        <v>1.11206159110351E-2</v>
      </c>
      <c r="BK55" s="13"/>
      <c r="BL55" s="13">
        <v>7.9207920792079192E-3</v>
      </c>
      <c r="BM55" s="13">
        <v>1.26262626262626E-2</v>
      </c>
    </row>
    <row r="56" spans="2:65" x14ac:dyDescent="0.3">
      <c r="B56" t="s">
        <v>91</v>
      </c>
      <c r="C56" s="13">
        <v>1.1346444780635401E-2</v>
      </c>
      <c r="D56" s="13">
        <v>1.1235955056179799E-2</v>
      </c>
      <c r="E56" s="13">
        <v>1.15606936416185E-2</v>
      </c>
      <c r="F56" s="13"/>
      <c r="G56" s="13">
        <v>5.5248618784530402E-3</v>
      </c>
      <c r="H56" s="13">
        <v>5.60224089635854E-3</v>
      </c>
      <c r="I56" s="13">
        <v>2.5830258302582999E-2</v>
      </c>
      <c r="J56" s="13">
        <v>1.4218009478673001E-2</v>
      </c>
      <c r="K56" s="13">
        <v>7.63358778625954E-3</v>
      </c>
      <c r="L56" s="13">
        <v>5.8479532163742704E-3</v>
      </c>
      <c r="M56" s="13"/>
      <c r="N56" s="13">
        <v>4.2553191489361703E-3</v>
      </c>
      <c r="O56" s="13">
        <v>2.0588235294117602E-2</v>
      </c>
      <c r="P56" s="13">
        <v>1.1235955056179799E-2</v>
      </c>
      <c r="Q56" s="13">
        <v>1.2539184952978099E-2</v>
      </c>
      <c r="R56" s="13"/>
      <c r="S56" s="13">
        <v>1.03806228373702E-2</v>
      </c>
      <c r="T56" s="13">
        <v>2.9850746268656699E-2</v>
      </c>
      <c r="U56" s="13">
        <v>3.2258064516128997E-2</v>
      </c>
      <c r="V56" s="13">
        <v>0</v>
      </c>
      <c r="W56" s="13">
        <v>0</v>
      </c>
      <c r="X56" s="13">
        <v>1.5151515151515201E-2</v>
      </c>
      <c r="Y56" s="13">
        <v>0</v>
      </c>
      <c r="Z56" s="13">
        <v>0</v>
      </c>
      <c r="AA56" s="13">
        <v>6.2893081761006301E-3</v>
      </c>
      <c r="AB56" s="13">
        <v>2.1276595744680899E-2</v>
      </c>
      <c r="AC56" s="13">
        <v>1.4705882352941201E-2</v>
      </c>
      <c r="AD56" s="13">
        <v>0</v>
      </c>
      <c r="AE56" s="13"/>
      <c r="AF56" s="13">
        <v>1.0037641154328701E-2</v>
      </c>
      <c r="AG56" s="13">
        <v>1.36186770428016E-2</v>
      </c>
      <c r="AH56" s="13"/>
      <c r="AI56" s="13">
        <v>8.4745762711864406E-3</v>
      </c>
      <c r="AJ56" s="13">
        <v>2.5974025974026E-2</v>
      </c>
      <c r="AK56" s="13">
        <v>8.6705202312138702E-3</v>
      </c>
      <c r="AL56" s="13"/>
      <c r="AM56" s="13">
        <v>0</v>
      </c>
      <c r="AN56" s="13">
        <v>3.8461538461538498E-2</v>
      </c>
      <c r="AO56" s="13">
        <v>7.4074074074074103E-3</v>
      </c>
      <c r="AP56" s="13"/>
      <c r="AQ56" s="13">
        <v>1.1799410029498501E-2</v>
      </c>
      <c r="AR56" s="13">
        <v>1.0937499999999999E-2</v>
      </c>
      <c r="AS56" s="13"/>
      <c r="AT56" s="13">
        <v>9.0090090090090107E-3</v>
      </c>
      <c r="AU56" s="13">
        <v>1.1470281543274201E-2</v>
      </c>
      <c r="AV56" s="13"/>
      <c r="AW56" s="13">
        <v>1.9830028328611901E-2</v>
      </c>
      <c r="AX56" s="13">
        <v>8.3945435466946505E-3</v>
      </c>
      <c r="AY56" s="13"/>
      <c r="AZ56" s="13">
        <v>1.1070110701107E-2</v>
      </c>
      <c r="BA56" s="13">
        <v>7.8947368421052599E-3</v>
      </c>
      <c r="BB56" s="13"/>
      <c r="BC56" s="13">
        <v>1.1494252873563199E-2</v>
      </c>
      <c r="BD56" s="13">
        <v>1.3043478260869599E-2</v>
      </c>
      <c r="BE56" s="13"/>
      <c r="BF56" s="13">
        <v>0</v>
      </c>
      <c r="BG56" s="13">
        <v>1.88679245283019E-2</v>
      </c>
      <c r="BH56" s="13"/>
      <c r="BI56" s="13">
        <v>2.1739130434782601E-2</v>
      </c>
      <c r="BJ56" s="13">
        <v>8.5543199315654406E-3</v>
      </c>
      <c r="BK56" s="13"/>
      <c r="BL56" s="13">
        <v>9.9009900990098994E-3</v>
      </c>
      <c r="BM56" s="13">
        <v>1.01010101010101E-2</v>
      </c>
    </row>
    <row r="57" spans="2:65" x14ac:dyDescent="0.3">
      <c r="B57" t="s">
        <v>112</v>
      </c>
      <c r="C57" s="13">
        <v>0.93570347957639899</v>
      </c>
      <c r="D57" s="13">
        <v>0.92937399678972699</v>
      </c>
      <c r="E57" s="13">
        <v>0.94075144508670505</v>
      </c>
      <c r="F57" s="13"/>
      <c r="G57" s="13">
        <v>0.88950276243093895</v>
      </c>
      <c r="H57" s="13">
        <v>0.94117647058823495</v>
      </c>
      <c r="I57" s="13">
        <v>0.91881918819188202</v>
      </c>
      <c r="J57" s="13">
        <v>0.92417061611374396</v>
      </c>
      <c r="K57" s="13">
        <v>0.977099236641221</v>
      </c>
      <c r="L57" s="13">
        <v>0.98245614035087703</v>
      </c>
      <c r="M57" s="13"/>
      <c r="N57" s="13">
        <v>0.94042553191489398</v>
      </c>
      <c r="O57" s="13">
        <v>0.91176470588235303</v>
      </c>
      <c r="P57" s="13">
        <v>0.96067415730337102</v>
      </c>
      <c r="Q57" s="13">
        <v>0.94043887147335403</v>
      </c>
      <c r="R57" s="13"/>
      <c r="S57" s="13">
        <v>0.95847750865051895</v>
      </c>
      <c r="T57" s="13">
        <v>0.94029850746268695</v>
      </c>
      <c r="U57" s="13">
        <v>0.91935483870967705</v>
      </c>
      <c r="V57" s="13">
        <v>0.91428571428571404</v>
      </c>
      <c r="W57" s="13">
        <v>0.92436974789916004</v>
      </c>
      <c r="X57" s="13">
        <v>0.92424242424242398</v>
      </c>
      <c r="Y57" s="13">
        <v>0.94392523364486003</v>
      </c>
      <c r="Z57" s="13">
        <v>0.93333333333333302</v>
      </c>
      <c r="AA57" s="13">
        <v>0.94968553459119498</v>
      </c>
      <c r="AB57" s="13">
        <v>0.92553191489361697</v>
      </c>
      <c r="AC57" s="13">
        <v>0.88235294117647101</v>
      </c>
      <c r="AD57" s="13">
        <v>0.95652173913043503</v>
      </c>
      <c r="AE57" s="13"/>
      <c r="AF57" s="13">
        <v>0.92973651191969897</v>
      </c>
      <c r="AG57" s="13">
        <v>0.94552529182879397</v>
      </c>
      <c r="AH57" s="13"/>
      <c r="AI57" s="13">
        <v>0.92372881355932202</v>
      </c>
      <c r="AJ57" s="13">
        <v>0.85714285714285698</v>
      </c>
      <c r="AK57" s="13">
        <v>0.93063583815028905</v>
      </c>
      <c r="AL57" s="13"/>
      <c r="AM57" s="13">
        <v>0.97058823529411797</v>
      </c>
      <c r="AN57" s="13">
        <v>0.84615384615384603</v>
      </c>
      <c r="AO57" s="13">
        <v>0.88148148148148198</v>
      </c>
      <c r="AP57" s="13"/>
      <c r="AQ57" s="13">
        <v>0.93215339233038397</v>
      </c>
      <c r="AR57" s="13">
        <v>0.94062500000000004</v>
      </c>
      <c r="AS57" s="13"/>
      <c r="AT57" s="13">
        <v>0.927927927927928</v>
      </c>
      <c r="AU57" s="13">
        <v>0.94056308654848797</v>
      </c>
      <c r="AV57" s="13"/>
      <c r="AW57" s="13">
        <v>0.91501416430594895</v>
      </c>
      <c r="AX57" s="13">
        <v>0.94438614900314799</v>
      </c>
      <c r="AY57" s="13"/>
      <c r="AZ57" s="13">
        <v>0.94833948339483398</v>
      </c>
      <c r="BA57" s="13">
        <v>0.932894736842105</v>
      </c>
      <c r="BB57" s="13"/>
      <c r="BC57" s="13">
        <v>0.92816091954022995</v>
      </c>
      <c r="BD57" s="13">
        <v>0.926086956521739</v>
      </c>
      <c r="BE57" s="13"/>
      <c r="BF57" s="13">
        <v>0.95588235294117696</v>
      </c>
      <c r="BG57" s="13">
        <v>0.910377358490566</v>
      </c>
      <c r="BH57" s="13"/>
      <c r="BI57" s="13">
        <v>0.88405797101449302</v>
      </c>
      <c r="BJ57" s="13">
        <v>0.94439692044482504</v>
      </c>
      <c r="BK57" s="13"/>
      <c r="BL57" s="13">
        <v>0.94257425742574297</v>
      </c>
      <c r="BM57" s="13">
        <v>0.93434343434343403</v>
      </c>
    </row>
    <row r="58" spans="2:65" x14ac:dyDescent="0.3">
      <c r="B58" t="s">
        <v>78</v>
      </c>
      <c r="C58" s="13">
        <v>-0.92435703479576403</v>
      </c>
      <c r="D58" s="13">
        <v>-0.91813804173354696</v>
      </c>
      <c r="E58" s="13">
        <v>-0.929190751445087</v>
      </c>
      <c r="F58" s="13"/>
      <c r="G58" s="13">
        <v>-0.88397790055248604</v>
      </c>
      <c r="H58" s="13">
        <v>-0.93557422969187698</v>
      </c>
      <c r="I58" s="13">
        <v>-0.89298892988929901</v>
      </c>
      <c r="J58" s="13">
        <v>-0.90995260663507105</v>
      </c>
      <c r="K58" s="13">
        <v>-0.969465648854962</v>
      </c>
      <c r="L58" s="13">
        <v>-0.97660818713450304</v>
      </c>
      <c r="M58" s="13"/>
      <c r="N58" s="13">
        <v>-0.93617021276595702</v>
      </c>
      <c r="O58" s="13">
        <v>-0.89117647058823501</v>
      </c>
      <c r="P58" s="13">
        <v>-0.949438202247191</v>
      </c>
      <c r="Q58" s="13">
        <v>-0.92789968652037602</v>
      </c>
      <c r="R58" s="13"/>
      <c r="S58" s="13">
        <v>-0.94809688581314899</v>
      </c>
      <c r="T58" s="13">
        <v>-0.91044776119403004</v>
      </c>
      <c r="U58" s="13">
        <v>-0.88709677419354804</v>
      </c>
      <c r="V58" s="13">
        <v>-0.91428571428571404</v>
      </c>
      <c r="W58" s="13">
        <v>-0.92436974789916004</v>
      </c>
      <c r="X58" s="13">
        <v>-0.90909090909090895</v>
      </c>
      <c r="Y58" s="13">
        <v>-0.94392523364486003</v>
      </c>
      <c r="Z58" s="13">
        <v>-0.93333333333333302</v>
      </c>
      <c r="AA58" s="13">
        <v>-0.94339622641509402</v>
      </c>
      <c r="AB58" s="13">
        <v>-0.90425531914893598</v>
      </c>
      <c r="AC58" s="13">
        <v>-0.86764705882352999</v>
      </c>
      <c r="AD58" s="13">
        <v>-0.95652173913043503</v>
      </c>
      <c r="AE58" s="13"/>
      <c r="AF58" s="13">
        <v>-0.91969887076537005</v>
      </c>
      <c r="AG58" s="13">
        <v>-0.93190661478599202</v>
      </c>
      <c r="AH58" s="13"/>
      <c r="AI58" s="13">
        <v>-0.91525423728813604</v>
      </c>
      <c r="AJ58" s="13">
        <v>-0.831168831168831</v>
      </c>
      <c r="AK58" s="13">
        <v>-0.92196531791907499</v>
      </c>
      <c r="AL58" s="13"/>
      <c r="AM58" s="13">
        <v>-0.97058823529411797</v>
      </c>
      <c r="AN58" s="13">
        <v>-0.80769230769230804</v>
      </c>
      <c r="AO58" s="13">
        <v>-0.874074074074074</v>
      </c>
      <c r="AP58" s="13"/>
      <c r="AQ58" s="13">
        <v>-0.92035398230088505</v>
      </c>
      <c r="AR58" s="13">
        <v>-0.9296875</v>
      </c>
      <c r="AS58" s="13"/>
      <c r="AT58" s="13">
        <v>-0.91891891891891897</v>
      </c>
      <c r="AU58" s="13">
        <v>-0.92909280500521396</v>
      </c>
      <c r="AV58" s="13"/>
      <c r="AW58" s="13">
        <v>-0.89518413597733704</v>
      </c>
      <c r="AX58" s="13">
        <v>-0.93599160545645299</v>
      </c>
      <c r="AY58" s="13"/>
      <c r="AZ58" s="13">
        <v>-0.93726937269372701</v>
      </c>
      <c r="BA58" s="13">
        <v>-0.92500000000000004</v>
      </c>
      <c r="BB58" s="13"/>
      <c r="BC58" s="13">
        <v>-0.91666666666666696</v>
      </c>
      <c r="BD58" s="13">
        <v>-0.91304347826086996</v>
      </c>
      <c r="BE58" s="13"/>
      <c r="BF58" s="13">
        <v>-0.95588235294117696</v>
      </c>
      <c r="BG58" s="13">
        <v>-0.89150943396226401</v>
      </c>
      <c r="BH58" s="13"/>
      <c r="BI58" s="13">
        <v>-0.86231884057970998</v>
      </c>
      <c r="BJ58" s="13">
        <v>-0.93584260051325896</v>
      </c>
      <c r="BK58" s="13"/>
      <c r="BL58" s="13">
        <v>-0.93267326732673295</v>
      </c>
      <c r="BM58" s="13">
        <v>-0.92424242424242398</v>
      </c>
    </row>
    <row r="59" spans="2:65" x14ac:dyDescent="0.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row>
    <row r="60" spans="2:65" x14ac:dyDescent="0.3">
      <c r="B60" s="6" t="s">
        <v>115</v>
      </c>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row>
    <row r="61" spans="2:65" x14ac:dyDescent="0.3">
      <c r="B61" s="23" t="s">
        <v>82</v>
      </c>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row>
    <row r="62" spans="2:65" x14ac:dyDescent="0.3">
      <c r="B62" t="s">
        <v>108</v>
      </c>
      <c r="C62" s="13">
        <v>0.447049924357035</v>
      </c>
      <c r="D62" s="13">
        <v>0.43178170144462302</v>
      </c>
      <c r="E62" s="13">
        <v>0.46098265895953799</v>
      </c>
      <c r="F62" s="13"/>
      <c r="G62" s="13">
        <v>0.38121546961326003</v>
      </c>
      <c r="H62" s="13">
        <v>0.43417366946778702</v>
      </c>
      <c r="I62" s="13">
        <v>0.46863468634686301</v>
      </c>
      <c r="J62" s="13">
        <v>0.45023696682464498</v>
      </c>
      <c r="K62" s="13">
        <v>0.45038167938931301</v>
      </c>
      <c r="L62" s="13">
        <v>0.502923976608187</v>
      </c>
      <c r="M62" s="13"/>
      <c r="N62" s="13">
        <v>0.474468085106383</v>
      </c>
      <c r="O62" s="13">
        <v>0.39705882352941202</v>
      </c>
      <c r="P62" s="13">
        <v>0.44382022471910099</v>
      </c>
      <c r="Q62" s="13">
        <v>0.46081504702194398</v>
      </c>
      <c r="R62" s="13"/>
      <c r="S62" s="13">
        <v>0.43598615916955002</v>
      </c>
      <c r="T62" s="13">
        <v>0.38059701492537301</v>
      </c>
      <c r="U62" s="13">
        <v>0.41935483870967699</v>
      </c>
      <c r="V62" s="13">
        <v>0.48571428571428599</v>
      </c>
      <c r="W62" s="13">
        <v>0.495798319327731</v>
      </c>
      <c r="X62" s="13">
        <v>0.47727272727272702</v>
      </c>
      <c r="Y62" s="13">
        <v>0.43925233644859801</v>
      </c>
      <c r="Z62" s="13">
        <v>0.36666666666666697</v>
      </c>
      <c r="AA62" s="13">
        <v>0.446540880503145</v>
      </c>
      <c r="AB62" s="13">
        <v>0.44680851063829802</v>
      </c>
      <c r="AC62" s="13">
        <v>0.441176470588235</v>
      </c>
      <c r="AD62" s="13">
        <v>0.60869565217391297</v>
      </c>
      <c r="AE62" s="13"/>
      <c r="AF62" s="13">
        <v>0.42659974905897102</v>
      </c>
      <c r="AG62" s="13">
        <v>0.476653696498055</v>
      </c>
      <c r="AH62" s="13"/>
      <c r="AI62" s="13">
        <v>0.38559322033898302</v>
      </c>
      <c r="AJ62" s="13">
        <v>0.415584415584416</v>
      </c>
      <c r="AK62" s="13">
        <v>0.41618497109826602</v>
      </c>
      <c r="AL62" s="13"/>
      <c r="AM62" s="13">
        <v>0.42647058823529399</v>
      </c>
      <c r="AN62" s="13">
        <v>0.480769230769231</v>
      </c>
      <c r="AO62" s="13">
        <v>0.33333333333333298</v>
      </c>
      <c r="AP62" s="13"/>
      <c r="AQ62" s="13">
        <v>0.474926253687316</v>
      </c>
      <c r="AR62" s="13">
        <v>0.41875000000000001</v>
      </c>
      <c r="AS62" s="13"/>
      <c r="AT62" s="13">
        <v>0.47747747747747699</v>
      </c>
      <c r="AU62" s="13">
        <v>0.43691345151199201</v>
      </c>
      <c r="AV62" s="13"/>
      <c r="AW62" s="13">
        <v>0.41076487252124599</v>
      </c>
      <c r="AX62" s="13">
        <v>0.46169989506820602</v>
      </c>
      <c r="AY62" s="13"/>
      <c r="AZ62" s="13">
        <v>0.43173431734317302</v>
      </c>
      <c r="BA62" s="13">
        <v>0.45657894736842097</v>
      </c>
      <c r="BB62" s="13"/>
      <c r="BC62" s="13">
        <v>0.43678160919540199</v>
      </c>
      <c r="BD62" s="13">
        <v>0.37391304347826099</v>
      </c>
      <c r="BE62" s="13"/>
      <c r="BF62" s="13">
        <v>0.5</v>
      </c>
      <c r="BG62" s="13">
        <v>0.39622641509433998</v>
      </c>
      <c r="BH62" s="13"/>
      <c r="BI62" s="13">
        <v>0.45652173913043498</v>
      </c>
      <c r="BJ62" s="13">
        <v>0.443969204448246</v>
      </c>
      <c r="BK62" s="13"/>
      <c r="BL62" s="13">
        <v>0.44950495049505002</v>
      </c>
      <c r="BM62" s="13">
        <v>0.44444444444444398</v>
      </c>
    </row>
    <row r="63" spans="2:65" x14ac:dyDescent="0.3">
      <c r="B63" t="s">
        <v>109</v>
      </c>
      <c r="C63" s="13">
        <v>0.33509833585476601</v>
      </c>
      <c r="D63" s="13">
        <v>0.333868378812199</v>
      </c>
      <c r="E63" s="13">
        <v>0.33526011560693603</v>
      </c>
      <c r="F63" s="13"/>
      <c r="G63" s="13">
        <v>0.37016574585635398</v>
      </c>
      <c r="H63" s="13">
        <v>0.338935574229692</v>
      </c>
      <c r="I63" s="13">
        <v>0.31365313653136501</v>
      </c>
      <c r="J63" s="13">
        <v>0.350710900473934</v>
      </c>
      <c r="K63" s="13">
        <v>0.36641221374045801</v>
      </c>
      <c r="L63" s="13">
        <v>0.28070175438596501</v>
      </c>
      <c r="M63" s="13"/>
      <c r="N63" s="13">
        <v>0.30851063829787201</v>
      </c>
      <c r="O63" s="13">
        <v>0.35882352941176499</v>
      </c>
      <c r="P63" s="13">
        <v>0.35955056179775302</v>
      </c>
      <c r="Q63" s="13">
        <v>0.33855799373040801</v>
      </c>
      <c r="R63" s="13"/>
      <c r="S63" s="13">
        <v>0.33564013840830398</v>
      </c>
      <c r="T63" s="13">
        <v>0.38805970149253699</v>
      </c>
      <c r="U63" s="13">
        <v>0.25806451612903197</v>
      </c>
      <c r="V63" s="13">
        <v>0.314285714285714</v>
      </c>
      <c r="W63" s="13">
        <v>0.26050420168067201</v>
      </c>
      <c r="X63" s="13">
        <v>0.39393939393939398</v>
      </c>
      <c r="Y63" s="13">
        <v>0.29906542056074797</v>
      </c>
      <c r="Z63" s="13">
        <v>0.4</v>
      </c>
      <c r="AA63" s="13">
        <v>0.383647798742138</v>
      </c>
      <c r="AB63" s="13">
        <v>0.27659574468085102</v>
      </c>
      <c r="AC63" s="13">
        <v>0.35294117647058798</v>
      </c>
      <c r="AD63" s="13">
        <v>0.30434782608695699</v>
      </c>
      <c r="AE63" s="13"/>
      <c r="AF63" s="13">
        <v>0.35006273525721499</v>
      </c>
      <c r="AG63" s="13">
        <v>0.31712062256809298</v>
      </c>
      <c r="AH63" s="13"/>
      <c r="AI63" s="13">
        <v>0.394067796610169</v>
      </c>
      <c r="AJ63" s="13">
        <v>0.37662337662337703</v>
      </c>
      <c r="AK63" s="13">
        <v>0.34682080924855502</v>
      </c>
      <c r="AL63" s="13"/>
      <c r="AM63" s="13">
        <v>0.41176470588235298</v>
      </c>
      <c r="AN63" s="13">
        <v>0.38461538461538503</v>
      </c>
      <c r="AO63" s="13">
        <v>0.35555555555555601</v>
      </c>
      <c r="AP63" s="13"/>
      <c r="AQ63" s="13">
        <v>0.33923303834808299</v>
      </c>
      <c r="AR63" s="13">
        <v>0.32968750000000002</v>
      </c>
      <c r="AS63" s="13"/>
      <c r="AT63" s="13">
        <v>0.36936936936936898</v>
      </c>
      <c r="AU63" s="13">
        <v>0.321167883211679</v>
      </c>
      <c r="AV63" s="13"/>
      <c r="AW63" s="13">
        <v>0.348441926345609</v>
      </c>
      <c r="AX63" s="13">
        <v>0.32738719832109098</v>
      </c>
      <c r="AY63" s="13"/>
      <c r="AZ63" s="13">
        <v>0.32841328413284099</v>
      </c>
      <c r="BA63" s="13">
        <v>0.33815789473684199</v>
      </c>
      <c r="BB63" s="13"/>
      <c r="BC63" s="13">
        <v>0.37068965517241398</v>
      </c>
      <c r="BD63" s="13">
        <v>0.356521739130435</v>
      </c>
      <c r="BE63" s="13"/>
      <c r="BF63" s="13">
        <v>0.34558823529411797</v>
      </c>
      <c r="BG63" s="13">
        <v>0.38679245283018898</v>
      </c>
      <c r="BH63" s="13"/>
      <c r="BI63" s="13">
        <v>0.26811594202898598</v>
      </c>
      <c r="BJ63" s="13">
        <v>0.34473909324208701</v>
      </c>
      <c r="BK63" s="13"/>
      <c r="BL63" s="13">
        <v>0.33465346534653501</v>
      </c>
      <c r="BM63" s="13">
        <v>0.33712121212121199</v>
      </c>
    </row>
    <row r="64" spans="2:65" x14ac:dyDescent="0.3">
      <c r="B64" t="s">
        <v>110</v>
      </c>
      <c r="C64" s="13">
        <v>0.13691376701966701</v>
      </c>
      <c r="D64" s="13">
        <v>0.14606741573033699</v>
      </c>
      <c r="E64" s="13">
        <v>0.12861271676300601</v>
      </c>
      <c r="F64" s="13"/>
      <c r="G64" s="13">
        <v>0.17679558011049701</v>
      </c>
      <c r="H64" s="13">
        <v>0.12885154061624601</v>
      </c>
      <c r="I64" s="13">
        <v>0.15129151291512899</v>
      </c>
      <c r="J64" s="13">
        <v>0.123222748815166</v>
      </c>
      <c r="K64" s="13">
        <v>9.9236641221374003E-2</v>
      </c>
      <c r="L64" s="13">
        <v>0.13450292397660801</v>
      </c>
      <c r="M64" s="13"/>
      <c r="N64" s="13">
        <v>0.14255319148936199</v>
      </c>
      <c r="O64" s="13">
        <v>0.152941176470588</v>
      </c>
      <c r="P64" s="13">
        <v>0.117977528089888</v>
      </c>
      <c r="Q64" s="13">
        <v>0.115987460815047</v>
      </c>
      <c r="R64" s="13"/>
      <c r="S64" s="13">
        <v>0.15916955017300999</v>
      </c>
      <c r="T64" s="13">
        <v>0.14925373134328401</v>
      </c>
      <c r="U64" s="13">
        <v>0.241935483870968</v>
      </c>
      <c r="V64" s="13">
        <v>0.12380952380952399</v>
      </c>
      <c r="W64" s="13">
        <v>0.16806722689075601</v>
      </c>
      <c r="X64" s="13">
        <v>5.3030303030302997E-2</v>
      </c>
      <c r="Y64" s="13">
        <v>0.13084112149532701</v>
      </c>
      <c r="Z64" s="13">
        <v>0.2</v>
      </c>
      <c r="AA64" s="13">
        <v>7.5471698113207503E-2</v>
      </c>
      <c r="AB64" s="13">
        <v>0.20212765957446799</v>
      </c>
      <c r="AC64" s="13">
        <v>0.13235294117647101</v>
      </c>
      <c r="AD64" s="13">
        <v>0</v>
      </c>
      <c r="AE64" s="13"/>
      <c r="AF64" s="13">
        <v>0.14303638644918401</v>
      </c>
      <c r="AG64" s="13">
        <v>0.124513618677043</v>
      </c>
      <c r="AH64" s="13"/>
      <c r="AI64" s="13">
        <v>0.13983050847457601</v>
      </c>
      <c r="AJ64" s="13">
        <v>0.11688311688311701</v>
      </c>
      <c r="AK64" s="13">
        <v>0.16763005780346801</v>
      </c>
      <c r="AL64" s="13"/>
      <c r="AM64" s="13">
        <v>0.10294117647058799</v>
      </c>
      <c r="AN64" s="13">
        <v>3.8461538461538498E-2</v>
      </c>
      <c r="AO64" s="13">
        <v>0.21481481481481501</v>
      </c>
      <c r="AP64" s="13"/>
      <c r="AQ64" s="13">
        <v>0.12536873156342199</v>
      </c>
      <c r="AR64" s="13">
        <v>0.1484375</v>
      </c>
      <c r="AS64" s="13"/>
      <c r="AT64" s="13">
        <v>0.108108108108108</v>
      </c>
      <c r="AU64" s="13">
        <v>0.14807090719499499</v>
      </c>
      <c r="AV64" s="13"/>
      <c r="AW64" s="13">
        <v>0.14164305949008499</v>
      </c>
      <c r="AX64" s="13">
        <v>0.135362014690451</v>
      </c>
      <c r="AY64" s="13"/>
      <c r="AZ64" s="13">
        <v>0.14206642066420699</v>
      </c>
      <c r="BA64" s="13">
        <v>0.13552631578947399</v>
      </c>
      <c r="BB64" s="13"/>
      <c r="BC64" s="13">
        <v>0.12068965517241401</v>
      </c>
      <c r="BD64" s="13">
        <v>0.178260869565217</v>
      </c>
      <c r="BE64" s="13"/>
      <c r="BF64" s="13">
        <v>0.110294117647059</v>
      </c>
      <c r="BG64" s="13">
        <v>0.12735849056603801</v>
      </c>
      <c r="BH64" s="13"/>
      <c r="BI64" s="13">
        <v>0.18115942028985499</v>
      </c>
      <c r="BJ64" s="13">
        <v>0.13259195893926401</v>
      </c>
      <c r="BK64" s="13"/>
      <c r="BL64" s="13">
        <v>0.14257425742574301</v>
      </c>
      <c r="BM64" s="13">
        <v>0.13510101010101</v>
      </c>
    </row>
    <row r="65" spans="2:65" x14ac:dyDescent="0.3">
      <c r="B65" t="s">
        <v>111</v>
      </c>
      <c r="C65" s="13">
        <v>4.6142208774583998E-2</v>
      </c>
      <c r="D65" s="13">
        <v>5.7784911717496001E-2</v>
      </c>
      <c r="E65" s="13">
        <v>3.6127167630057799E-2</v>
      </c>
      <c r="F65" s="13"/>
      <c r="G65" s="13">
        <v>4.4198895027624301E-2</v>
      </c>
      <c r="H65" s="13">
        <v>6.1624649859944002E-2</v>
      </c>
      <c r="I65" s="13">
        <v>3.3210332103321E-2</v>
      </c>
      <c r="J65" s="13">
        <v>4.2654028436019002E-2</v>
      </c>
      <c r="K65" s="13">
        <v>3.0534351145038201E-2</v>
      </c>
      <c r="L65" s="13">
        <v>5.2631578947368397E-2</v>
      </c>
      <c r="M65" s="13"/>
      <c r="N65" s="13">
        <v>5.1063829787233998E-2</v>
      </c>
      <c r="O65" s="13">
        <v>4.7058823529411799E-2</v>
      </c>
      <c r="P65" s="13">
        <v>5.0561797752809001E-2</v>
      </c>
      <c r="Q65" s="13">
        <v>3.7617554858934199E-2</v>
      </c>
      <c r="R65" s="13"/>
      <c r="S65" s="13">
        <v>3.8062283737024201E-2</v>
      </c>
      <c r="T65" s="13">
        <v>4.47761194029851E-2</v>
      </c>
      <c r="U65" s="13">
        <v>3.2258064516128997E-2</v>
      </c>
      <c r="V65" s="13">
        <v>3.8095238095238099E-2</v>
      </c>
      <c r="W65" s="13">
        <v>4.20168067226891E-2</v>
      </c>
      <c r="X65" s="13">
        <v>5.3030303030302997E-2</v>
      </c>
      <c r="Y65" s="13">
        <v>7.4766355140186896E-2</v>
      </c>
      <c r="Z65" s="13">
        <v>3.3333333333333298E-2</v>
      </c>
      <c r="AA65" s="13">
        <v>5.0314465408804999E-2</v>
      </c>
      <c r="AB65" s="13">
        <v>5.31914893617021E-2</v>
      </c>
      <c r="AC65" s="13">
        <v>4.4117647058823498E-2</v>
      </c>
      <c r="AD65" s="13">
        <v>4.3478260869565202E-2</v>
      </c>
      <c r="AE65" s="13"/>
      <c r="AF65" s="13">
        <v>5.01882057716437E-2</v>
      </c>
      <c r="AG65" s="13">
        <v>4.0856031128404698E-2</v>
      </c>
      <c r="AH65" s="13"/>
      <c r="AI65" s="13">
        <v>6.3559322033898302E-2</v>
      </c>
      <c r="AJ65" s="13">
        <v>1.2987012987013E-2</v>
      </c>
      <c r="AK65" s="13">
        <v>3.7572254335260097E-2</v>
      </c>
      <c r="AL65" s="13"/>
      <c r="AM65" s="13">
        <v>5.8823529411764698E-2</v>
      </c>
      <c r="AN65" s="13">
        <v>7.69230769230769E-2</v>
      </c>
      <c r="AO65" s="13">
        <v>4.4444444444444398E-2</v>
      </c>
      <c r="AP65" s="13"/>
      <c r="AQ65" s="13">
        <v>3.6873156342182897E-2</v>
      </c>
      <c r="AR65" s="13">
        <v>5.6250000000000001E-2</v>
      </c>
      <c r="AS65" s="13"/>
      <c r="AT65" s="13">
        <v>2.7027027027027001E-2</v>
      </c>
      <c r="AU65" s="13">
        <v>5.2137643378519297E-2</v>
      </c>
      <c r="AV65" s="13"/>
      <c r="AW65" s="13">
        <v>6.2322946175637398E-2</v>
      </c>
      <c r="AX65" s="13">
        <v>4.09233997901364E-2</v>
      </c>
      <c r="AY65" s="13"/>
      <c r="AZ65" s="13">
        <v>4.7970479704797099E-2</v>
      </c>
      <c r="BA65" s="13">
        <v>4.6052631578947401E-2</v>
      </c>
      <c r="BB65" s="13"/>
      <c r="BC65" s="13">
        <v>4.31034482758621E-2</v>
      </c>
      <c r="BD65" s="13">
        <v>3.9130434782608699E-2</v>
      </c>
      <c r="BE65" s="13"/>
      <c r="BF65" s="13">
        <v>2.9411764705882401E-2</v>
      </c>
      <c r="BG65" s="13">
        <v>5.1886792452830198E-2</v>
      </c>
      <c r="BH65" s="13"/>
      <c r="BI65" s="13">
        <v>6.5217391304347797E-2</v>
      </c>
      <c r="BJ65" s="13">
        <v>4.3627031650983701E-2</v>
      </c>
      <c r="BK65" s="13"/>
      <c r="BL65" s="13">
        <v>4.3564356435643603E-2</v>
      </c>
      <c r="BM65" s="13">
        <v>4.7979797979797997E-2</v>
      </c>
    </row>
    <row r="66" spans="2:65" x14ac:dyDescent="0.3">
      <c r="B66" t="s">
        <v>91</v>
      </c>
      <c r="C66" s="13">
        <v>3.4795763993948597E-2</v>
      </c>
      <c r="D66" s="13">
        <v>3.04975922953451E-2</v>
      </c>
      <c r="E66" s="13">
        <v>3.9017341040462401E-2</v>
      </c>
      <c r="F66" s="13"/>
      <c r="G66" s="13">
        <v>2.7624309392265199E-2</v>
      </c>
      <c r="H66" s="13">
        <v>3.64145658263305E-2</v>
      </c>
      <c r="I66" s="13">
        <v>3.3210332103321E-2</v>
      </c>
      <c r="J66" s="13">
        <v>3.3175355450236997E-2</v>
      </c>
      <c r="K66" s="13">
        <v>5.34351145038168E-2</v>
      </c>
      <c r="L66" s="13">
        <v>2.9239766081871298E-2</v>
      </c>
      <c r="M66" s="13"/>
      <c r="N66" s="13">
        <v>2.3404255319148901E-2</v>
      </c>
      <c r="O66" s="13">
        <v>4.4117647058823498E-2</v>
      </c>
      <c r="P66" s="13">
        <v>2.8089887640449399E-2</v>
      </c>
      <c r="Q66" s="13">
        <v>4.70219435736677E-2</v>
      </c>
      <c r="R66" s="13"/>
      <c r="S66" s="13">
        <v>3.1141868512110701E-2</v>
      </c>
      <c r="T66" s="13">
        <v>3.7313432835820899E-2</v>
      </c>
      <c r="U66" s="13">
        <v>4.8387096774193498E-2</v>
      </c>
      <c r="V66" s="13">
        <v>3.8095238095238099E-2</v>
      </c>
      <c r="W66" s="13">
        <v>3.3613445378151301E-2</v>
      </c>
      <c r="X66" s="13">
        <v>2.27272727272727E-2</v>
      </c>
      <c r="Y66" s="13">
        <v>5.60747663551402E-2</v>
      </c>
      <c r="Z66" s="13">
        <v>0</v>
      </c>
      <c r="AA66" s="13">
        <v>4.40251572327044E-2</v>
      </c>
      <c r="AB66" s="13">
        <v>2.1276595744680899E-2</v>
      </c>
      <c r="AC66" s="13">
        <v>2.9411764705882401E-2</v>
      </c>
      <c r="AD66" s="13">
        <v>4.3478260869565202E-2</v>
      </c>
      <c r="AE66" s="13"/>
      <c r="AF66" s="13">
        <v>3.0112923462986201E-2</v>
      </c>
      <c r="AG66" s="13">
        <v>4.0856031128404698E-2</v>
      </c>
      <c r="AH66" s="13"/>
      <c r="AI66" s="13">
        <v>1.6949152542372899E-2</v>
      </c>
      <c r="AJ66" s="13">
        <v>7.7922077922077906E-2</v>
      </c>
      <c r="AK66" s="13">
        <v>3.17919075144509E-2</v>
      </c>
      <c r="AL66" s="13"/>
      <c r="AM66" s="13">
        <v>0</v>
      </c>
      <c r="AN66" s="13">
        <v>1.9230769230769201E-2</v>
      </c>
      <c r="AO66" s="13">
        <v>5.1851851851851899E-2</v>
      </c>
      <c r="AP66" s="13"/>
      <c r="AQ66" s="13">
        <v>2.3598820058997001E-2</v>
      </c>
      <c r="AR66" s="13">
        <v>4.6875E-2</v>
      </c>
      <c r="AS66" s="13"/>
      <c r="AT66" s="13">
        <v>1.8018018018018001E-2</v>
      </c>
      <c r="AU66" s="13">
        <v>4.1710114702815403E-2</v>
      </c>
      <c r="AV66" s="13"/>
      <c r="AW66" s="13">
        <v>3.6827195467422101E-2</v>
      </c>
      <c r="AX66" s="13">
        <v>3.46274921301154E-2</v>
      </c>
      <c r="AY66" s="13"/>
      <c r="AZ66" s="13">
        <v>4.98154981549815E-2</v>
      </c>
      <c r="BA66" s="13">
        <v>2.3684210526315801E-2</v>
      </c>
      <c r="BB66" s="13"/>
      <c r="BC66" s="13">
        <v>2.8735632183908E-2</v>
      </c>
      <c r="BD66" s="13">
        <v>5.21739130434783E-2</v>
      </c>
      <c r="BE66" s="13"/>
      <c r="BF66" s="13">
        <v>1.4705882352941201E-2</v>
      </c>
      <c r="BG66" s="13">
        <v>3.77358490566038E-2</v>
      </c>
      <c r="BH66" s="13"/>
      <c r="BI66" s="13">
        <v>2.8985507246376802E-2</v>
      </c>
      <c r="BJ66" s="13">
        <v>3.5072711719418302E-2</v>
      </c>
      <c r="BK66" s="13"/>
      <c r="BL66" s="13">
        <v>2.9702970297029702E-2</v>
      </c>
      <c r="BM66" s="13">
        <v>3.5353535353535401E-2</v>
      </c>
    </row>
    <row r="67" spans="2:65" x14ac:dyDescent="0.3">
      <c r="B67" t="s">
        <v>112</v>
      </c>
      <c r="C67" s="13">
        <v>0.78214826021179995</v>
      </c>
      <c r="D67" s="13">
        <v>0.76565008025682202</v>
      </c>
      <c r="E67" s="13">
        <v>0.79624277456647397</v>
      </c>
      <c r="F67" s="13"/>
      <c r="G67" s="13">
        <v>0.75138121546961301</v>
      </c>
      <c r="H67" s="13">
        <v>0.77310924369747902</v>
      </c>
      <c r="I67" s="13">
        <v>0.78228782287822896</v>
      </c>
      <c r="J67" s="13">
        <v>0.80094786729857803</v>
      </c>
      <c r="K67" s="13">
        <v>0.81679389312977102</v>
      </c>
      <c r="L67" s="13">
        <v>0.783625730994152</v>
      </c>
      <c r="M67" s="13"/>
      <c r="N67" s="13">
        <v>0.78297872340425501</v>
      </c>
      <c r="O67" s="13">
        <v>0.75588235294117601</v>
      </c>
      <c r="P67" s="13">
        <v>0.80337078651685401</v>
      </c>
      <c r="Q67" s="13">
        <v>0.79937304075235105</v>
      </c>
      <c r="R67" s="13"/>
      <c r="S67" s="13">
        <v>0.77162629757785495</v>
      </c>
      <c r="T67" s="13">
        <v>0.76865671641791</v>
      </c>
      <c r="U67" s="13">
        <v>0.67741935483870996</v>
      </c>
      <c r="V67" s="13">
        <v>0.8</v>
      </c>
      <c r="W67" s="13">
        <v>0.75630252100840301</v>
      </c>
      <c r="X67" s="13">
        <v>0.87121212121212099</v>
      </c>
      <c r="Y67" s="13">
        <v>0.73831775700934599</v>
      </c>
      <c r="Z67" s="13">
        <v>0.76666666666666705</v>
      </c>
      <c r="AA67" s="13">
        <v>0.83018867924528295</v>
      </c>
      <c r="AB67" s="13">
        <v>0.72340425531914898</v>
      </c>
      <c r="AC67" s="13">
        <v>0.79411764705882404</v>
      </c>
      <c r="AD67" s="13">
        <v>0.91304347826086996</v>
      </c>
      <c r="AE67" s="13"/>
      <c r="AF67" s="13">
        <v>0.77666248431618601</v>
      </c>
      <c r="AG67" s="13">
        <v>0.79377431906614804</v>
      </c>
      <c r="AH67" s="13"/>
      <c r="AI67" s="13">
        <v>0.77966101694915302</v>
      </c>
      <c r="AJ67" s="13">
        <v>0.79220779220779203</v>
      </c>
      <c r="AK67" s="13">
        <v>0.76300578034682098</v>
      </c>
      <c r="AL67" s="13"/>
      <c r="AM67" s="13">
        <v>0.83823529411764697</v>
      </c>
      <c r="AN67" s="13">
        <v>0.86538461538461497</v>
      </c>
      <c r="AO67" s="13">
        <v>0.68888888888888899</v>
      </c>
      <c r="AP67" s="13"/>
      <c r="AQ67" s="13">
        <v>0.81415929203539805</v>
      </c>
      <c r="AR67" s="13">
        <v>0.74843749999999998</v>
      </c>
      <c r="AS67" s="13"/>
      <c r="AT67" s="13">
        <v>0.84684684684684697</v>
      </c>
      <c r="AU67" s="13">
        <v>0.75808133472367101</v>
      </c>
      <c r="AV67" s="13"/>
      <c r="AW67" s="13">
        <v>0.75920679886685505</v>
      </c>
      <c r="AX67" s="13">
        <v>0.78908709338929695</v>
      </c>
      <c r="AY67" s="13"/>
      <c r="AZ67" s="13">
        <v>0.76014760147601501</v>
      </c>
      <c r="BA67" s="13">
        <v>0.79473684210526296</v>
      </c>
      <c r="BB67" s="13"/>
      <c r="BC67" s="13">
        <v>0.80747126436781602</v>
      </c>
      <c r="BD67" s="13">
        <v>0.73043478260869599</v>
      </c>
      <c r="BE67" s="13"/>
      <c r="BF67" s="13">
        <v>0.84558823529411797</v>
      </c>
      <c r="BG67" s="13">
        <v>0.78301886792452802</v>
      </c>
      <c r="BH67" s="13"/>
      <c r="BI67" s="13">
        <v>0.72463768115941996</v>
      </c>
      <c r="BJ67" s="13">
        <v>0.78870829769033401</v>
      </c>
      <c r="BK67" s="13"/>
      <c r="BL67" s="13">
        <v>0.78415841584158397</v>
      </c>
      <c r="BM67" s="13">
        <v>0.78156565656565702</v>
      </c>
    </row>
    <row r="68" spans="2:65" x14ac:dyDescent="0.3">
      <c r="B68" t="s">
        <v>78</v>
      </c>
      <c r="C68" s="13">
        <v>-0.74735249621785205</v>
      </c>
      <c r="D68" s="13">
        <v>-0.73515248796147703</v>
      </c>
      <c r="E68" s="13">
        <v>-0.75722543352601202</v>
      </c>
      <c r="F68" s="13"/>
      <c r="G68" s="13">
        <v>-0.72375690607734799</v>
      </c>
      <c r="H68" s="13">
        <v>-0.73669467787114895</v>
      </c>
      <c r="I68" s="13">
        <v>-0.74907749077490804</v>
      </c>
      <c r="J68" s="13">
        <v>-0.76777251184834105</v>
      </c>
      <c r="K68" s="13">
        <v>-0.76335877862595403</v>
      </c>
      <c r="L68" s="13">
        <v>-0.75438596491228105</v>
      </c>
      <c r="M68" s="13"/>
      <c r="N68" s="13">
        <v>-0.75957446808510598</v>
      </c>
      <c r="O68" s="13">
        <v>-0.71176470588235297</v>
      </c>
      <c r="P68" s="13">
        <v>-0.77528089887640494</v>
      </c>
      <c r="Q68" s="13">
        <v>-0.75235109717868298</v>
      </c>
      <c r="R68" s="13"/>
      <c r="S68" s="13">
        <v>-0.74048442906574397</v>
      </c>
      <c r="T68" s="13">
        <v>-0.73134328358209</v>
      </c>
      <c r="U68" s="13">
        <v>-0.62903225806451601</v>
      </c>
      <c r="V68" s="13">
        <v>-0.76190476190476197</v>
      </c>
      <c r="W68" s="13">
        <v>-0.72268907563025198</v>
      </c>
      <c r="X68" s="13">
        <v>-0.84848484848484895</v>
      </c>
      <c r="Y68" s="13">
        <v>-0.68224299065420602</v>
      </c>
      <c r="Z68" s="13">
        <v>-0.76666666666666705</v>
      </c>
      <c r="AA68" s="13">
        <v>-0.786163522012579</v>
      </c>
      <c r="AB68" s="13">
        <v>-0.70212765957446799</v>
      </c>
      <c r="AC68" s="13">
        <v>-0.76470588235294101</v>
      </c>
      <c r="AD68" s="13">
        <v>-0.86956521739130399</v>
      </c>
      <c r="AE68" s="13"/>
      <c r="AF68" s="13">
        <v>-0.74654956085319901</v>
      </c>
      <c r="AG68" s="13">
        <v>-0.75291828793774296</v>
      </c>
      <c r="AH68" s="13"/>
      <c r="AI68" s="13">
        <v>-0.76271186440677996</v>
      </c>
      <c r="AJ68" s="13">
        <v>-0.71428571428571397</v>
      </c>
      <c r="AK68" s="13">
        <v>-0.73121387283237005</v>
      </c>
      <c r="AL68" s="13"/>
      <c r="AM68" s="13">
        <v>-0.83823529411764697</v>
      </c>
      <c r="AN68" s="13">
        <v>-0.84615384615384603</v>
      </c>
      <c r="AO68" s="13">
        <v>-0.63703703703703696</v>
      </c>
      <c r="AP68" s="13"/>
      <c r="AQ68" s="13">
        <v>-0.790560471976401</v>
      </c>
      <c r="AR68" s="13">
        <v>-0.70156249999999998</v>
      </c>
      <c r="AS68" s="13"/>
      <c r="AT68" s="13">
        <v>-0.82882882882882902</v>
      </c>
      <c r="AU68" s="13">
        <v>-0.71637122002085496</v>
      </c>
      <c r="AV68" s="13"/>
      <c r="AW68" s="13">
        <v>-0.72237960339943297</v>
      </c>
      <c r="AX68" s="13">
        <v>-0.75445960125918199</v>
      </c>
      <c r="AY68" s="13"/>
      <c r="AZ68" s="13">
        <v>-0.71033210332103303</v>
      </c>
      <c r="BA68" s="13">
        <v>-0.77105263157894699</v>
      </c>
      <c r="BB68" s="13"/>
      <c r="BC68" s="13">
        <v>-0.77873563218390796</v>
      </c>
      <c r="BD68" s="13">
        <v>-0.67826086956521703</v>
      </c>
      <c r="BE68" s="13"/>
      <c r="BF68" s="13">
        <v>-0.83088235294117696</v>
      </c>
      <c r="BG68" s="13">
        <v>-0.74528301886792503</v>
      </c>
      <c r="BH68" s="13"/>
      <c r="BI68" s="13">
        <v>-0.69565217391304301</v>
      </c>
      <c r="BJ68" s="13">
        <v>-0.75363558597091496</v>
      </c>
      <c r="BK68" s="13"/>
      <c r="BL68" s="13">
        <v>-0.75445544554455402</v>
      </c>
      <c r="BM68" s="13">
        <v>-0.74621212121212099</v>
      </c>
    </row>
    <row r="69" spans="2:65" x14ac:dyDescent="0.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row>
    <row r="70" spans="2:65" x14ac:dyDescent="0.3">
      <c r="B70" s="6" t="s">
        <v>116</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row>
    <row r="71" spans="2:65" x14ac:dyDescent="0.3">
      <c r="B71" s="23" t="s">
        <v>82</v>
      </c>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row>
    <row r="72" spans="2:65" x14ac:dyDescent="0.3">
      <c r="B72" t="s">
        <v>108</v>
      </c>
      <c r="C72" s="13">
        <v>0.30332829046898602</v>
      </c>
      <c r="D72" s="13">
        <v>0.30979133226324201</v>
      </c>
      <c r="E72" s="13">
        <v>0.29768786127167601</v>
      </c>
      <c r="F72" s="13"/>
      <c r="G72" s="13">
        <v>0.29281767955801102</v>
      </c>
      <c r="H72" s="13">
        <v>0.338935574229692</v>
      </c>
      <c r="I72" s="13">
        <v>0.309963099630996</v>
      </c>
      <c r="J72" s="13">
        <v>0.29383886255924202</v>
      </c>
      <c r="K72" s="13">
        <v>0.25954198473282403</v>
      </c>
      <c r="L72" s="13">
        <v>0.27485380116959102</v>
      </c>
      <c r="M72" s="13"/>
      <c r="N72" s="13">
        <v>0.27234042553191501</v>
      </c>
      <c r="O72" s="13">
        <v>0.27058823529411802</v>
      </c>
      <c r="P72" s="13">
        <v>0.35393258426966301</v>
      </c>
      <c r="Q72" s="13">
        <v>0.34169278996865199</v>
      </c>
      <c r="R72" s="13"/>
      <c r="S72" s="13">
        <v>0.37024221453287198</v>
      </c>
      <c r="T72" s="13">
        <v>0.27611940298507498</v>
      </c>
      <c r="U72" s="13">
        <v>0.241935483870968</v>
      </c>
      <c r="V72" s="13">
        <v>0.27619047619047599</v>
      </c>
      <c r="W72" s="13">
        <v>0.34453781512604997</v>
      </c>
      <c r="X72" s="13">
        <v>0.34848484848484901</v>
      </c>
      <c r="Y72" s="13">
        <v>0.30841121495327101</v>
      </c>
      <c r="Z72" s="13">
        <v>0.2</v>
      </c>
      <c r="AA72" s="13">
        <v>0.28301886792452802</v>
      </c>
      <c r="AB72" s="13">
        <v>0.20212765957446799</v>
      </c>
      <c r="AC72" s="13">
        <v>0.23529411764705899</v>
      </c>
      <c r="AD72" s="13">
        <v>0.30434782608695699</v>
      </c>
      <c r="AE72" s="13"/>
      <c r="AF72" s="13">
        <v>0.31493099121706403</v>
      </c>
      <c r="AG72" s="13">
        <v>0.28793774319066101</v>
      </c>
      <c r="AH72" s="13"/>
      <c r="AI72" s="13">
        <v>0.27966101694915302</v>
      </c>
      <c r="AJ72" s="13">
        <v>0.337662337662338</v>
      </c>
      <c r="AK72" s="13">
        <v>0.28901734104046201</v>
      </c>
      <c r="AL72" s="13"/>
      <c r="AM72" s="13">
        <v>0.42647058823529399</v>
      </c>
      <c r="AN72" s="13">
        <v>0.34615384615384598</v>
      </c>
      <c r="AO72" s="13">
        <v>0.19259259259259301</v>
      </c>
      <c r="AP72" s="13"/>
      <c r="AQ72" s="13">
        <v>0.36578171091445399</v>
      </c>
      <c r="AR72" s="13">
        <v>0.23906250000000001</v>
      </c>
      <c r="AS72" s="13"/>
      <c r="AT72" s="13">
        <v>0.31231231231231199</v>
      </c>
      <c r="AU72" s="13">
        <v>0.30344108446298201</v>
      </c>
      <c r="AV72" s="13"/>
      <c r="AW72" s="13">
        <v>0.26912181303116101</v>
      </c>
      <c r="AX72" s="13">
        <v>0.31479538300104898</v>
      </c>
      <c r="AY72" s="13"/>
      <c r="AZ72" s="13">
        <v>0.26199261992619899</v>
      </c>
      <c r="BA72" s="13">
        <v>0.33421052631578901</v>
      </c>
      <c r="BB72" s="13"/>
      <c r="BC72" s="13">
        <v>0.33620689655172398</v>
      </c>
      <c r="BD72" s="13">
        <v>0.27391304347826101</v>
      </c>
      <c r="BE72" s="13"/>
      <c r="BF72" s="13">
        <v>0.41176470588235298</v>
      </c>
      <c r="BG72" s="13">
        <v>0.28773584905660399</v>
      </c>
      <c r="BH72" s="13"/>
      <c r="BI72" s="13">
        <v>0.376811594202899</v>
      </c>
      <c r="BJ72" s="13">
        <v>0.29512403763900802</v>
      </c>
      <c r="BK72" s="13"/>
      <c r="BL72" s="13">
        <v>0.27128712871287097</v>
      </c>
      <c r="BM72" s="13">
        <v>0.32702020202020199</v>
      </c>
    </row>
    <row r="73" spans="2:65" x14ac:dyDescent="0.3">
      <c r="B73" t="s">
        <v>109</v>
      </c>
      <c r="C73" s="13">
        <v>0.42435703479576398</v>
      </c>
      <c r="D73" s="13">
        <v>0.406099518459069</v>
      </c>
      <c r="E73" s="13">
        <v>0.440751445086705</v>
      </c>
      <c r="F73" s="13"/>
      <c r="G73" s="13">
        <v>0.49171270718232002</v>
      </c>
      <c r="H73" s="13">
        <v>0.417366946778712</v>
      </c>
      <c r="I73" s="13">
        <v>0.41328413284132798</v>
      </c>
      <c r="J73" s="13">
        <v>0.37440758293838899</v>
      </c>
      <c r="K73" s="13">
        <v>0.40458015267175601</v>
      </c>
      <c r="L73" s="13">
        <v>0.461988304093567</v>
      </c>
      <c r="M73" s="13"/>
      <c r="N73" s="13">
        <v>0.44042553191489398</v>
      </c>
      <c r="O73" s="13">
        <v>0.438235294117647</v>
      </c>
      <c r="P73" s="13">
        <v>0.398876404494382</v>
      </c>
      <c r="Q73" s="13">
        <v>0.41065830721003099</v>
      </c>
      <c r="R73" s="13"/>
      <c r="S73" s="13">
        <v>0.40138408304498302</v>
      </c>
      <c r="T73" s="13">
        <v>0.44776119402985098</v>
      </c>
      <c r="U73" s="13">
        <v>0.41935483870967699</v>
      </c>
      <c r="V73" s="13">
        <v>0.39047619047618998</v>
      </c>
      <c r="W73" s="13">
        <v>0.39495798319327702</v>
      </c>
      <c r="X73" s="13">
        <v>0.37878787878787901</v>
      </c>
      <c r="Y73" s="13">
        <v>0.39252336448598102</v>
      </c>
      <c r="Z73" s="13">
        <v>0.5</v>
      </c>
      <c r="AA73" s="13">
        <v>0.47169811320754701</v>
      </c>
      <c r="AB73" s="13">
        <v>0.46808510638297901</v>
      </c>
      <c r="AC73" s="13">
        <v>0.48529411764705899</v>
      </c>
      <c r="AD73" s="13">
        <v>0.52173913043478304</v>
      </c>
      <c r="AE73" s="13"/>
      <c r="AF73" s="13">
        <v>0.41656210790464199</v>
      </c>
      <c r="AG73" s="13">
        <v>0.43385214007782102</v>
      </c>
      <c r="AH73" s="13"/>
      <c r="AI73" s="13">
        <v>0.43220338983050799</v>
      </c>
      <c r="AJ73" s="13">
        <v>0.37662337662337703</v>
      </c>
      <c r="AK73" s="13">
        <v>0.44797687861271701</v>
      </c>
      <c r="AL73" s="13"/>
      <c r="AM73" s="13">
        <v>0.35294117647058798</v>
      </c>
      <c r="AN73" s="13">
        <v>0.36538461538461497</v>
      </c>
      <c r="AO73" s="13">
        <v>0.45925925925925898</v>
      </c>
      <c r="AP73" s="13"/>
      <c r="AQ73" s="13">
        <v>0.396755162241888</v>
      </c>
      <c r="AR73" s="13">
        <v>0.453125</v>
      </c>
      <c r="AS73" s="13"/>
      <c r="AT73" s="13">
        <v>0.435435435435435</v>
      </c>
      <c r="AU73" s="13">
        <v>0.41814389989572498</v>
      </c>
      <c r="AV73" s="13"/>
      <c r="AW73" s="13">
        <v>0.44475920679886699</v>
      </c>
      <c r="AX73" s="13">
        <v>0.417628541448059</v>
      </c>
      <c r="AY73" s="13"/>
      <c r="AZ73" s="13">
        <v>0.45202952029520299</v>
      </c>
      <c r="BA73" s="13">
        <v>0.40263157894736801</v>
      </c>
      <c r="BB73" s="13"/>
      <c r="BC73" s="13">
        <v>0.41666666666666702</v>
      </c>
      <c r="BD73" s="13">
        <v>0.43913043478260899</v>
      </c>
      <c r="BE73" s="13"/>
      <c r="BF73" s="13">
        <v>0.36764705882352899</v>
      </c>
      <c r="BG73" s="13">
        <v>0.44811320754716999</v>
      </c>
      <c r="BH73" s="13"/>
      <c r="BI73" s="13">
        <v>0.41304347826087001</v>
      </c>
      <c r="BJ73" s="13">
        <v>0.42514970059880203</v>
      </c>
      <c r="BK73" s="13"/>
      <c r="BL73" s="13">
        <v>0.45346534653465298</v>
      </c>
      <c r="BM73" s="13">
        <v>0.40656565656565702</v>
      </c>
    </row>
    <row r="74" spans="2:65" x14ac:dyDescent="0.3">
      <c r="B74" t="s">
        <v>110</v>
      </c>
      <c r="C74" s="13">
        <v>0.18003025718608201</v>
      </c>
      <c r="D74" s="13">
        <v>0.187800963081862</v>
      </c>
      <c r="E74" s="13">
        <v>0.17196531791907499</v>
      </c>
      <c r="F74" s="13"/>
      <c r="G74" s="13">
        <v>0.138121546961326</v>
      </c>
      <c r="H74" s="13">
        <v>0.17086834733893599</v>
      </c>
      <c r="I74" s="13">
        <v>0.19188191881918801</v>
      </c>
      <c r="J74" s="13">
        <v>0.21800947867298601</v>
      </c>
      <c r="K74" s="13">
        <v>0.206106870229008</v>
      </c>
      <c r="L74" s="13">
        <v>0.157894736842105</v>
      </c>
      <c r="M74" s="13"/>
      <c r="N74" s="13">
        <v>0.195744680851064</v>
      </c>
      <c r="O74" s="13">
        <v>0.182352941176471</v>
      </c>
      <c r="P74" s="13">
        <v>0.151685393258427</v>
      </c>
      <c r="Q74" s="13">
        <v>0.17241379310344801</v>
      </c>
      <c r="R74" s="13"/>
      <c r="S74" s="13">
        <v>0.13840830449826999</v>
      </c>
      <c r="T74" s="13">
        <v>0.171641791044776</v>
      </c>
      <c r="U74" s="13">
        <v>0.16129032258064499</v>
      </c>
      <c r="V74" s="13">
        <v>0.238095238095238</v>
      </c>
      <c r="W74" s="13">
        <v>0.184873949579832</v>
      </c>
      <c r="X74" s="13">
        <v>0.174242424242424</v>
      </c>
      <c r="Y74" s="13">
        <v>0.21495327102803699</v>
      </c>
      <c r="Z74" s="13">
        <v>0.266666666666667</v>
      </c>
      <c r="AA74" s="13">
        <v>0.169811320754717</v>
      </c>
      <c r="AB74" s="13">
        <v>0.22340425531914901</v>
      </c>
      <c r="AC74" s="13">
        <v>0.191176470588235</v>
      </c>
      <c r="AD74" s="13">
        <v>0.13043478260869601</v>
      </c>
      <c r="AE74" s="13"/>
      <c r="AF74" s="13">
        <v>0.18444165621079001</v>
      </c>
      <c r="AG74" s="13">
        <v>0.17120622568093399</v>
      </c>
      <c r="AH74" s="13"/>
      <c r="AI74" s="13">
        <v>0.186440677966102</v>
      </c>
      <c r="AJ74" s="13">
        <v>0.18181818181818199</v>
      </c>
      <c r="AK74" s="13">
        <v>0.17341040462427701</v>
      </c>
      <c r="AL74" s="13"/>
      <c r="AM74" s="13">
        <v>0.14705882352941199</v>
      </c>
      <c r="AN74" s="13">
        <v>0.21153846153846201</v>
      </c>
      <c r="AO74" s="13">
        <v>0.22222222222222199</v>
      </c>
      <c r="AP74" s="13"/>
      <c r="AQ74" s="13">
        <v>0.15929203539823</v>
      </c>
      <c r="AR74" s="13">
        <v>0.2</v>
      </c>
      <c r="AS74" s="13"/>
      <c r="AT74" s="13">
        <v>0.174174174174174</v>
      </c>
      <c r="AU74" s="13">
        <v>0.179353493222106</v>
      </c>
      <c r="AV74" s="13"/>
      <c r="AW74" s="13">
        <v>0.18696883852691201</v>
      </c>
      <c r="AX74" s="13">
        <v>0.177334732423924</v>
      </c>
      <c r="AY74" s="13"/>
      <c r="AZ74" s="13">
        <v>0.19557195571955699</v>
      </c>
      <c r="BA74" s="13">
        <v>0.16973684210526299</v>
      </c>
      <c r="BB74" s="13"/>
      <c r="BC74" s="13">
        <v>0.158045977011494</v>
      </c>
      <c r="BD74" s="13">
        <v>0.19565217391304299</v>
      </c>
      <c r="BE74" s="13"/>
      <c r="BF74" s="13">
        <v>0.13235294117647101</v>
      </c>
      <c r="BG74" s="13">
        <v>0.174528301886792</v>
      </c>
      <c r="BH74" s="13"/>
      <c r="BI74" s="13">
        <v>0.14492753623188401</v>
      </c>
      <c r="BJ74" s="13">
        <v>0.18391787852865699</v>
      </c>
      <c r="BK74" s="13"/>
      <c r="BL74" s="13">
        <v>0.174257425742574</v>
      </c>
      <c r="BM74" s="13">
        <v>0.180555555555556</v>
      </c>
    </row>
    <row r="75" spans="2:65" x14ac:dyDescent="0.3">
      <c r="B75" t="s">
        <v>111</v>
      </c>
      <c r="C75" s="13">
        <v>3.5552193645990902E-2</v>
      </c>
      <c r="D75" s="13">
        <v>4.0128410914927803E-2</v>
      </c>
      <c r="E75" s="13">
        <v>3.17919075144509E-2</v>
      </c>
      <c r="F75" s="13"/>
      <c r="G75" s="13">
        <v>4.4198895027624301E-2</v>
      </c>
      <c r="H75" s="13">
        <v>3.64145658263305E-2</v>
      </c>
      <c r="I75" s="13">
        <v>2.5830258302582999E-2</v>
      </c>
      <c r="J75" s="13">
        <v>3.3175355450236997E-2</v>
      </c>
      <c r="K75" s="13">
        <v>6.1068702290076299E-2</v>
      </c>
      <c r="L75" s="13">
        <v>2.3391812865497099E-2</v>
      </c>
      <c r="M75" s="13"/>
      <c r="N75" s="13">
        <v>3.6170212765957402E-2</v>
      </c>
      <c r="O75" s="13">
        <v>3.5294117647058802E-2</v>
      </c>
      <c r="P75" s="13">
        <v>4.49438202247191E-2</v>
      </c>
      <c r="Q75" s="13">
        <v>3.1347962382445103E-2</v>
      </c>
      <c r="R75" s="13"/>
      <c r="S75" s="13">
        <v>4.1522491349481001E-2</v>
      </c>
      <c r="T75" s="13">
        <v>2.2388059701492501E-2</v>
      </c>
      <c r="U75" s="13">
        <v>4.8387096774193498E-2</v>
      </c>
      <c r="V75" s="13">
        <v>5.7142857142857099E-2</v>
      </c>
      <c r="W75" s="13">
        <v>1.6806722689075598E-2</v>
      </c>
      <c r="X75" s="13">
        <v>4.5454545454545497E-2</v>
      </c>
      <c r="Y75" s="13">
        <v>2.80373831775701E-2</v>
      </c>
      <c r="Z75" s="13">
        <v>0</v>
      </c>
      <c r="AA75" s="13">
        <v>3.1446540880503103E-2</v>
      </c>
      <c r="AB75" s="13">
        <v>4.2553191489361701E-2</v>
      </c>
      <c r="AC75" s="13">
        <v>4.4117647058823498E-2</v>
      </c>
      <c r="AD75" s="13">
        <v>0</v>
      </c>
      <c r="AE75" s="13"/>
      <c r="AF75" s="13">
        <v>4.51693851944793E-2</v>
      </c>
      <c r="AG75" s="13">
        <v>2.1400778210116701E-2</v>
      </c>
      <c r="AH75" s="13"/>
      <c r="AI75" s="13">
        <v>5.93220338983051E-2</v>
      </c>
      <c r="AJ75" s="13">
        <v>6.4935064935064901E-2</v>
      </c>
      <c r="AK75" s="13">
        <v>4.0462427745664699E-2</v>
      </c>
      <c r="AL75" s="13"/>
      <c r="AM75" s="13">
        <v>4.4117647058823498E-2</v>
      </c>
      <c r="AN75" s="13">
        <v>5.7692307692307702E-2</v>
      </c>
      <c r="AO75" s="13">
        <v>5.1851851851851899E-2</v>
      </c>
      <c r="AP75" s="13"/>
      <c r="AQ75" s="13">
        <v>3.2448377581120902E-2</v>
      </c>
      <c r="AR75" s="13">
        <v>3.90625E-2</v>
      </c>
      <c r="AS75" s="13"/>
      <c r="AT75" s="13">
        <v>3.3033033033033003E-2</v>
      </c>
      <c r="AU75" s="13">
        <v>3.6496350364963501E-2</v>
      </c>
      <c r="AV75" s="13"/>
      <c r="AW75" s="13">
        <v>4.2492917847025503E-2</v>
      </c>
      <c r="AX75" s="13">
        <v>3.2528856243441803E-2</v>
      </c>
      <c r="AY75" s="13"/>
      <c r="AZ75" s="13">
        <v>3.1365313653136502E-2</v>
      </c>
      <c r="BA75" s="13">
        <v>3.94736842105263E-2</v>
      </c>
      <c r="BB75" s="13"/>
      <c r="BC75" s="13">
        <v>6.0344827586206899E-2</v>
      </c>
      <c r="BD75" s="13">
        <v>2.6086956521739101E-2</v>
      </c>
      <c r="BE75" s="13"/>
      <c r="BF75" s="13">
        <v>7.3529411764705899E-2</v>
      </c>
      <c r="BG75" s="13">
        <v>5.1886792452830198E-2</v>
      </c>
      <c r="BH75" s="13"/>
      <c r="BI75" s="13">
        <v>4.3478260869565202E-2</v>
      </c>
      <c r="BJ75" s="13">
        <v>3.4217279726261797E-2</v>
      </c>
      <c r="BK75" s="13"/>
      <c r="BL75" s="13">
        <v>3.7623762376237602E-2</v>
      </c>
      <c r="BM75" s="13">
        <v>3.1565656565656602E-2</v>
      </c>
    </row>
    <row r="76" spans="2:65" x14ac:dyDescent="0.3">
      <c r="B76" t="s">
        <v>91</v>
      </c>
      <c r="C76" s="13">
        <v>5.6732223903176997E-2</v>
      </c>
      <c r="D76" s="13">
        <v>5.6179775280898903E-2</v>
      </c>
      <c r="E76" s="13">
        <v>5.7803468208092498E-2</v>
      </c>
      <c r="F76" s="13"/>
      <c r="G76" s="13">
        <v>3.3149171270718203E-2</v>
      </c>
      <c r="H76" s="13">
        <v>3.64145658263305E-2</v>
      </c>
      <c r="I76" s="13">
        <v>5.9040590405904099E-2</v>
      </c>
      <c r="J76" s="13">
        <v>8.0568720379146905E-2</v>
      </c>
      <c r="K76" s="13">
        <v>6.8702290076335895E-2</v>
      </c>
      <c r="L76" s="13">
        <v>8.1871345029239803E-2</v>
      </c>
      <c r="M76" s="13"/>
      <c r="N76" s="13">
        <v>5.5319148936170202E-2</v>
      </c>
      <c r="O76" s="13">
        <v>7.3529411764705899E-2</v>
      </c>
      <c r="P76" s="13">
        <v>5.0561797752809001E-2</v>
      </c>
      <c r="Q76" s="13">
        <v>4.3887147335423198E-2</v>
      </c>
      <c r="R76" s="13"/>
      <c r="S76" s="13">
        <v>4.8442906574394498E-2</v>
      </c>
      <c r="T76" s="13">
        <v>8.2089552238805999E-2</v>
      </c>
      <c r="U76" s="13">
        <v>0.12903225806451599</v>
      </c>
      <c r="V76" s="13">
        <v>3.8095238095238099E-2</v>
      </c>
      <c r="W76" s="13">
        <v>5.8823529411764698E-2</v>
      </c>
      <c r="X76" s="13">
        <v>5.3030303030302997E-2</v>
      </c>
      <c r="Y76" s="13">
        <v>5.60747663551402E-2</v>
      </c>
      <c r="Z76" s="13">
        <v>3.3333333333333298E-2</v>
      </c>
      <c r="AA76" s="13">
        <v>4.40251572327044E-2</v>
      </c>
      <c r="AB76" s="13">
        <v>6.3829787234042507E-2</v>
      </c>
      <c r="AC76" s="13">
        <v>4.4117647058823498E-2</v>
      </c>
      <c r="AD76" s="13">
        <v>4.3478260869565202E-2</v>
      </c>
      <c r="AE76" s="13"/>
      <c r="AF76" s="13">
        <v>3.8895859473023799E-2</v>
      </c>
      <c r="AG76" s="13">
        <v>8.56031128404669E-2</v>
      </c>
      <c r="AH76" s="13"/>
      <c r="AI76" s="13">
        <v>4.2372881355932202E-2</v>
      </c>
      <c r="AJ76" s="13">
        <v>3.8961038961039002E-2</v>
      </c>
      <c r="AK76" s="13">
        <v>4.9132947976878602E-2</v>
      </c>
      <c r="AL76" s="13"/>
      <c r="AM76" s="13">
        <v>2.9411764705882401E-2</v>
      </c>
      <c r="AN76" s="13">
        <v>1.9230769230769201E-2</v>
      </c>
      <c r="AO76" s="13">
        <v>7.4074074074074098E-2</v>
      </c>
      <c r="AP76" s="13"/>
      <c r="AQ76" s="13">
        <v>4.5722713864306798E-2</v>
      </c>
      <c r="AR76" s="13">
        <v>6.8750000000000006E-2</v>
      </c>
      <c r="AS76" s="13"/>
      <c r="AT76" s="13">
        <v>4.5045045045045001E-2</v>
      </c>
      <c r="AU76" s="13">
        <v>6.2565172054223198E-2</v>
      </c>
      <c r="AV76" s="13"/>
      <c r="AW76" s="13">
        <v>5.6657223796034002E-2</v>
      </c>
      <c r="AX76" s="13">
        <v>5.7712486883525697E-2</v>
      </c>
      <c r="AY76" s="13"/>
      <c r="AZ76" s="13">
        <v>5.9040590405904099E-2</v>
      </c>
      <c r="BA76" s="13">
        <v>5.3947368421052598E-2</v>
      </c>
      <c r="BB76" s="13"/>
      <c r="BC76" s="13">
        <v>2.8735632183908E-2</v>
      </c>
      <c r="BD76" s="13">
        <v>6.5217391304347797E-2</v>
      </c>
      <c r="BE76" s="13"/>
      <c r="BF76" s="13">
        <v>1.4705882352941201E-2</v>
      </c>
      <c r="BG76" s="13">
        <v>3.77358490566038E-2</v>
      </c>
      <c r="BH76" s="13"/>
      <c r="BI76" s="13">
        <v>2.1739130434782601E-2</v>
      </c>
      <c r="BJ76" s="13">
        <v>6.1591103507271198E-2</v>
      </c>
      <c r="BK76" s="13"/>
      <c r="BL76" s="13">
        <v>6.3366336633663395E-2</v>
      </c>
      <c r="BM76" s="13">
        <v>5.4292929292929303E-2</v>
      </c>
    </row>
    <row r="77" spans="2:65" x14ac:dyDescent="0.3">
      <c r="B77" t="s">
        <v>112</v>
      </c>
      <c r="C77" s="13">
        <v>0.72768532526475005</v>
      </c>
      <c r="D77" s="13">
        <v>0.71589085072231096</v>
      </c>
      <c r="E77" s="13">
        <v>0.73843930635838195</v>
      </c>
      <c r="F77" s="13"/>
      <c r="G77" s="13">
        <v>0.78453038674033104</v>
      </c>
      <c r="H77" s="13">
        <v>0.75630252100840301</v>
      </c>
      <c r="I77" s="13">
        <v>0.72324723247232503</v>
      </c>
      <c r="J77" s="13">
        <v>0.66824644549763001</v>
      </c>
      <c r="K77" s="13">
        <v>0.66412213740458004</v>
      </c>
      <c r="L77" s="13">
        <v>0.73684210526315796</v>
      </c>
      <c r="M77" s="13"/>
      <c r="N77" s="13">
        <v>0.71276595744680904</v>
      </c>
      <c r="O77" s="13">
        <v>0.70882352941176496</v>
      </c>
      <c r="P77" s="13">
        <v>0.75280898876404501</v>
      </c>
      <c r="Q77" s="13">
        <v>0.75235109717868298</v>
      </c>
      <c r="R77" s="13"/>
      <c r="S77" s="13">
        <v>0.77162629757785495</v>
      </c>
      <c r="T77" s="13">
        <v>0.72388059701492502</v>
      </c>
      <c r="U77" s="13">
        <v>0.66129032258064502</v>
      </c>
      <c r="V77" s="13">
        <v>0.66666666666666696</v>
      </c>
      <c r="W77" s="13">
        <v>0.73949579831932799</v>
      </c>
      <c r="X77" s="13">
        <v>0.72727272727272696</v>
      </c>
      <c r="Y77" s="13">
        <v>0.70093457943925197</v>
      </c>
      <c r="Z77" s="13">
        <v>0.7</v>
      </c>
      <c r="AA77" s="13">
        <v>0.75471698113207597</v>
      </c>
      <c r="AB77" s="13">
        <v>0.67021276595744705</v>
      </c>
      <c r="AC77" s="13">
        <v>0.72058823529411797</v>
      </c>
      <c r="AD77" s="13">
        <v>0.82608695652173902</v>
      </c>
      <c r="AE77" s="13"/>
      <c r="AF77" s="13">
        <v>0.73149309912170601</v>
      </c>
      <c r="AG77" s="13">
        <v>0.72178988326848204</v>
      </c>
      <c r="AH77" s="13"/>
      <c r="AI77" s="13">
        <v>0.71186440677966101</v>
      </c>
      <c r="AJ77" s="13">
        <v>0.71428571428571397</v>
      </c>
      <c r="AK77" s="13">
        <v>0.73699421965317902</v>
      </c>
      <c r="AL77" s="13"/>
      <c r="AM77" s="13">
        <v>0.77941176470588203</v>
      </c>
      <c r="AN77" s="13">
        <v>0.71153846153846101</v>
      </c>
      <c r="AO77" s="13">
        <v>0.65185185185185202</v>
      </c>
      <c r="AP77" s="13"/>
      <c r="AQ77" s="13">
        <v>0.762536873156342</v>
      </c>
      <c r="AR77" s="13">
        <v>0.69218749999999996</v>
      </c>
      <c r="AS77" s="13"/>
      <c r="AT77" s="13">
        <v>0.74774774774774799</v>
      </c>
      <c r="AU77" s="13">
        <v>0.72158498435870699</v>
      </c>
      <c r="AV77" s="13"/>
      <c r="AW77" s="13">
        <v>0.71388101983002805</v>
      </c>
      <c r="AX77" s="13">
        <v>0.73242392444910798</v>
      </c>
      <c r="AY77" s="13"/>
      <c r="AZ77" s="13">
        <v>0.71402214022140198</v>
      </c>
      <c r="BA77" s="13">
        <v>0.73684210526315796</v>
      </c>
      <c r="BB77" s="13"/>
      <c r="BC77" s="13">
        <v>0.75287356321839105</v>
      </c>
      <c r="BD77" s="13">
        <v>0.71304347826087</v>
      </c>
      <c r="BE77" s="13"/>
      <c r="BF77" s="13">
        <v>0.77941176470588203</v>
      </c>
      <c r="BG77" s="13">
        <v>0.73584905660377398</v>
      </c>
      <c r="BH77" s="13"/>
      <c r="BI77" s="13">
        <v>0.78985507246376796</v>
      </c>
      <c r="BJ77" s="13">
        <v>0.72027373823781005</v>
      </c>
      <c r="BK77" s="13"/>
      <c r="BL77" s="13">
        <v>0.72475247524752495</v>
      </c>
      <c r="BM77" s="13">
        <v>0.73358585858585901</v>
      </c>
    </row>
    <row r="78" spans="2:65" x14ac:dyDescent="0.3">
      <c r="B78" t="s">
        <v>78</v>
      </c>
      <c r="C78" s="13">
        <v>-0.67095310136157305</v>
      </c>
      <c r="D78" s="13">
        <v>-0.65971107544141205</v>
      </c>
      <c r="E78" s="13">
        <v>-0.68063583815028905</v>
      </c>
      <c r="F78" s="13"/>
      <c r="G78" s="13">
        <v>-0.75138121546961301</v>
      </c>
      <c r="H78" s="13">
        <v>-0.71988795518207305</v>
      </c>
      <c r="I78" s="13">
        <v>-0.66420664206642099</v>
      </c>
      <c r="J78" s="13">
        <v>-0.58767772511848304</v>
      </c>
      <c r="K78" s="13">
        <v>-0.59541984732824405</v>
      </c>
      <c r="L78" s="13">
        <v>-0.65497076023391798</v>
      </c>
      <c r="M78" s="13"/>
      <c r="N78" s="13">
        <v>-0.65744680851063797</v>
      </c>
      <c r="O78" s="13">
        <v>-0.63529411764705901</v>
      </c>
      <c r="P78" s="13">
        <v>-0.702247191011236</v>
      </c>
      <c r="Q78" s="13">
        <v>-0.70846394984326</v>
      </c>
      <c r="R78" s="13"/>
      <c r="S78" s="13">
        <v>-0.72318339100345996</v>
      </c>
      <c r="T78" s="13">
        <v>-0.64179104477611904</v>
      </c>
      <c r="U78" s="13">
        <v>-0.532258064516129</v>
      </c>
      <c r="V78" s="13">
        <v>-0.628571428571429</v>
      </c>
      <c r="W78" s="13">
        <v>-0.68067226890756305</v>
      </c>
      <c r="X78" s="13">
        <v>-0.67424242424242398</v>
      </c>
      <c r="Y78" s="13">
        <v>-0.644859813084112</v>
      </c>
      <c r="Z78" s="13">
        <v>-0.66666666666666696</v>
      </c>
      <c r="AA78" s="13">
        <v>-0.71069182389937102</v>
      </c>
      <c r="AB78" s="13">
        <v>-0.60638297872340396</v>
      </c>
      <c r="AC78" s="13">
        <v>-0.67647058823529405</v>
      </c>
      <c r="AD78" s="13">
        <v>-0.78260869565217395</v>
      </c>
      <c r="AE78" s="13"/>
      <c r="AF78" s="13">
        <v>-0.69259723964868203</v>
      </c>
      <c r="AG78" s="13">
        <v>-0.63618677042801597</v>
      </c>
      <c r="AH78" s="13"/>
      <c r="AI78" s="13">
        <v>-0.66949152542372903</v>
      </c>
      <c r="AJ78" s="13">
        <v>-0.67532467532467499</v>
      </c>
      <c r="AK78" s="13">
        <v>-0.68786127167630096</v>
      </c>
      <c r="AL78" s="13"/>
      <c r="AM78" s="13">
        <v>-0.75</v>
      </c>
      <c r="AN78" s="13">
        <v>-0.69230769230769196</v>
      </c>
      <c r="AO78" s="13">
        <v>-0.57777777777777795</v>
      </c>
      <c r="AP78" s="13"/>
      <c r="AQ78" s="13">
        <v>-0.71681415929203496</v>
      </c>
      <c r="AR78" s="13">
        <v>-0.62343749999999998</v>
      </c>
      <c r="AS78" s="13"/>
      <c r="AT78" s="13">
        <v>-0.70270270270270296</v>
      </c>
      <c r="AU78" s="13">
        <v>-0.65901981230448403</v>
      </c>
      <c r="AV78" s="13"/>
      <c r="AW78" s="13">
        <v>-0.65722379603399395</v>
      </c>
      <c r="AX78" s="13">
        <v>-0.67471143756558205</v>
      </c>
      <c r="AY78" s="13"/>
      <c r="AZ78" s="13">
        <v>-0.65498154981549805</v>
      </c>
      <c r="BA78" s="13">
        <v>-0.682894736842105</v>
      </c>
      <c r="BB78" s="13"/>
      <c r="BC78" s="13">
        <v>-0.72413793103448298</v>
      </c>
      <c r="BD78" s="13">
        <v>-0.647826086956522</v>
      </c>
      <c r="BE78" s="13"/>
      <c r="BF78" s="13">
        <v>-0.76470588235294101</v>
      </c>
      <c r="BG78" s="13">
        <v>-0.69811320754716999</v>
      </c>
      <c r="BH78" s="13"/>
      <c r="BI78" s="13">
        <v>-0.76811594202898503</v>
      </c>
      <c r="BJ78" s="13">
        <v>-0.65868263473053901</v>
      </c>
      <c r="BK78" s="13"/>
      <c r="BL78" s="13">
        <v>-0.66138613861386097</v>
      </c>
      <c r="BM78" s="13">
        <v>-0.67929292929292895</v>
      </c>
    </row>
    <row r="79" spans="2:65" x14ac:dyDescent="0.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c r="BK79" s="13"/>
      <c r="BL79" s="13"/>
      <c r="BM79" s="13"/>
    </row>
    <row r="80" spans="2:65" x14ac:dyDescent="0.3">
      <c r="B80" s="6" t="s">
        <v>117</v>
      </c>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c r="BK80" s="13"/>
      <c r="BL80" s="13"/>
      <c r="BM80" s="13"/>
    </row>
    <row r="81" spans="2:65" x14ac:dyDescent="0.3">
      <c r="B81" s="23" t="s">
        <v>82</v>
      </c>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row>
    <row r="82" spans="2:65" x14ac:dyDescent="0.3">
      <c r="B82" t="s">
        <v>108</v>
      </c>
      <c r="C82" s="13">
        <v>0.68003025718608201</v>
      </c>
      <c r="D82" s="13">
        <v>0.68539325842696597</v>
      </c>
      <c r="E82" s="13">
        <v>0.67485549132947997</v>
      </c>
      <c r="F82" s="13"/>
      <c r="G82" s="13">
        <v>0.66298342541436495</v>
      </c>
      <c r="H82" s="13">
        <v>0.66386554621848703</v>
      </c>
      <c r="I82" s="13">
        <v>0.64206642066420705</v>
      </c>
      <c r="J82" s="13">
        <v>0.67772511848341199</v>
      </c>
      <c r="K82" s="13">
        <v>0.69465648854961803</v>
      </c>
      <c r="L82" s="13">
        <v>0.783625730994152</v>
      </c>
      <c r="M82" s="13"/>
      <c r="N82" s="13">
        <v>0.66808510638297902</v>
      </c>
      <c r="O82" s="13">
        <v>0.69411764705882395</v>
      </c>
      <c r="P82" s="13">
        <v>0.69101123595505598</v>
      </c>
      <c r="Q82" s="13">
        <v>0.68025078369906</v>
      </c>
      <c r="R82" s="13"/>
      <c r="S82" s="13">
        <v>0.65743944636678198</v>
      </c>
      <c r="T82" s="13">
        <v>0.67164179104477595</v>
      </c>
      <c r="U82" s="13">
        <v>0.74193548387096797</v>
      </c>
      <c r="V82" s="13">
        <v>0.68571428571428605</v>
      </c>
      <c r="W82" s="13">
        <v>0.63865546218487401</v>
      </c>
      <c r="X82" s="13">
        <v>0.66666666666666696</v>
      </c>
      <c r="Y82" s="13">
        <v>0.72897196261682196</v>
      </c>
      <c r="Z82" s="13">
        <v>0.63333333333333297</v>
      </c>
      <c r="AA82" s="13">
        <v>0.70440251572326995</v>
      </c>
      <c r="AB82" s="13">
        <v>0.75531914893617003</v>
      </c>
      <c r="AC82" s="13">
        <v>0.61764705882352899</v>
      </c>
      <c r="AD82" s="13">
        <v>0.65217391304347805</v>
      </c>
      <c r="AE82" s="13"/>
      <c r="AF82" s="13">
        <v>0.65997490589711405</v>
      </c>
      <c r="AG82" s="13">
        <v>0.714007782101167</v>
      </c>
      <c r="AH82" s="13"/>
      <c r="AI82" s="13">
        <v>0.64830508474576298</v>
      </c>
      <c r="AJ82" s="13">
        <v>0.61038961038961004</v>
      </c>
      <c r="AK82" s="13">
        <v>0.65895953757225401</v>
      </c>
      <c r="AL82" s="13"/>
      <c r="AM82" s="13">
        <v>0.72058823529411797</v>
      </c>
      <c r="AN82" s="13">
        <v>0.53846153846153799</v>
      </c>
      <c r="AO82" s="13">
        <v>0.592592592592593</v>
      </c>
      <c r="AP82" s="13"/>
      <c r="AQ82" s="13">
        <v>0.67846607669616499</v>
      </c>
      <c r="AR82" s="13">
        <v>0.68125000000000002</v>
      </c>
      <c r="AS82" s="13"/>
      <c r="AT82" s="13">
        <v>0.64264264264264304</v>
      </c>
      <c r="AU82" s="13">
        <v>0.692387904066736</v>
      </c>
      <c r="AV82" s="13"/>
      <c r="AW82" s="13">
        <v>0.63739376770538203</v>
      </c>
      <c r="AX82" s="13">
        <v>0.69464847848898204</v>
      </c>
      <c r="AY82" s="13"/>
      <c r="AZ82" s="13">
        <v>0.69188191881918804</v>
      </c>
      <c r="BA82" s="13">
        <v>0.673684210526316</v>
      </c>
      <c r="BB82" s="13"/>
      <c r="BC82" s="13">
        <v>0.66379310344827602</v>
      </c>
      <c r="BD82" s="13">
        <v>0.65652173913043499</v>
      </c>
      <c r="BE82" s="13"/>
      <c r="BF82" s="13">
        <v>0.75</v>
      </c>
      <c r="BG82" s="13">
        <v>0.60849056603773599</v>
      </c>
      <c r="BH82" s="13"/>
      <c r="BI82" s="13">
        <v>0.57246376811594202</v>
      </c>
      <c r="BJ82" s="13">
        <v>0.69461077844311403</v>
      </c>
      <c r="BK82" s="13"/>
      <c r="BL82" s="13">
        <v>0.695049504950495</v>
      </c>
      <c r="BM82" s="13">
        <v>0.67424242424242398</v>
      </c>
    </row>
    <row r="83" spans="2:65" x14ac:dyDescent="0.3">
      <c r="B83" t="s">
        <v>109</v>
      </c>
      <c r="C83" s="13">
        <v>0.26701966717095299</v>
      </c>
      <c r="D83" s="13">
        <v>0.25200642054574601</v>
      </c>
      <c r="E83" s="13">
        <v>0.280346820809249</v>
      </c>
      <c r="F83" s="13"/>
      <c r="G83" s="13">
        <v>0.27624309392265201</v>
      </c>
      <c r="H83" s="13">
        <v>0.27731092436974802</v>
      </c>
      <c r="I83" s="13">
        <v>0.27675276752767503</v>
      </c>
      <c r="J83" s="13">
        <v>0.28909952606635098</v>
      </c>
      <c r="K83" s="13">
        <v>0.25190839694656503</v>
      </c>
      <c r="L83" s="13">
        <v>0.20467836257309899</v>
      </c>
      <c r="M83" s="13"/>
      <c r="N83" s="13">
        <v>0.27446808510638299</v>
      </c>
      <c r="O83" s="13">
        <v>0.25882352941176501</v>
      </c>
      <c r="P83" s="13">
        <v>0.26966292134831499</v>
      </c>
      <c r="Q83" s="13">
        <v>0.25705329153605</v>
      </c>
      <c r="R83" s="13"/>
      <c r="S83" s="13">
        <v>0.29757785467128001</v>
      </c>
      <c r="T83" s="13">
        <v>0.29104477611940299</v>
      </c>
      <c r="U83" s="13">
        <v>0.241935483870968</v>
      </c>
      <c r="V83" s="13">
        <v>0.22857142857142901</v>
      </c>
      <c r="W83" s="13">
        <v>0.30252100840336099</v>
      </c>
      <c r="X83" s="13">
        <v>0.25757575757575801</v>
      </c>
      <c r="Y83" s="13">
        <v>0.233644859813084</v>
      </c>
      <c r="Z83" s="13">
        <v>0.266666666666667</v>
      </c>
      <c r="AA83" s="13">
        <v>0.23899371069182401</v>
      </c>
      <c r="AB83" s="13">
        <v>0.20212765957446799</v>
      </c>
      <c r="AC83" s="13">
        <v>0.32352941176470601</v>
      </c>
      <c r="AD83" s="13">
        <v>0.30434782608695699</v>
      </c>
      <c r="AE83" s="13"/>
      <c r="AF83" s="13">
        <v>0.27603513174403999</v>
      </c>
      <c r="AG83" s="13">
        <v>0.250972762645914</v>
      </c>
      <c r="AH83" s="13"/>
      <c r="AI83" s="13">
        <v>0.266949152542373</v>
      </c>
      <c r="AJ83" s="13">
        <v>0.31168831168831201</v>
      </c>
      <c r="AK83" s="13">
        <v>0.28901734104046201</v>
      </c>
      <c r="AL83" s="13"/>
      <c r="AM83" s="13">
        <v>0.25</v>
      </c>
      <c r="AN83" s="13">
        <v>0.36538461538461497</v>
      </c>
      <c r="AO83" s="13">
        <v>0.28888888888888897</v>
      </c>
      <c r="AP83" s="13"/>
      <c r="AQ83" s="13">
        <v>0.262536873156342</v>
      </c>
      <c r="AR83" s="13">
        <v>0.2734375</v>
      </c>
      <c r="AS83" s="13"/>
      <c r="AT83" s="13">
        <v>0.28528528528528502</v>
      </c>
      <c r="AU83" s="13">
        <v>0.26173096976016702</v>
      </c>
      <c r="AV83" s="13"/>
      <c r="AW83" s="13">
        <v>0.297450424929178</v>
      </c>
      <c r="AX83" s="13">
        <v>0.257082896117524</v>
      </c>
      <c r="AY83" s="13"/>
      <c r="AZ83" s="13">
        <v>0.265682656826568</v>
      </c>
      <c r="BA83" s="13">
        <v>0.26710526315789501</v>
      </c>
      <c r="BB83" s="13"/>
      <c r="BC83" s="13">
        <v>0.27873563218390801</v>
      </c>
      <c r="BD83" s="13">
        <v>0.26956521739130401</v>
      </c>
      <c r="BE83" s="13"/>
      <c r="BF83" s="13">
        <v>0.220588235294118</v>
      </c>
      <c r="BG83" s="13">
        <v>0.31603773584905698</v>
      </c>
      <c r="BH83" s="13"/>
      <c r="BI83" s="13">
        <v>0.31884057971014501</v>
      </c>
      <c r="BJ83" s="13">
        <v>0.26005132591958902</v>
      </c>
      <c r="BK83" s="13"/>
      <c r="BL83" s="13">
        <v>0.24158415841584199</v>
      </c>
      <c r="BM83" s="13">
        <v>0.28282828282828298</v>
      </c>
    </row>
    <row r="84" spans="2:65" x14ac:dyDescent="0.3">
      <c r="B84" t="s">
        <v>110</v>
      </c>
      <c r="C84" s="13">
        <v>3.6308623298033298E-2</v>
      </c>
      <c r="D84" s="13">
        <v>4.1733547351524902E-2</v>
      </c>
      <c r="E84" s="13">
        <v>3.17919075144509E-2</v>
      </c>
      <c r="F84" s="13"/>
      <c r="G84" s="13">
        <v>3.8674033149171297E-2</v>
      </c>
      <c r="H84" s="13">
        <v>3.64145658263305E-2</v>
      </c>
      <c r="I84" s="13">
        <v>5.5350553505535097E-2</v>
      </c>
      <c r="J84" s="13">
        <v>3.3175355450236997E-2</v>
      </c>
      <c r="K84" s="13">
        <v>3.8167938931297697E-2</v>
      </c>
      <c r="L84" s="13">
        <v>5.8479532163742704E-3</v>
      </c>
      <c r="M84" s="13"/>
      <c r="N84" s="13">
        <v>4.2553191489361701E-2</v>
      </c>
      <c r="O84" s="13">
        <v>2.9411764705882401E-2</v>
      </c>
      <c r="P84" s="13">
        <v>2.8089887640449399E-2</v>
      </c>
      <c r="Q84" s="13">
        <v>4.0752351097178702E-2</v>
      </c>
      <c r="R84" s="13"/>
      <c r="S84" s="13">
        <v>3.1141868512110701E-2</v>
      </c>
      <c r="T84" s="13">
        <v>2.9850746268656699E-2</v>
      </c>
      <c r="U84" s="13">
        <v>0</v>
      </c>
      <c r="V84" s="13">
        <v>4.7619047619047603E-2</v>
      </c>
      <c r="W84" s="13">
        <v>5.0420168067226899E-2</v>
      </c>
      <c r="X84" s="13">
        <v>6.8181818181818205E-2</v>
      </c>
      <c r="Y84" s="13">
        <v>1.86915887850467E-2</v>
      </c>
      <c r="Z84" s="13">
        <v>6.6666666666666693E-2</v>
      </c>
      <c r="AA84" s="13">
        <v>3.1446540880503103E-2</v>
      </c>
      <c r="AB84" s="13">
        <v>3.1914893617021302E-2</v>
      </c>
      <c r="AC84" s="13">
        <v>2.9411764705882401E-2</v>
      </c>
      <c r="AD84" s="13">
        <v>4.3478260869565202E-2</v>
      </c>
      <c r="AE84" s="13"/>
      <c r="AF84" s="13">
        <v>4.51693851944793E-2</v>
      </c>
      <c r="AG84" s="13">
        <v>2.3346303501945501E-2</v>
      </c>
      <c r="AH84" s="13"/>
      <c r="AI84" s="13">
        <v>5.93220338983051E-2</v>
      </c>
      <c r="AJ84" s="13">
        <v>3.8961038961039002E-2</v>
      </c>
      <c r="AK84" s="13">
        <v>3.7572254335260097E-2</v>
      </c>
      <c r="AL84" s="13"/>
      <c r="AM84" s="13">
        <v>1.4705882352941201E-2</v>
      </c>
      <c r="AN84" s="13">
        <v>5.7692307692307702E-2</v>
      </c>
      <c r="AO84" s="13">
        <v>8.1481481481481502E-2</v>
      </c>
      <c r="AP84" s="13"/>
      <c r="AQ84" s="13">
        <v>4.5722713864306798E-2</v>
      </c>
      <c r="AR84" s="13">
        <v>2.5000000000000001E-2</v>
      </c>
      <c r="AS84" s="13"/>
      <c r="AT84" s="13">
        <v>5.1051051051051101E-2</v>
      </c>
      <c r="AU84" s="13">
        <v>3.1282586027111599E-2</v>
      </c>
      <c r="AV84" s="13"/>
      <c r="AW84" s="13">
        <v>4.8158640226628899E-2</v>
      </c>
      <c r="AX84" s="13">
        <v>3.2528856243441803E-2</v>
      </c>
      <c r="AY84" s="13"/>
      <c r="AZ84" s="13">
        <v>2.5830258302582999E-2</v>
      </c>
      <c r="BA84" s="13">
        <v>4.47368421052632E-2</v>
      </c>
      <c r="BB84" s="13"/>
      <c r="BC84" s="13">
        <v>3.4482758620689703E-2</v>
      </c>
      <c r="BD84" s="13">
        <v>4.7826086956521699E-2</v>
      </c>
      <c r="BE84" s="13"/>
      <c r="BF84" s="13">
        <v>2.2058823529411801E-2</v>
      </c>
      <c r="BG84" s="13">
        <v>4.2452830188679201E-2</v>
      </c>
      <c r="BH84" s="13"/>
      <c r="BI84" s="13">
        <v>7.2463768115942004E-2</v>
      </c>
      <c r="BJ84" s="13">
        <v>3.2506415739948703E-2</v>
      </c>
      <c r="BK84" s="13"/>
      <c r="BL84" s="13">
        <v>4.15841584158416E-2</v>
      </c>
      <c r="BM84" s="13">
        <v>3.03030303030303E-2</v>
      </c>
    </row>
    <row r="85" spans="2:65" x14ac:dyDescent="0.3">
      <c r="B85" t="s">
        <v>111</v>
      </c>
      <c r="C85" s="13">
        <v>7.5642965204235999E-3</v>
      </c>
      <c r="D85" s="13">
        <v>9.6308186195826605E-3</v>
      </c>
      <c r="E85" s="13">
        <v>5.78034682080925E-3</v>
      </c>
      <c r="F85" s="13"/>
      <c r="G85" s="13">
        <v>2.2099447513812199E-2</v>
      </c>
      <c r="H85" s="13">
        <v>1.1204481792717101E-2</v>
      </c>
      <c r="I85" s="13">
        <v>7.3800738007380098E-3</v>
      </c>
      <c r="J85" s="13">
        <v>0</v>
      </c>
      <c r="K85" s="13">
        <v>0</v>
      </c>
      <c r="L85" s="13">
        <v>0</v>
      </c>
      <c r="M85" s="13"/>
      <c r="N85" s="13">
        <v>8.5106382978723406E-3</v>
      </c>
      <c r="O85" s="13">
        <v>5.8823529411764696E-3</v>
      </c>
      <c r="P85" s="13">
        <v>0</v>
      </c>
      <c r="Q85" s="13">
        <v>1.2539184952978099E-2</v>
      </c>
      <c r="R85" s="13"/>
      <c r="S85" s="13">
        <v>6.9204152249135002E-3</v>
      </c>
      <c r="T85" s="13">
        <v>0</v>
      </c>
      <c r="U85" s="13">
        <v>0</v>
      </c>
      <c r="V85" s="13">
        <v>2.8571428571428598E-2</v>
      </c>
      <c r="W85" s="13">
        <v>8.4033613445378096E-3</v>
      </c>
      <c r="X85" s="13">
        <v>0</v>
      </c>
      <c r="Y85" s="13">
        <v>9.3457943925233603E-3</v>
      </c>
      <c r="Z85" s="13">
        <v>3.3333333333333298E-2</v>
      </c>
      <c r="AA85" s="13">
        <v>1.25786163522013E-2</v>
      </c>
      <c r="AB85" s="13">
        <v>0</v>
      </c>
      <c r="AC85" s="13">
        <v>0</v>
      </c>
      <c r="AD85" s="13">
        <v>0</v>
      </c>
      <c r="AE85" s="13"/>
      <c r="AF85" s="13">
        <v>1.0037641154328701E-2</v>
      </c>
      <c r="AG85" s="13">
        <v>1.9455252918287899E-3</v>
      </c>
      <c r="AH85" s="13"/>
      <c r="AI85" s="13">
        <v>1.27118644067797E-2</v>
      </c>
      <c r="AJ85" s="13">
        <v>2.5974025974026E-2</v>
      </c>
      <c r="AK85" s="13">
        <v>8.6705202312138702E-3</v>
      </c>
      <c r="AL85" s="13"/>
      <c r="AM85" s="13">
        <v>1.4705882352941201E-2</v>
      </c>
      <c r="AN85" s="13">
        <v>1.9230769230769201E-2</v>
      </c>
      <c r="AO85" s="13">
        <v>2.2222222222222199E-2</v>
      </c>
      <c r="AP85" s="13"/>
      <c r="AQ85" s="13">
        <v>7.3746312684365798E-3</v>
      </c>
      <c r="AR85" s="13">
        <v>7.8125E-3</v>
      </c>
      <c r="AS85" s="13"/>
      <c r="AT85" s="13">
        <v>1.2012012012012E-2</v>
      </c>
      <c r="AU85" s="13">
        <v>5.2137643378519297E-3</v>
      </c>
      <c r="AV85" s="13"/>
      <c r="AW85" s="13">
        <v>5.6657223796033997E-3</v>
      </c>
      <c r="AX85" s="13">
        <v>7.3452256033578198E-3</v>
      </c>
      <c r="AY85" s="13"/>
      <c r="AZ85" s="13">
        <v>5.5350553505535104E-3</v>
      </c>
      <c r="BA85" s="13">
        <v>6.5789473684210497E-3</v>
      </c>
      <c r="BB85" s="13"/>
      <c r="BC85" s="13">
        <v>1.1494252873563199E-2</v>
      </c>
      <c r="BD85" s="13">
        <v>1.3043478260869599E-2</v>
      </c>
      <c r="BE85" s="13"/>
      <c r="BF85" s="13">
        <v>7.3529411764705899E-3</v>
      </c>
      <c r="BG85" s="13">
        <v>1.41509433962264E-2</v>
      </c>
      <c r="BH85" s="13"/>
      <c r="BI85" s="13">
        <v>2.1739130434782601E-2</v>
      </c>
      <c r="BJ85" s="13">
        <v>5.1325919589392602E-3</v>
      </c>
      <c r="BK85" s="13"/>
      <c r="BL85" s="13">
        <v>9.9009900990098994E-3</v>
      </c>
      <c r="BM85" s="13">
        <v>6.3131313131313104E-3</v>
      </c>
    </row>
    <row r="86" spans="2:65" x14ac:dyDescent="0.3">
      <c r="B86" t="s">
        <v>91</v>
      </c>
      <c r="C86" s="13">
        <v>9.0771558245083192E-3</v>
      </c>
      <c r="D86" s="13">
        <v>1.1235955056179799E-2</v>
      </c>
      <c r="E86" s="13">
        <v>7.2254335260115597E-3</v>
      </c>
      <c r="F86" s="13"/>
      <c r="G86" s="13">
        <v>0</v>
      </c>
      <c r="H86" s="13">
        <v>1.1204481792717101E-2</v>
      </c>
      <c r="I86" s="13">
        <v>1.8450184501845001E-2</v>
      </c>
      <c r="J86" s="13">
        <v>0</v>
      </c>
      <c r="K86" s="13">
        <v>1.5267175572519101E-2</v>
      </c>
      <c r="L86" s="13">
        <v>5.8479532163742704E-3</v>
      </c>
      <c r="M86" s="13"/>
      <c r="N86" s="13">
        <v>6.3829787234042498E-3</v>
      </c>
      <c r="O86" s="13">
        <v>1.1764705882352899E-2</v>
      </c>
      <c r="P86" s="13">
        <v>1.1235955056179799E-2</v>
      </c>
      <c r="Q86" s="13">
        <v>9.4043887147335394E-3</v>
      </c>
      <c r="R86" s="13"/>
      <c r="S86" s="13">
        <v>6.9204152249135002E-3</v>
      </c>
      <c r="T86" s="13">
        <v>7.4626865671641798E-3</v>
      </c>
      <c r="U86" s="13">
        <v>1.6129032258064498E-2</v>
      </c>
      <c r="V86" s="13">
        <v>9.5238095238095195E-3</v>
      </c>
      <c r="W86" s="13">
        <v>0</v>
      </c>
      <c r="X86" s="13">
        <v>7.5757575757575803E-3</v>
      </c>
      <c r="Y86" s="13">
        <v>9.3457943925233603E-3</v>
      </c>
      <c r="Z86" s="13">
        <v>0</v>
      </c>
      <c r="AA86" s="13">
        <v>1.25786163522013E-2</v>
      </c>
      <c r="AB86" s="13">
        <v>1.0638297872340399E-2</v>
      </c>
      <c r="AC86" s="13">
        <v>2.9411764705882401E-2</v>
      </c>
      <c r="AD86" s="13">
        <v>0</v>
      </c>
      <c r="AE86" s="13"/>
      <c r="AF86" s="13">
        <v>8.7829360100376407E-3</v>
      </c>
      <c r="AG86" s="13">
        <v>9.7276264591439707E-3</v>
      </c>
      <c r="AH86" s="13"/>
      <c r="AI86" s="13">
        <v>1.27118644067797E-2</v>
      </c>
      <c r="AJ86" s="13">
        <v>1.2987012987013E-2</v>
      </c>
      <c r="AK86" s="13">
        <v>5.78034682080925E-3</v>
      </c>
      <c r="AL86" s="13"/>
      <c r="AM86" s="13">
        <v>0</v>
      </c>
      <c r="AN86" s="13">
        <v>1.9230769230769201E-2</v>
      </c>
      <c r="AO86" s="13">
        <v>1.48148148148148E-2</v>
      </c>
      <c r="AP86" s="13"/>
      <c r="AQ86" s="13">
        <v>5.8997050147492599E-3</v>
      </c>
      <c r="AR86" s="13">
        <v>1.2500000000000001E-2</v>
      </c>
      <c r="AS86" s="13"/>
      <c r="AT86" s="13">
        <v>9.0090090090090107E-3</v>
      </c>
      <c r="AU86" s="13">
        <v>9.3847758081334696E-3</v>
      </c>
      <c r="AV86" s="13"/>
      <c r="AW86" s="13">
        <v>1.1331444759206799E-2</v>
      </c>
      <c r="AX86" s="13">
        <v>8.3945435466946505E-3</v>
      </c>
      <c r="AY86" s="13"/>
      <c r="AZ86" s="13">
        <v>1.1070110701107E-2</v>
      </c>
      <c r="BA86" s="13">
        <v>7.8947368421052599E-3</v>
      </c>
      <c r="BB86" s="13"/>
      <c r="BC86" s="13">
        <v>1.1494252873563199E-2</v>
      </c>
      <c r="BD86" s="13">
        <v>1.3043478260869599E-2</v>
      </c>
      <c r="BE86" s="13"/>
      <c r="BF86" s="13">
        <v>0</v>
      </c>
      <c r="BG86" s="13">
        <v>1.88679245283019E-2</v>
      </c>
      <c r="BH86" s="13"/>
      <c r="BI86" s="13">
        <v>1.4492753623188401E-2</v>
      </c>
      <c r="BJ86" s="13">
        <v>7.6988879384088998E-3</v>
      </c>
      <c r="BK86" s="13"/>
      <c r="BL86" s="13">
        <v>1.18811881188119E-2</v>
      </c>
      <c r="BM86" s="13">
        <v>6.3131313131313104E-3</v>
      </c>
    </row>
    <row r="87" spans="2:65" x14ac:dyDescent="0.3">
      <c r="B87" t="s">
        <v>112</v>
      </c>
      <c r="C87" s="13">
        <v>0.94704992435703494</v>
      </c>
      <c r="D87" s="13">
        <v>0.93739967897271304</v>
      </c>
      <c r="E87" s="13">
        <v>0.95520231213872797</v>
      </c>
      <c r="F87" s="13"/>
      <c r="G87" s="13">
        <v>0.93922651933701695</v>
      </c>
      <c r="H87" s="13">
        <v>0.94117647058823495</v>
      </c>
      <c r="I87" s="13">
        <v>0.91881918819188202</v>
      </c>
      <c r="J87" s="13">
        <v>0.96682464454976302</v>
      </c>
      <c r="K87" s="13">
        <v>0.94656488549618301</v>
      </c>
      <c r="L87" s="13">
        <v>0.98830409356725102</v>
      </c>
      <c r="M87" s="13"/>
      <c r="N87" s="13">
        <v>0.94255319148936201</v>
      </c>
      <c r="O87" s="13">
        <v>0.95294117647058796</v>
      </c>
      <c r="P87" s="13">
        <v>0.96067415730337102</v>
      </c>
      <c r="Q87" s="13">
        <v>0.93730407523510995</v>
      </c>
      <c r="R87" s="13"/>
      <c r="S87" s="13">
        <v>0.95501730103806204</v>
      </c>
      <c r="T87" s="13">
        <v>0.962686567164179</v>
      </c>
      <c r="U87" s="13">
        <v>0.98387096774193505</v>
      </c>
      <c r="V87" s="13">
        <v>0.91428571428571404</v>
      </c>
      <c r="W87" s="13">
        <v>0.94117647058823495</v>
      </c>
      <c r="X87" s="13">
        <v>0.92424242424242398</v>
      </c>
      <c r="Y87" s="13">
        <v>0.96261682242990698</v>
      </c>
      <c r="Z87" s="13">
        <v>0.9</v>
      </c>
      <c r="AA87" s="13">
        <v>0.94339622641509402</v>
      </c>
      <c r="AB87" s="13">
        <v>0.95744680851063801</v>
      </c>
      <c r="AC87" s="13">
        <v>0.94117647058823495</v>
      </c>
      <c r="AD87" s="13">
        <v>0.95652173913043503</v>
      </c>
      <c r="AE87" s="13"/>
      <c r="AF87" s="13">
        <v>0.93601003764115398</v>
      </c>
      <c r="AG87" s="13">
        <v>0.96498054474708195</v>
      </c>
      <c r="AH87" s="13"/>
      <c r="AI87" s="13">
        <v>0.91525423728813604</v>
      </c>
      <c r="AJ87" s="13">
        <v>0.92207792207792205</v>
      </c>
      <c r="AK87" s="13">
        <v>0.94797687861271696</v>
      </c>
      <c r="AL87" s="13"/>
      <c r="AM87" s="13">
        <v>0.97058823529411797</v>
      </c>
      <c r="AN87" s="13">
        <v>0.90384615384615397</v>
      </c>
      <c r="AO87" s="13">
        <v>0.88148148148148098</v>
      </c>
      <c r="AP87" s="13"/>
      <c r="AQ87" s="13">
        <v>0.94100294985250699</v>
      </c>
      <c r="AR87" s="13">
        <v>0.95468750000000002</v>
      </c>
      <c r="AS87" s="13"/>
      <c r="AT87" s="13">
        <v>0.927927927927928</v>
      </c>
      <c r="AU87" s="13">
        <v>0.95411887382690297</v>
      </c>
      <c r="AV87" s="13"/>
      <c r="AW87" s="13">
        <v>0.93484419263456098</v>
      </c>
      <c r="AX87" s="13">
        <v>0.95173137460650603</v>
      </c>
      <c r="AY87" s="13"/>
      <c r="AZ87" s="13">
        <v>0.95756457564575603</v>
      </c>
      <c r="BA87" s="13">
        <v>0.94078947368421095</v>
      </c>
      <c r="BB87" s="13"/>
      <c r="BC87" s="13">
        <v>0.94252873563218398</v>
      </c>
      <c r="BD87" s="13">
        <v>0.926086956521739</v>
      </c>
      <c r="BE87" s="13"/>
      <c r="BF87" s="13">
        <v>0.97058823529411797</v>
      </c>
      <c r="BG87" s="13">
        <v>0.92452830188679203</v>
      </c>
      <c r="BH87" s="13"/>
      <c r="BI87" s="13">
        <v>0.89130434782608703</v>
      </c>
      <c r="BJ87" s="13">
        <v>0.95466210436270305</v>
      </c>
      <c r="BK87" s="13"/>
      <c r="BL87" s="13">
        <v>0.93663366336633702</v>
      </c>
      <c r="BM87" s="13">
        <v>0.95707070707070696</v>
      </c>
    </row>
    <row r="88" spans="2:65" x14ac:dyDescent="0.3">
      <c r="B88" t="s">
        <v>78</v>
      </c>
      <c r="C88" s="13">
        <v>-0.93797276853252598</v>
      </c>
      <c r="D88" s="13">
        <v>-0.92616372391653301</v>
      </c>
      <c r="E88" s="13">
        <v>-0.94797687861271696</v>
      </c>
      <c r="F88" s="13"/>
      <c r="G88" s="13">
        <v>-0.93922651933701695</v>
      </c>
      <c r="H88" s="13">
        <v>-0.92997198879551801</v>
      </c>
      <c r="I88" s="13">
        <v>-0.90036900369003703</v>
      </c>
      <c r="J88" s="13">
        <v>-0.96682464454976302</v>
      </c>
      <c r="K88" s="13">
        <v>-0.93129770992366401</v>
      </c>
      <c r="L88" s="13">
        <v>-0.98245614035087703</v>
      </c>
      <c r="M88" s="13"/>
      <c r="N88" s="13">
        <v>-0.93617021276595702</v>
      </c>
      <c r="O88" s="13">
        <v>-0.94117647058823495</v>
      </c>
      <c r="P88" s="13">
        <v>-0.949438202247191</v>
      </c>
      <c r="Q88" s="13">
        <v>-0.92789968652037602</v>
      </c>
      <c r="R88" s="13"/>
      <c r="S88" s="13">
        <v>-0.94809688581314899</v>
      </c>
      <c r="T88" s="13">
        <v>-0.95522388059701502</v>
      </c>
      <c r="U88" s="13">
        <v>-0.967741935483871</v>
      </c>
      <c r="V88" s="13">
        <v>-0.90476190476190499</v>
      </c>
      <c r="W88" s="13">
        <v>-0.94117647058823495</v>
      </c>
      <c r="X88" s="13">
        <v>-0.91666666666666696</v>
      </c>
      <c r="Y88" s="13">
        <v>-0.95327102803738295</v>
      </c>
      <c r="Z88" s="13">
        <v>-0.9</v>
      </c>
      <c r="AA88" s="13">
        <v>-0.93081761006289299</v>
      </c>
      <c r="AB88" s="13">
        <v>-0.94680851063829796</v>
      </c>
      <c r="AC88" s="13">
        <v>-0.91176470588235303</v>
      </c>
      <c r="AD88" s="13">
        <v>-0.95652173913043503</v>
      </c>
      <c r="AE88" s="13"/>
      <c r="AF88" s="13">
        <v>-0.92722710163111699</v>
      </c>
      <c r="AG88" s="13">
        <v>-0.95525291828793801</v>
      </c>
      <c r="AH88" s="13"/>
      <c r="AI88" s="13">
        <v>-0.90254237288135597</v>
      </c>
      <c r="AJ88" s="13">
        <v>-0.90909090909090895</v>
      </c>
      <c r="AK88" s="13">
        <v>-0.94219653179190699</v>
      </c>
      <c r="AL88" s="13"/>
      <c r="AM88" s="13">
        <v>-0.97058823529411797</v>
      </c>
      <c r="AN88" s="13">
        <v>-0.88461538461538403</v>
      </c>
      <c r="AO88" s="13">
        <v>-0.86666666666666703</v>
      </c>
      <c r="AP88" s="13"/>
      <c r="AQ88" s="13">
        <v>-0.93510324483775797</v>
      </c>
      <c r="AR88" s="13">
        <v>-0.94218749999999996</v>
      </c>
      <c r="AS88" s="13"/>
      <c r="AT88" s="13">
        <v>-0.91891891891891897</v>
      </c>
      <c r="AU88" s="13">
        <v>-0.94473409801876995</v>
      </c>
      <c r="AV88" s="13"/>
      <c r="AW88" s="13">
        <v>-0.92351274787535398</v>
      </c>
      <c r="AX88" s="13">
        <v>-0.94333683105981103</v>
      </c>
      <c r="AY88" s="13"/>
      <c r="AZ88" s="13">
        <v>-0.94649446494464995</v>
      </c>
      <c r="BA88" s="13">
        <v>-0.932894736842105</v>
      </c>
      <c r="BB88" s="13"/>
      <c r="BC88" s="13">
        <v>-0.931034482758621</v>
      </c>
      <c r="BD88" s="13">
        <v>-0.91304347826086996</v>
      </c>
      <c r="BE88" s="13"/>
      <c r="BF88" s="13">
        <v>-0.97058823529411797</v>
      </c>
      <c r="BG88" s="13">
        <v>-0.90566037735849103</v>
      </c>
      <c r="BH88" s="13"/>
      <c r="BI88" s="13">
        <v>-0.876811594202899</v>
      </c>
      <c r="BJ88" s="13">
        <v>-0.94696321642429404</v>
      </c>
      <c r="BK88" s="13"/>
      <c r="BL88" s="13">
        <v>-0.92475247524752502</v>
      </c>
      <c r="BM88" s="13">
        <v>-0.95075757575757602</v>
      </c>
    </row>
    <row r="89" spans="2:65" x14ac:dyDescent="0.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row>
    <row r="90" spans="2:65" x14ac:dyDescent="0.3">
      <c r="B90" s="6" t="s">
        <v>118</v>
      </c>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row>
    <row r="91" spans="2:65" x14ac:dyDescent="0.3">
      <c r="B91" s="23" t="s">
        <v>82</v>
      </c>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row>
    <row r="92" spans="2:65" x14ac:dyDescent="0.3">
      <c r="B92" t="s">
        <v>108</v>
      </c>
      <c r="C92" s="13">
        <v>0.30332829046898602</v>
      </c>
      <c r="D92" s="13">
        <v>0.33707865168539303</v>
      </c>
      <c r="E92" s="13">
        <v>0.27456647398843897</v>
      </c>
      <c r="F92" s="13"/>
      <c r="G92" s="13">
        <v>0.13259668508287301</v>
      </c>
      <c r="H92" s="13">
        <v>0.28851540616246502</v>
      </c>
      <c r="I92" s="13">
        <v>0.32472324723247198</v>
      </c>
      <c r="J92" s="13">
        <v>0.36018957345971597</v>
      </c>
      <c r="K92" s="13">
        <v>0.38931297709923701</v>
      </c>
      <c r="L92" s="13">
        <v>0.34502923976608202</v>
      </c>
      <c r="M92" s="13"/>
      <c r="N92" s="13">
        <v>0.29148936170212802</v>
      </c>
      <c r="O92" s="13">
        <v>0.26764705882352902</v>
      </c>
      <c r="P92" s="13">
        <v>0.35955056179775302</v>
      </c>
      <c r="Q92" s="13">
        <v>0.32915360501567398</v>
      </c>
      <c r="R92" s="13"/>
      <c r="S92" s="13">
        <v>0.33564013840830398</v>
      </c>
      <c r="T92" s="13">
        <v>0.328358208955224</v>
      </c>
      <c r="U92" s="13">
        <v>0.225806451612903</v>
      </c>
      <c r="V92" s="13">
        <v>0.29523809523809502</v>
      </c>
      <c r="W92" s="13">
        <v>0.31932773109243701</v>
      </c>
      <c r="X92" s="13">
        <v>0.310606060606061</v>
      </c>
      <c r="Y92" s="13">
        <v>0.25233644859813098</v>
      </c>
      <c r="Z92" s="13">
        <v>0.16666666666666699</v>
      </c>
      <c r="AA92" s="13">
        <v>0.29559748427672999</v>
      </c>
      <c r="AB92" s="13">
        <v>0.340425531914894</v>
      </c>
      <c r="AC92" s="13">
        <v>0.33823529411764702</v>
      </c>
      <c r="AD92" s="13">
        <v>8.6956521739130405E-2</v>
      </c>
      <c r="AE92" s="13"/>
      <c r="AF92" s="13">
        <v>0.29109159347553298</v>
      </c>
      <c r="AG92" s="13">
        <v>0.32879377431906598</v>
      </c>
      <c r="AH92" s="13"/>
      <c r="AI92" s="13">
        <v>0.34322033898305099</v>
      </c>
      <c r="AJ92" s="13">
        <v>0.27272727272727298</v>
      </c>
      <c r="AK92" s="13">
        <v>0.24277456647398801</v>
      </c>
      <c r="AL92" s="13"/>
      <c r="AM92" s="13">
        <v>0.42647058823529399</v>
      </c>
      <c r="AN92" s="13">
        <v>0.34615384615384598</v>
      </c>
      <c r="AO92" s="13">
        <v>0.24444444444444399</v>
      </c>
      <c r="AP92" s="13"/>
      <c r="AQ92" s="13">
        <v>0.314159292035398</v>
      </c>
      <c r="AR92" s="13">
        <v>0.29375000000000001</v>
      </c>
      <c r="AS92" s="13"/>
      <c r="AT92" s="13">
        <v>0.309309309309309</v>
      </c>
      <c r="AU92" s="13">
        <v>0.30239833159541202</v>
      </c>
      <c r="AV92" s="13"/>
      <c r="AW92" s="13">
        <v>0.26062322946175598</v>
      </c>
      <c r="AX92" s="13">
        <v>0.32109129066107001</v>
      </c>
      <c r="AY92" s="13"/>
      <c r="AZ92" s="13">
        <v>0.29335793357933598</v>
      </c>
      <c r="BA92" s="13">
        <v>0.31052631578947398</v>
      </c>
      <c r="BB92" s="13"/>
      <c r="BC92" s="13">
        <v>0.31609195402298901</v>
      </c>
      <c r="BD92" s="13">
        <v>0.26956521739130401</v>
      </c>
      <c r="BE92" s="13"/>
      <c r="BF92" s="13">
        <v>0.35294117647058798</v>
      </c>
      <c r="BG92" s="13">
        <v>0.29245283018867901</v>
      </c>
      <c r="BH92" s="13"/>
      <c r="BI92" s="13">
        <v>0.376811594202899</v>
      </c>
      <c r="BJ92" s="13">
        <v>0.29512403763900802</v>
      </c>
      <c r="BK92" s="13"/>
      <c r="BL92" s="13">
        <v>0.31485148514851502</v>
      </c>
      <c r="BM92" s="13">
        <v>0.29545454545454503</v>
      </c>
    </row>
    <row r="93" spans="2:65" x14ac:dyDescent="0.3">
      <c r="B93" t="s">
        <v>109</v>
      </c>
      <c r="C93" s="13">
        <v>0.36686838124054499</v>
      </c>
      <c r="D93" s="13">
        <v>0.354735152487962</v>
      </c>
      <c r="E93" s="13">
        <v>0.37861271676300601</v>
      </c>
      <c r="F93" s="13"/>
      <c r="G93" s="13">
        <v>0.40331491712707201</v>
      </c>
      <c r="H93" s="13">
        <v>0.38935574229691899</v>
      </c>
      <c r="I93" s="13">
        <v>0.36162361623616202</v>
      </c>
      <c r="J93" s="13">
        <v>0.33649289099526097</v>
      </c>
      <c r="K93" s="13">
        <v>0.32824427480916002</v>
      </c>
      <c r="L93" s="13">
        <v>0.35672514619883</v>
      </c>
      <c r="M93" s="13"/>
      <c r="N93" s="13">
        <v>0.391489361702128</v>
      </c>
      <c r="O93" s="13">
        <v>0.33823529411764702</v>
      </c>
      <c r="P93" s="13">
        <v>0.325842696629214</v>
      </c>
      <c r="Q93" s="13">
        <v>0.39184952978056398</v>
      </c>
      <c r="R93" s="13"/>
      <c r="S93" s="13">
        <v>0.37370242214532901</v>
      </c>
      <c r="T93" s="13">
        <v>0.28358208955223901</v>
      </c>
      <c r="U93" s="13">
        <v>0.29032258064516098</v>
      </c>
      <c r="V93" s="13">
        <v>0.35238095238095202</v>
      </c>
      <c r="W93" s="13">
        <v>0.35294117647058798</v>
      </c>
      <c r="X93" s="13">
        <v>0.36363636363636398</v>
      </c>
      <c r="Y93" s="13">
        <v>0.401869158878505</v>
      </c>
      <c r="Z93" s="13">
        <v>0.36666666666666697</v>
      </c>
      <c r="AA93" s="13">
        <v>0.42767295597484301</v>
      </c>
      <c r="AB93" s="13">
        <v>0.36170212765957399</v>
      </c>
      <c r="AC93" s="13">
        <v>0.33823529411764702</v>
      </c>
      <c r="AD93" s="13">
        <v>0.65217391304347805</v>
      </c>
      <c r="AE93" s="13"/>
      <c r="AF93" s="13">
        <v>0.37390213299874497</v>
      </c>
      <c r="AG93" s="13">
        <v>0.35408560311283999</v>
      </c>
      <c r="AH93" s="13"/>
      <c r="AI93" s="13">
        <v>0.394067796610169</v>
      </c>
      <c r="AJ93" s="13">
        <v>0.35064935064935099</v>
      </c>
      <c r="AK93" s="13">
        <v>0.34971098265896</v>
      </c>
      <c r="AL93" s="13"/>
      <c r="AM93" s="13">
        <v>0.39705882352941202</v>
      </c>
      <c r="AN93" s="13">
        <v>0.40384615384615402</v>
      </c>
      <c r="AO93" s="13">
        <v>0.37037037037037002</v>
      </c>
      <c r="AP93" s="13"/>
      <c r="AQ93" s="13">
        <v>0.37315634218289101</v>
      </c>
      <c r="AR93" s="13">
        <v>0.359375</v>
      </c>
      <c r="AS93" s="13"/>
      <c r="AT93" s="13">
        <v>0.38438438438438399</v>
      </c>
      <c r="AU93" s="13">
        <v>0.35870698644421301</v>
      </c>
      <c r="AV93" s="13"/>
      <c r="AW93" s="13">
        <v>0.359773371104816</v>
      </c>
      <c r="AX93" s="13">
        <v>0.371458551941238</v>
      </c>
      <c r="AY93" s="13"/>
      <c r="AZ93" s="13">
        <v>0.36531365313653102</v>
      </c>
      <c r="BA93" s="13">
        <v>0.375</v>
      </c>
      <c r="BB93" s="13"/>
      <c r="BC93" s="13">
        <v>0.37356321839080497</v>
      </c>
      <c r="BD93" s="13">
        <v>0.38695652173912998</v>
      </c>
      <c r="BE93" s="13"/>
      <c r="BF93" s="13">
        <v>0.36029411764705899</v>
      </c>
      <c r="BG93" s="13">
        <v>0.38207547169811301</v>
      </c>
      <c r="BH93" s="13"/>
      <c r="BI93" s="13">
        <v>0.33333333333333298</v>
      </c>
      <c r="BJ93" s="13">
        <v>0.37125748502993999</v>
      </c>
      <c r="BK93" s="13"/>
      <c r="BL93" s="13">
        <v>0.34653465346534701</v>
      </c>
      <c r="BM93" s="13">
        <v>0.38005050505050503</v>
      </c>
    </row>
    <row r="94" spans="2:65" x14ac:dyDescent="0.3">
      <c r="B94" t="s">
        <v>110</v>
      </c>
      <c r="C94" s="13">
        <v>0.14750378214825999</v>
      </c>
      <c r="D94" s="13">
        <v>0.14927768860353099</v>
      </c>
      <c r="E94" s="13">
        <v>0.144508670520231</v>
      </c>
      <c r="F94" s="13"/>
      <c r="G94" s="13">
        <v>0.243093922651934</v>
      </c>
      <c r="H94" s="13">
        <v>0.14285714285714299</v>
      </c>
      <c r="I94" s="13">
        <v>0.16236162361623599</v>
      </c>
      <c r="J94" s="13">
        <v>0.109004739336493</v>
      </c>
      <c r="K94" s="13">
        <v>0.122137404580153</v>
      </c>
      <c r="L94" s="13">
        <v>9.9415204678362595E-2</v>
      </c>
      <c r="M94" s="13"/>
      <c r="N94" s="13">
        <v>0.16595744680851099</v>
      </c>
      <c r="O94" s="13">
        <v>0.17352941176470599</v>
      </c>
      <c r="P94" s="13">
        <v>0.123595505617978</v>
      </c>
      <c r="Q94" s="13">
        <v>0.100313479623824</v>
      </c>
      <c r="R94" s="13"/>
      <c r="S94" s="13">
        <v>0.13840830449826999</v>
      </c>
      <c r="T94" s="13">
        <v>0.164179104477612</v>
      </c>
      <c r="U94" s="13">
        <v>0.17741935483870999</v>
      </c>
      <c r="V94" s="13">
        <v>0.133333333333333</v>
      </c>
      <c r="W94" s="13">
        <v>0.14285714285714299</v>
      </c>
      <c r="X94" s="13">
        <v>0.15909090909090901</v>
      </c>
      <c r="Y94" s="13">
        <v>0.15887850467289699</v>
      </c>
      <c r="Z94" s="13">
        <v>0.2</v>
      </c>
      <c r="AA94" s="13">
        <v>0.12578616352201299</v>
      </c>
      <c r="AB94" s="13">
        <v>0.12765957446808501</v>
      </c>
      <c r="AC94" s="13">
        <v>0.191176470588235</v>
      </c>
      <c r="AD94" s="13">
        <v>8.6956521739130405E-2</v>
      </c>
      <c r="AE94" s="13"/>
      <c r="AF94" s="13">
        <v>0.148055207026349</v>
      </c>
      <c r="AG94" s="13">
        <v>0.14591439688715999</v>
      </c>
      <c r="AH94" s="13"/>
      <c r="AI94" s="13">
        <v>0.12711864406779699</v>
      </c>
      <c r="AJ94" s="13">
        <v>0.168831168831169</v>
      </c>
      <c r="AK94" s="13">
        <v>0.17341040462427701</v>
      </c>
      <c r="AL94" s="13"/>
      <c r="AM94" s="13">
        <v>7.3529411764705899E-2</v>
      </c>
      <c r="AN94" s="13">
        <v>9.6153846153846201E-2</v>
      </c>
      <c r="AO94" s="13">
        <v>0.162962962962963</v>
      </c>
      <c r="AP94" s="13"/>
      <c r="AQ94" s="13">
        <v>0.15929203539823</v>
      </c>
      <c r="AR94" s="13">
        <v>0.13437499999999999</v>
      </c>
      <c r="AS94" s="13"/>
      <c r="AT94" s="13">
        <v>0.14114114114114101</v>
      </c>
      <c r="AU94" s="13">
        <v>0.15119916579770601</v>
      </c>
      <c r="AV94" s="13"/>
      <c r="AW94" s="13">
        <v>0.15864022662889499</v>
      </c>
      <c r="AX94" s="13">
        <v>0.14060860440713499</v>
      </c>
      <c r="AY94" s="13"/>
      <c r="AZ94" s="13">
        <v>0.13837638376383801</v>
      </c>
      <c r="BA94" s="13">
        <v>0.15263157894736801</v>
      </c>
      <c r="BB94" s="13"/>
      <c r="BC94" s="13">
        <v>0.140804597701149</v>
      </c>
      <c r="BD94" s="13">
        <v>0.147826086956522</v>
      </c>
      <c r="BE94" s="13"/>
      <c r="BF94" s="13">
        <v>0.154411764705882</v>
      </c>
      <c r="BG94" s="13">
        <v>0.13207547169811301</v>
      </c>
      <c r="BH94" s="13"/>
      <c r="BI94" s="13">
        <v>0.13043478260869601</v>
      </c>
      <c r="BJ94" s="13">
        <v>0.15055603079555199</v>
      </c>
      <c r="BK94" s="13"/>
      <c r="BL94" s="13">
        <v>0.13861386138613899</v>
      </c>
      <c r="BM94" s="13">
        <v>0.15277777777777801</v>
      </c>
    </row>
    <row r="95" spans="2:65" x14ac:dyDescent="0.3">
      <c r="B95" t="s">
        <v>111</v>
      </c>
      <c r="C95" s="13">
        <v>7.1104387291981805E-2</v>
      </c>
      <c r="D95" s="13">
        <v>7.7046548956661298E-2</v>
      </c>
      <c r="E95" s="13">
        <v>6.6473988439306395E-2</v>
      </c>
      <c r="F95" s="13"/>
      <c r="G95" s="13">
        <v>0.116022099447514</v>
      </c>
      <c r="H95" s="13">
        <v>7.8431372549019607E-2</v>
      </c>
      <c r="I95" s="13">
        <v>4.0590405904058997E-2</v>
      </c>
      <c r="J95" s="13">
        <v>8.0568720379146905E-2</v>
      </c>
      <c r="K95" s="13">
        <v>4.58015267175573E-2</v>
      </c>
      <c r="L95" s="13">
        <v>6.4327485380116997E-2</v>
      </c>
      <c r="M95" s="13"/>
      <c r="N95" s="13">
        <v>5.95744680851064E-2</v>
      </c>
      <c r="O95" s="13">
        <v>7.6470588235294096E-2</v>
      </c>
      <c r="P95" s="13">
        <v>7.8651685393258397E-2</v>
      </c>
      <c r="Q95" s="13">
        <v>7.2100313479623798E-2</v>
      </c>
      <c r="R95" s="13"/>
      <c r="S95" s="13">
        <v>7.9584775086505202E-2</v>
      </c>
      <c r="T95" s="13">
        <v>8.9552238805970102E-2</v>
      </c>
      <c r="U95" s="13">
        <v>9.6774193548387094E-2</v>
      </c>
      <c r="V95" s="13">
        <v>6.6666666666666693E-2</v>
      </c>
      <c r="W95" s="13">
        <v>4.20168067226891E-2</v>
      </c>
      <c r="X95" s="13">
        <v>5.3030303030302997E-2</v>
      </c>
      <c r="Y95" s="13">
        <v>6.5420560747663503E-2</v>
      </c>
      <c r="Z95" s="13">
        <v>0.133333333333333</v>
      </c>
      <c r="AA95" s="13">
        <v>5.0314465408804999E-2</v>
      </c>
      <c r="AB95" s="13">
        <v>0.117021276595745</v>
      </c>
      <c r="AC95" s="13">
        <v>2.9411764705882401E-2</v>
      </c>
      <c r="AD95" s="13">
        <v>8.6956521739130405E-2</v>
      </c>
      <c r="AE95" s="13"/>
      <c r="AF95" s="13">
        <v>8.0301129234629898E-2</v>
      </c>
      <c r="AG95" s="13">
        <v>5.6420233463034999E-2</v>
      </c>
      <c r="AH95" s="13"/>
      <c r="AI95" s="13">
        <v>5.0847457627118599E-2</v>
      </c>
      <c r="AJ95" s="13">
        <v>0.103896103896104</v>
      </c>
      <c r="AK95" s="13">
        <v>0.10115606936416199</v>
      </c>
      <c r="AL95" s="13"/>
      <c r="AM95" s="13">
        <v>4.4117647058823498E-2</v>
      </c>
      <c r="AN95" s="13">
        <v>7.69230769230769E-2</v>
      </c>
      <c r="AO95" s="13">
        <v>8.8888888888888906E-2</v>
      </c>
      <c r="AP95" s="13"/>
      <c r="AQ95" s="13">
        <v>7.0796460176991094E-2</v>
      </c>
      <c r="AR95" s="13">
        <v>7.1874999999999994E-2</v>
      </c>
      <c r="AS95" s="13"/>
      <c r="AT95" s="13">
        <v>6.9069069069069094E-2</v>
      </c>
      <c r="AU95" s="13">
        <v>7.0907194994786205E-2</v>
      </c>
      <c r="AV95" s="13"/>
      <c r="AW95" s="13">
        <v>7.6487252124645896E-2</v>
      </c>
      <c r="AX95" s="13">
        <v>6.9254984260230898E-2</v>
      </c>
      <c r="AY95" s="13"/>
      <c r="AZ95" s="13">
        <v>6.4575645756457606E-2</v>
      </c>
      <c r="BA95" s="13">
        <v>7.7631578947368399E-2</v>
      </c>
      <c r="BB95" s="13"/>
      <c r="BC95" s="13">
        <v>8.6206896551724102E-2</v>
      </c>
      <c r="BD95" s="13">
        <v>6.9565217391304293E-2</v>
      </c>
      <c r="BE95" s="13"/>
      <c r="BF95" s="13">
        <v>8.0882352941176502E-2</v>
      </c>
      <c r="BG95" s="13">
        <v>8.9622641509433998E-2</v>
      </c>
      <c r="BH95" s="13"/>
      <c r="BI95" s="13">
        <v>0.101449275362319</v>
      </c>
      <c r="BJ95" s="13">
        <v>6.7579127459367005E-2</v>
      </c>
      <c r="BK95" s="13"/>
      <c r="BL95" s="13">
        <v>7.5247524752475203E-2</v>
      </c>
      <c r="BM95" s="13">
        <v>6.9444444444444406E-2</v>
      </c>
    </row>
    <row r="96" spans="2:65" x14ac:dyDescent="0.3">
      <c r="B96" t="s">
        <v>91</v>
      </c>
      <c r="C96" s="13">
        <v>0.111195158850227</v>
      </c>
      <c r="D96" s="13">
        <v>8.1861958266452706E-2</v>
      </c>
      <c r="E96" s="13">
        <v>0.135838150289017</v>
      </c>
      <c r="F96" s="13"/>
      <c r="G96" s="13">
        <v>0.10497237569060799</v>
      </c>
      <c r="H96" s="13">
        <v>0.10084033613445401</v>
      </c>
      <c r="I96" s="13">
        <v>0.11070110701107</v>
      </c>
      <c r="J96" s="13">
        <v>0.11374407582938401</v>
      </c>
      <c r="K96" s="13">
        <v>0.114503816793893</v>
      </c>
      <c r="L96" s="13">
        <v>0.13450292397660801</v>
      </c>
      <c r="M96" s="13"/>
      <c r="N96" s="13">
        <v>9.1489361702127694E-2</v>
      </c>
      <c r="O96" s="13">
        <v>0.14411764705882399</v>
      </c>
      <c r="P96" s="13">
        <v>0.112359550561798</v>
      </c>
      <c r="Q96" s="13">
        <v>0.10658307210031299</v>
      </c>
      <c r="R96" s="13"/>
      <c r="S96" s="13">
        <v>7.2664359861591699E-2</v>
      </c>
      <c r="T96" s="13">
        <v>0.134328358208955</v>
      </c>
      <c r="U96" s="13">
        <v>0.209677419354839</v>
      </c>
      <c r="V96" s="13">
        <v>0.15238095238095201</v>
      </c>
      <c r="W96" s="13">
        <v>0.14285714285714299</v>
      </c>
      <c r="X96" s="13">
        <v>0.11363636363636399</v>
      </c>
      <c r="Y96" s="13">
        <v>0.121495327102804</v>
      </c>
      <c r="Z96" s="13">
        <v>0.133333333333333</v>
      </c>
      <c r="AA96" s="13">
        <v>0.10062893081761</v>
      </c>
      <c r="AB96" s="13">
        <v>5.31914893617021E-2</v>
      </c>
      <c r="AC96" s="13">
        <v>0.10294117647058799</v>
      </c>
      <c r="AD96" s="13">
        <v>8.6956521739130405E-2</v>
      </c>
      <c r="AE96" s="13"/>
      <c r="AF96" s="13">
        <v>0.10664993726474301</v>
      </c>
      <c r="AG96" s="13">
        <v>0.11478599221789899</v>
      </c>
      <c r="AH96" s="13"/>
      <c r="AI96" s="13">
        <v>8.4745762711864403E-2</v>
      </c>
      <c r="AJ96" s="13">
        <v>0.103896103896104</v>
      </c>
      <c r="AK96" s="13">
        <v>0.13294797687861301</v>
      </c>
      <c r="AL96" s="13"/>
      <c r="AM96" s="13">
        <v>5.8823529411764698E-2</v>
      </c>
      <c r="AN96" s="13">
        <v>7.69230769230769E-2</v>
      </c>
      <c r="AO96" s="13">
        <v>0.133333333333333</v>
      </c>
      <c r="AP96" s="13"/>
      <c r="AQ96" s="13">
        <v>8.2595870206489702E-2</v>
      </c>
      <c r="AR96" s="13">
        <v>0.140625</v>
      </c>
      <c r="AS96" s="13"/>
      <c r="AT96" s="13">
        <v>9.6096096096096095E-2</v>
      </c>
      <c r="AU96" s="13">
        <v>0.116788321167883</v>
      </c>
      <c r="AV96" s="13"/>
      <c r="AW96" s="13">
        <v>0.14447592067988699</v>
      </c>
      <c r="AX96" s="13">
        <v>9.7586568730325299E-2</v>
      </c>
      <c r="AY96" s="13"/>
      <c r="AZ96" s="13">
        <v>0.13837638376383801</v>
      </c>
      <c r="BA96" s="13">
        <v>8.42105263157895E-2</v>
      </c>
      <c r="BB96" s="13"/>
      <c r="BC96" s="13">
        <v>8.3333333333333301E-2</v>
      </c>
      <c r="BD96" s="13">
        <v>0.12608695652173901</v>
      </c>
      <c r="BE96" s="13"/>
      <c r="BF96" s="13">
        <v>5.1470588235294101E-2</v>
      </c>
      <c r="BG96" s="13">
        <v>0.10377358490565999</v>
      </c>
      <c r="BH96" s="13"/>
      <c r="BI96" s="13">
        <v>5.7971014492753603E-2</v>
      </c>
      <c r="BJ96" s="13">
        <v>0.115483319076133</v>
      </c>
      <c r="BK96" s="13"/>
      <c r="BL96" s="13">
        <v>0.124752475247525</v>
      </c>
      <c r="BM96" s="13">
        <v>0.102272727272727</v>
      </c>
    </row>
    <row r="97" spans="2:65" x14ac:dyDescent="0.3">
      <c r="B97" t="s">
        <v>112</v>
      </c>
      <c r="C97" s="13">
        <v>0.67019667170953101</v>
      </c>
      <c r="D97" s="13">
        <v>0.69181380417335503</v>
      </c>
      <c r="E97" s="13">
        <v>0.65317919075144504</v>
      </c>
      <c r="F97" s="13"/>
      <c r="G97" s="13">
        <v>0.53591160220994505</v>
      </c>
      <c r="H97" s="13">
        <v>0.67787114845938401</v>
      </c>
      <c r="I97" s="13">
        <v>0.68634686346863505</v>
      </c>
      <c r="J97" s="13">
        <v>0.69668246445497595</v>
      </c>
      <c r="K97" s="13">
        <v>0.71755725190839703</v>
      </c>
      <c r="L97" s="13">
        <v>0.70175438596491202</v>
      </c>
      <c r="M97" s="13"/>
      <c r="N97" s="13">
        <v>0.68297872340425503</v>
      </c>
      <c r="O97" s="13">
        <v>0.60588235294117698</v>
      </c>
      <c r="P97" s="13">
        <v>0.68539325842696597</v>
      </c>
      <c r="Q97" s="13">
        <v>0.72100313479623801</v>
      </c>
      <c r="R97" s="13"/>
      <c r="S97" s="13">
        <v>0.70934256055363298</v>
      </c>
      <c r="T97" s="13">
        <v>0.61194029850746301</v>
      </c>
      <c r="U97" s="13">
        <v>0.51612903225806495</v>
      </c>
      <c r="V97" s="13">
        <v>0.64761904761904798</v>
      </c>
      <c r="W97" s="13">
        <v>0.67226890756302504</v>
      </c>
      <c r="X97" s="13">
        <v>0.67424242424242398</v>
      </c>
      <c r="Y97" s="13">
        <v>0.65420560747663503</v>
      </c>
      <c r="Z97" s="13">
        <v>0.53333333333333299</v>
      </c>
      <c r="AA97" s="13">
        <v>0.72327044025157206</v>
      </c>
      <c r="AB97" s="13">
        <v>0.70212765957446799</v>
      </c>
      <c r="AC97" s="13">
        <v>0.67647058823529405</v>
      </c>
      <c r="AD97" s="13">
        <v>0.73913043478260898</v>
      </c>
      <c r="AE97" s="13"/>
      <c r="AF97" s="13">
        <v>0.66499372647427901</v>
      </c>
      <c r="AG97" s="13">
        <v>0.68287937743190696</v>
      </c>
      <c r="AH97" s="13"/>
      <c r="AI97" s="13">
        <v>0.73728813559322004</v>
      </c>
      <c r="AJ97" s="13">
        <v>0.62337662337662303</v>
      </c>
      <c r="AK97" s="13">
        <v>0.59248554913294804</v>
      </c>
      <c r="AL97" s="13"/>
      <c r="AM97" s="13">
        <v>0.82352941176470595</v>
      </c>
      <c r="AN97" s="13">
        <v>0.75</v>
      </c>
      <c r="AO97" s="13">
        <v>0.61481481481481504</v>
      </c>
      <c r="AP97" s="13"/>
      <c r="AQ97" s="13">
        <v>0.68731563421828901</v>
      </c>
      <c r="AR97" s="13">
        <v>0.65312499999999996</v>
      </c>
      <c r="AS97" s="13"/>
      <c r="AT97" s="13">
        <v>0.69369369369369405</v>
      </c>
      <c r="AU97" s="13">
        <v>0.66110531803962502</v>
      </c>
      <c r="AV97" s="13"/>
      <c r="AW97" s="13">
        <v>0.62039660056657198</v>
      </c>
      <c r="AX97" s="13">
        <v>0.69254984260230801</v>
      </c>
      <c r="AY97" s="13"/>
      <c r="AZ97" s="13">
        <v>0.65867158671586701</v>
      </c>
      <c r="BA97" s="13">
        <v>0.68552631578947398</v>
      </c>
      <c r="BB97" s="13"/>
      <c r="BC97" s="13">
        <v>0.68965517241379304</v>
      </c>
      <c r="BD97" s="13">
        <v>0.65652173913043499</v>
      </c>
      <c r="BE97" s="13"/>
      <c r="BF97" s="13">
        <v>0.71323529411764697</v>
      </c>
      <c r="BG97" s="13">
        <v>0.67452830188679203</v>
      </c>
      <c r="BH97" s="13"/>
      <c r="BI97" s="13">
        <v>0.71014492753623204</v>
      </c>
      <c r="BJ97" s="13">
        <v>0.66638152266894801</v>
      </c>
      <c r="BK97" s="13"/>
      <c r="BL97" s="13">
        <v>0.66138613861386097</v>
      </c>
      <c r="BM97" s="13">
        <v>0.67550505050505005</v>
      </c>
    </row>
    <row r="98" spans="2:65" x14ac:dyDescent="0.3">
      <c r="B98" t="s">
        <v>78</v>
      </c>
      <c r="C98" s="13">
        <v>-0.559001512859304</v>
      </c>
      <c r="D98" s="13">
        <v>-0.60995184590690199</v>
      </c>
      <c r="E98" s="13">
        <v>-0.51734104046242801</v>
      </c>
      <c r="F98" s="13"/>
      <c r="G98" s="13">
        <v>-0.43093922651933703</v>
      </c>
      <c r="H98" s="13">
        <v>-0.57703081232493003</v>
      </c>
      <c r="I98" s="13">
        <v>-0.57564575645756499</v>
      </c>
      <c r="J98" s="13">
        <v>-0.582938388625592</v>
      </c>
      <c r="K98" s="13">
        <v>-0.60305343511450404</v>
      </c>
      <c r="L98" s="13">
        <v>-0.56725146198830401</v>
      </c>
      <c r="M98" s="13"/>
      <c r="N98" s="13">
        <v>-0.59148936170212796</v>
      </c>
      <c r="O98" s="13">
        <v>-0.46176470588235302</v>
      </c>
      <c r="P98" s="13">
        <v>-0.57303370786516905</v>
      </c>
      <c r="Q98" s="13">
        <v>-0.61442006269592497</v>
      </c>
      <c r="R98" s="13"/>
      <c r="S98" s="13">
        <v>-0.63667820069204195</v>
      </c>
      <c r="T98" s="13">
        <v>-0.47761194029850701</v>
      </c>
      <c r="U98" s="13">
        <v>-0.30645161290322598</v>
      </c>
      <c r="V98" s="13">
        <v>-0.49523809523809498</v>
      </c>
      <c r="W98" s="13">
        <v>-0.52941176470588203</v>
      </c>
      <c r="X98" s="13">
        <v>-0.560606060606061</v>
      </c>
      <c r="Y98" s="13">
        <v>-0.53271028037383195</v>
      </c>
      <c r="Z98" s="13">
        <v>-0.4</v>
      </c>
      <c r="AA98" s="13">
        <v>-0.62264150943396201</v>
      </c>
      <c r="AB98" s="13">
        <v>-0.64893617021276595</v>
      </c>
      <c r="AC98" s="13">
        <v>-0.57352941176470595</v>
      </c>
      <c r="AD98" s="13">
        <v>-0.65217391304347805</v>
      </c>
      <c r="AE98" s="13"/>
      <c r="AF98" s="13">
        <v>-0.55834378920953598</v>
      </c>
      <c r="AG98" s="13">
        <v>-0.56809338521400798</v>
      </c>
      <c r="AH98" s="13"/>
      <c r="AI98" s="13">
        <v>-0.65254237288135597</v>
      </c>
      <c r="AJ98" s="13">
        <v>-0.51948051948051899</v>
      </c>
      <c r="AK98" s="13">
        <v>-0.459537572254335</v>
      </c>
      <c r="AL98" s="13"/>
      <c r="AM98" s="13">
        <v>-0.76470588235294101</v>
      </c>
      <c r="AN98" s="13">
        <v>-0.67307692307692302</v>
      </c>
      <c r="AO98" s="13">
        <v>-0.48148148148148201</v>
      </c>
      <c r="AP98" s="13"/>
      <c r="AQ98" s="13">
        <v>-0.60471976401179905</v>
      </c>
      <c r="AR98" s="13">
        <v>-0.51249999999999996</v>
      </c>
      <c r="AS98" s="13"/>
      <c r="AT98" s="13">
        <v>-0.59759759759759801</v>
      </c>
      <c r="AU98" s="13">
        <v>-0.54431699687174195</v>
      </c>
      <c r="AV98" s="13"/>
      <c r="AW98" s="13">
        <v>-0.47592067988668602</v>
      </c>
      <c r="AX98" s="13">
        <v>-0.594963273871983</v>
      </c>
      <c r="AY98" s="13"/>
      <c r="AZ98" s="13">
        <v>-0.52029520295203002</v>
      </c>
      <c r="BA98" s="13">
        <v>-0.60131578947368403</v>
      </c>
      <c r="BB98" s="13"/>
      <c r="BC98" s="13">
        <v>-0.60632183908046</v>
      </c>
      <c r="BD98" s="13">
        <v>-0.53043478260869603</v>
      </c>
      <c r="BE98" s="13"/>
      <c r="BF98" s="13">
        <v>-0.66176470588235303</v>
      </c>
      <c r="BG98" s="13">
        <v>-0.570754716981132</v>
      </c>
      <c r="BH98" s="13"/>
      <c r="BI98" s="13">
        <v>-0.65217391304347805</v>
      </c>
      <c r="BJ98" s="13">
        <v>-0.55089820359281405</v>
      </c>
      <c r="BK98" s="13"/>
      <c r="BL98" s="13">
        <v>-0.536633663366337</v>
      </c>
      <c r="BM98" s="13">
        <v>-0.57323232323232298</v>
      </c>
    </row>
    <row r="99" spans="2:65" x14ac:dyDescent="0.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row>
    <row r="100" spans="2:65" x14ac:dyDescent="0.3">
      <c r="B100" s="6" t="s">
        <v>119</v>
      </c>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row>
    <row r="101" spans="2:65" x14ac:dyDescent="0.3">
      <c r="B101" s="23" t="s">
        <v>82</v>
      </c>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row>
    <row r="102" spans="2:65" x14ac:dyDescent="0.3">
      <c r="B102" t="s">
        <v>108</v>
      </c>
      <c r="C102" s="13">
        <v>0.79878971255673203</v>
      </c>
      <c r="D102" s="13">
        <v>0.77849117174959903</v>
      </c>
      <c r="E102" s="13">
        <v>0.81502890173410403</v>
      </c>
      <c r="F102" s="13"/>
      <c r="G102" s="13">
        <v>0.75690607734806603</v>
      </c>
      <c r="H102" s="13">
        <v>0.73109243697478998</v>
      </c>
      <c r="I102" s="13">
        <v>0.79704797047970499</v>
      </c>
      <c r="J102" s="13">
        <v>0.81042654028436001</v>
      </c>
      <c r="K102" s="13">
        <v>0.87022900763358801</v>
      </c>
      <c r="L102" s="13">
        <v>0.91812865497076002</v>
      </c>
      <c r="M102" s="13"/>
      <c r="N102" s="13">
        <v>0.8</v>
      </c>
      <c r="O102" s="13">
        <v>0.79705882352941204</v>
      </c>
      <c r="P102" s="13">
        <v>0.78651685393258397</v>
      </c>
      <c r="Q102" s="13">
        <v>0.79623824451410696</v>
      </c>
      <c r="R102" s="13"/>
      <c r="S102" s="13">
        <v>0.77508650519031097</v>
      </c>
      <c r="T102" s="13">
        <v>0.76119402985074602</v>
      </c>
      <c r="U102" s="13">
        <v>0.82258064516129004</v>
      </c>
      <c r="V102" s="13">
        <v>0.77142857142857102</v>
      </c>
      <c r="W102" s="13">
        <v>0.75630252100840301</v>
      </c>
      <c r="X102" s="13">
        <v>0.76515151515151503</v>
      </c>
      <c r="Y102" s="13">
        <v>0.84112149532710301</v>
      </c>
      <c r="Z102" s="13">
        <v>0.86666666666666703</v>
      </c>
      <c r="AA102" s="13">
        <v>0.83018867924528295</v>
      </c>
      <c r="AB102" s="13">
        <v>0.85106382978723405</v>
      </c>
      <c r="AC102" s="13">
        <v>0.83823529411764697</v>
      </c>
      <c r="AD102" s="13">
        <v>0.95652173913043503</v>
      </c>
      <c r="AE102" s="13"/>
      <c r="AF102" s="13">
        <v>0.806775407779172</v>
      </c>
      <c r="AG102" s="13">
        <v>0.78988326848249002</v>
      </c>
      <c r="AH102" s="13"/>
      <c r="AI102" s="13">
        <v>0.80508474576271205</v>
      </c>
      <c r="AJ102" s="13">
        <v>0.74025974025973995</v>
      </c>
      <c r="AK102" s="13">
        <v>0.84104046242774599</v>
      </c>
      <c r="AL102" s="13"/>
      <c r="AM102" s="13">
        <v>0.89705882352941202</v>
      </c>
      <c r="AN102" s="13">
        <v>0.63461538461538503</v>
      </c>
      <c r="AO102" s="13">
        <v>0.77777777777777801</v>
      </c>
      <c r="AP102" s="13"/>
      <c r="AQ102" s="13">
        <v>0.73893805309734495</v>
      </c>
      <c r="AR102" s="13">
        <v>0.86250000000000004</v>
      </c>
      <c r="AS102" s="13"/>
      <c r="AT102" s="13">
        <v>0.71471471471471504</v>
      </c>
      <c r="AU102" s="13">
        <v>0.82898852971845705</v>
      </c>
      <c r="AV102" s="13"/>
      <c r="AW102" s="13">
        <v>0.83002832861189801</v>
      </c>
      <c r="AX102" s="13">
        <v>0.78803777544595999</v>
      </c>
      <c r="AY102" s="13"/>
      <c r="AZ102" s="13">
        <v>0.86162361623616202</v>
      </c>
      <c r="BA102" s="13">
        <v>0.75789473684210495</v>
      </c>
      <c r="BB102" s="13"/>
      <c r="BC102" s="13">
        <v>0.79310344827586199</v>
      </c>
      <c r="BD102" s="13">
        <v>0.80869565217391304</v>
      </c>
      <c r="BE102" s="13"/>
      <c r="BF102" s="13">
        <v>0.83823529411764697</v>
      </c>
      <c r="BG102" s="13">
        <v>0.76415094339622602</v>
      </c>
      <c r="BH102" s="13"/>
      <c r="BI102" s="13">
        <v>0.76086956521739102</v>
      </c>
      <c r="BJ102" s="13">
        <v>0.80581693755346495</v>
      </c>
      <c r="BK102" s="13"/>
      <c r="BL102" s="13">
        <v>0.83960396039604002</v>
      </c>
      <c r="BM102" s="13">
        <v>0.77777777777777801</v>
      </c>
    </row>
    <row r="103" spans="2:65" x14ac:dyDescent="0.3">
      <c r="B103" t="s">
        <v>109</v>
      </c>
      <c r="C103" s="13">
        <v>0.14145234493192099</v>
      </c>
      <c r="D103" s="13">
        <v>0.15730337078651699</v>
      </c>
      <c r="E103" s="13">
        <v>0.12861271676300601</v>
      </c>
      <c r="F103" s="13"/>
      <c r="G103" s="13">
        <v>0.18232044198895</v>
      </c>
      <c r="H103" s="13">
        <v>0.19607843137254899</v>
      </c>
      <c r="I103" s="13">
        <v>0.13653136531365301</v>
      </c>
      <c r="J103" s="13">
        <v>0.123222748815166</v>
      </c>
      <c r="K103" s="13">
        <v>9.9236641221374003E-2</v>
      </c>
      <c r="L103" s="13">
        <v>4.6783625730994101E-2</v>
      </c>
      <c r="M103" s="13"/>
      <c r="N103" s="13">
        <v>0.146808510638298</v>
      </c>
      <c r="O103" s="13">
        <v>0.14117647058823499</v>
      </c>
      <c r="P103" s="13">
        <v>0.14606741573033699</v>
      </c>
      <c r="Q103" s="13">
        <v>0.13793103448275901</v>
      </c>
      <c r="R103" s="13"/>
      <c r="S103" s="13">
        <v>0.16608996539792401</v>
      </c>
      <c r="T103" s="13">
        <v>0.171641791044776</v>
      </c>
      <c r="U103" s="13">
        <v>9.6774193548387094E-2</v>
      </c>
      <c r="V103" s="13">
        <v>0.161904761904762</v>
      </c>
      <c r="W103" s="13">
        <v>0.159663865546218</v>
      </c>
      <c r="X103" s="13">
        <v>0.174242424242424</v>
      </c>
      <c r="Y103" s="13">
        <v>0.121495327102804</v>
      </c>
      <c r="Z103" s="13">
        <v>3.3333333333333298E-2</v>
      </c>
      <c r="AA103" s="13">
        <v>0.138364779874214</v>
      </c>
      <c r="AB103" s="13">
        <v>6.3829787234042507E-2</v>
      </c>
      <c r="AC103" s="13">
        <v>0.13235294117647101</v>
      </c>
      <c r="AD103" s="13">
        <v>0</v>
      </c>
      <c r="AE103" s="13"/>
      <c r="AF103" s="13">
        <v>0.129234629861982</v>
      </c>
      <c r="AG103" s="13">
        <v>0.15758754863813201</v>
      </c>
      <c r="AH103" s="13"/>
      <c r="AI103" s="13">
        <v>0.11440677966101701</v>
      </c>
      <c r="AJ103" s="13">
        <v>0.15584415584415601</v>
      </c>
      <c r="AK103" s="13">
        <v>0.115606936416185</v>
      </c>
      <c r="AL103" s="13"/>
      <c r="AM103" s="13">
        <v>8.8235294117647106E-2</v>
      </c>
      <c r="AN103" s="13">
        <v>0.25</v>
      </c>
      <c r="AO103" s="13">
        <v>9.6296296296296297E-2</v>
      </c>
      <c r="AP103" s="13"/>
      <c r="AQ103" s="13">
        <v>0.184365781710914</v>
      </c>
      <c r="AR103" s="13">
        <v>9.6875000000000003E-2</v>
      </c>
      <c r="AS103" s="13"/>
      <c r="AT103" s="13">
        <v>0.20720720720720701</v>
      </c>
      <c r="AU103" s="13">
        <v>0.11783107403545399</v>
      </c>
      <c r="AV103" s="13"/>
      <c r="AW103" s="13">
        <v>0.118980169971671</v>
      </c>
      <c r="AX103" s="13">
        <v>0.14900314795382999</v>
      </c>
      <c r="AY103" s="13"/>
      <c r="AZ103" s="13">
        <v>9.5940959409594101E-2</v>
      </c>
      <c r="BA103" s="13">
        <v>0.17499999999999999</v>
      </c>
      <c r="BB103" s="13"/>
      <c r="BC103" s="13">
        <v>0.14367816091954</v>
      </c>
      <c r="BD103" s="13">
        <v>0.104347826086957</v>
      </c>
      <c r="BE103" s="13"/>
      <c r="BF103" s="13">
        <v>0.11764705882352899</v>
      </c>
      <c r="BG103" s="13">
        <v>0.160377358490566</v>
      </c>
      <c r="BH103" s="13"/>
      <c r="BI103" s="13">
        <v>0.115942028985507</v>
      </c>
      <c r="BJ103" s="13">
        <v>0.14285714285714299</v>
      </c>
      <c r="BK103" s="13"/>
      <c r="BL103" s="13">
        <v>0.116831683168317</v>
      </c>
      <c r="BM103" s="13">
        <v>0.15404040404040401</v>
      </c>
    </row>
    <row r="104" spans="2:65" x14ac:dyDescent="0.3">
      <c r="B104" t="s">
        <v>110</v>
      </c>
      <c r="C104" s="13">
        <v>4.00907715582451E-2</v>
      </c>
      <c r="D104" s="13">
        <v>4.6548956661316199E-2</v>
      </c>
      <c r="E104" s="13">
        <v>3.4682080924855502E-2</v>
      </c>
      <c r="F104" s="13"/>
      <c r="G104" s="13">
        <v>4.9723756906077297E-2</v>
      </c>
      <c r="H104" s="13">
        <v>4.7619047619047603E-2</v>
      </c>
      <c r="I104" s="13">
        <v>3.6900369003690002E-2</v>
      </c>
      <c r="J104" s="13">
        <v>5.2132701421800903E-2</v>
      </c>
      <c r="K104" s="13">
        <v>1.5267175572519101E-2</v>
      </c>
      <c r="L104" s="13">
        <v>2.3391812865497099E-2</v>
      </c>
      <c r="M104" s="13"/>
      <c r="N104" s="13">
        <v>3.1914893617021302E-2</v>
      </c>
      <c r="O104" s="13">
        <v>4.11764705882353E-2</v>
      </c>
      <c r="P104" s="13">
        <v>5.0561797752809001E-2</v>
      </c>
      <c r="Q104" s="13">
        <v>4.70219435736677E-2</v>
      </c>
      <c r="R104" s="13"/>
      <c r="S104" s="13">
        <v>4.1522491349481001E-2</v>
      </c>
      <c r="T104" s="13">
        <v>5.22388059701493E-2</v>
      </c>
      <c r="U104" s="13">
        <v>1.6129032258064498E-2</v>
      </c>
      <c r="V104" s="13">
        <v>5.7142857142857099E-2</v>
      </c>
      <c r="W104" s="13">
        <v>6.7226890756302504E-2</v>
      </c>
      <c r="X104" s="13">
        <v>4.5454545454545497E-2</v>
      </c>
      <c r="Y104" s="13">
        <v>9.3457943925233603E-3</v>
      </c>
      <c r="Z104" s="13">
        <v>0.1</v>
      </c>
      <c r="AA104" s="13">
        <v>2.51572327044025E-2</v>
      </c>
      <c r="AB104" s="13">
        <v>3.1914893617021302E-2</v>
      </c>
      <c r="AC104" s="13">
        <v>1.4705882352941201E-2</v>
      </c>
      <c r="AD104" s="13">
        <v>4.3478260869565202E-2</v>
      </c>
      <c r="AE104" s="13"/>
      <c r="AF104" s="13">
        <v>4.7678795483061497E-2</v>
      </c>
      <c r="AG104" s="13">
        <v>2.7237354085603099E-2</v>
      </c>
      <c r="AH104" s="13"/>
      <c r="AI104" s="13">
        <v>7.2033898305084706E-2</v>
      </c>
      <c r="AJ104" s="13">
        <v>9.0909090909090898E-2</v>
      </c>
      <c r="AK104" s="13">
        <v>2.3121387283237E-2</v>
      </c>
      <c r="AL104" s="13"/>
      <c r="AM104" s="13">
        <v>1.4705882352941201E-2</v>
      </c>
      <c r="AN104" s="13">
        <v>7.69230769230769E-2</v>
      </c>
      <c r="AO104" s="13">
        <v>0.11851851851851899</v>
      </c>
      <c r="AP104" s="13"/>
      <c r="AQ104" s="13">
        <v>4.8672566371681401E-2</v>
      </c>
      <c r="AR104" s="13">
        <v>2.9687499999999999E-2</v>
      </c>
      <c r="AS104" s="13"/>
      <c r="AT104" s="13">
        <v>5.1051051051051101E-2</v>
      </c>
      <c r="AU104" s="13">
        <v>3.5453597497393102E-2</v>
      </c>
      <c r="AV104" s="13"/>
      <c r="AW104" s="13">
        <v>4.2492917847025503E-2</v>
      </c>
      <c r="AX104" s="13">
        <v>3.9874081846799601E-2</v>
      </c>
      <c r="AY104" s="13"/>
      <c r="AZ104" s="13">
        <v>2.9520295202952001E-2</v>
      </c>
      <c r="BA104" s="13">
        <v>4.8684210526315802E-2</v>
      </c>
      <c r="BB104" s="13"/>
      <c r="BC104" s="13">
        <v>4.0229885057471299E-2</v>
      </c>
      <c r="BD104" s="13">
        <v>7.8260869565217397E-2</v>
      </c>
      <c r="BE104" s="13"/>
      <c r="BF104" s="13">
        <v>2.9411764705882401E-2</v>
      </c>
      <c r="BG104" s="13">
        <v>4.71698113207547E-2</v>
      </c>
      <c r="BH104" s="13"/>
      <c r="BI104" s="13">
        <v>0.101449275362319</v>
      </c>
      <c r="BJ104" s="13">
        <v>3.2506415739948703E-2</v>
      </c>
      <c r="BK104" s="13"/>
      <c r="BL104" s="13">
        <v>2.9702970297029702E-2</v>
      </c>
      <c r="BM104" s="13">
        <v>4.5454545454545497E-2</v>
      </c>
    </row>
    <row r="105" spans="2:65" x14ac:dyDescent="0.3">
      <c r="B105" t="s">
        <v>111</v>
      </c>
      <c r="C105" s="13">
        <v>6.0514372163388798E-3</v>
      </c>
      <c r="D105" s="13">
        <v>8.0256821829855496E-3</v>
      </c>
      <c r="E105" s="13">
        <v>4.3352601156069403E-3</v>
      </c>
      <c r="F105" s="13"/>
      <c r="G105" s="13">
        <v>0</v>
      </c>
      <c r="H105" s="13">
        <v>1.4005602240896401E-2</v>
      </c>
      <c r="I105" s="13">
        <v>3.6900369003690001E-3</v>
      </c>
      <c r="J105" s="13">
        <v>0</v>
      </c>
      <c r="K105" s="13">
        <v>7.63358778625954E-3</v>
      </c>
      <c r="L105" s="13">
        <v>5.8479532163742704E-3</v>
      </c>
      <c r="M105" s="13"/>
      <c r="N105" s="13">
        <v>6.3829787234042498E-3</v>
      </c>
      <c r="O105" s="13">
        <v>1.1764705882352899E-2</v>
      </c>
      <c r="P105" s="13">
        <v>0</v>
      </c>
      <c r="Q105" s="13">
        <v>3.1347962382445101E-3</v>
      </c>
      <c r="R105" s="13"/>
      <c r="S105" s="13">
        <v>1.03806228373702E-2</v>
      </c>
      <c r="T105" s="13">
        <v>0</v>
      </c>
      <c r="U105" s="13">
        <v>1.6129032258064498E-2</v>
      </c>
      <c r="V105" s="13">
        <v>0</v>
      </c>
      <c r="W105" s="13">
        <v>8.4033613445378096E-3</v>
      </c>
      <c r="X105" s="13">
        <v>7.5757575757575803E-3</v>
      </c>
      <c r="Y105" s="13">
        <v>0</v>
      </c>
      <c r="Z105" s="13">
        <v>0</v>
      </c>
      <c r="AA105" s="13">
        <v>0</v>
      </c>
      <c r="AB105" s="13">
        <v>2.1276595744680899E-2</v>
      </c>
      <c r="AC105" s="13">
        <v>0</v>
      </c>
      <c r="AD105" s="13">
        <v>0</v>
      </c>
      <c r="AE105" s="13"/>
      <c r="AF105" s="13">
        <v>5.0188205771643703E-3</v>
      </c>
      <c r="AG105" s="13">
        <v>7.7821011673151804E-3</v>
      </c>
      <c r="AH105" s="13"/>
      <c r="AI105" s="13">
        <v>4.2372881355932203E-3</v>
      </c>
      <c r="AJ105" s="13">
        <v>1.2987012987013E-2</v>
      </c>
      <c r="AK105" s="13">
        <v>2.8901734104046198E-3</v>
      </c>
      <c r="AL105" s="13"/>
      <c r="AM105" s="13">
        <v>0</v>
      </c>
      <c r="AN105" s="13">
        <v>1.9230769230769201E-2</v>
      </c>
      <c r="AO105" s="13">
        <v>7.4074074074074103E-3</v>
      </c>
      <c r="AP105" s="13"/>
      <c r="AQ105" s="13">
        <v>8.8495575221238902E-3</v>
      </c>
      <c r="AR105" s="13">
        <v>3.1250000000000002E-3</v>
      </c>
      <c r="AS105" s="13"/>
      <c r="AT105" s="13">
        <v>6.0060060060060103E-3</v>
      </c>
      <c r="AU105" s="13">
        <v>6.2565172054223203E-3</v>
      </c>
      <c r="AV105" s="13"/>
      <c r="AW105" s="13">
        <v>2.8328611898016999E-3</v>
      </c>
      <c r="AX105" s="13">
        <v>6.29590766002099E-3</v>
      </c>
      <c r="AY105" s="13"/>
      <c r="AZ105" s="13">
        <v>3.6900369003690001E-3</v>
      </c>
      <c r="BA105" s="13">
        <v>6.5789473684210497E-3</v>
      </c>
      <c r="BB105" s="13"/>
      <c r="BC105" s="13">
        <v>5.74712643678161E-3</v>
      </c>
      <c r="BD105" s="13">
        <v>4.3478260869565201E-3</v>
      </c>
      <c r="BE105" s="13"/>
      <c r="BF105" s="13">
        <v>0</v>
      </c>
      <c r="BG105" s="13">
        <v>9.4339622641509396E-3</v>
      </c>
      <c r="BH105" s="13"/>
      <c r="BI105" s="13">
        <v>7.2463768115942004E-3</v>
      </c>
      <c r="BJ105" s="13">
        <v>5.9880239520958096E-3</v>
      </c>
      <c r="BK105" s="13"/>
      <c r="BL105" s="13">
        <v>0</v>
      </c>
      <c r="BM105" s="13">
        <v>1.01010101010101E-2</v>
      </c>
    </row>
    <row r="106" spans="2:65" x14ac:dyDescent="0.3">
      <c r="B106" t="s">
        <v>91</v>
      </c>
      <c r="C106" s="13">
        <v>1.36157337367625E-2</v>
      </c>
      <c r="D106" s="13">
        <v>9.6308186195826605E-3</v>
      </c>
      <c r="E106" s="13">
        <v>1.7341040462427699E-2</v>
      </c>
      <c r="F106" s="13"/>
      <c r="G106" s="13">
        <v>1.1049723756906099E-2</v>
      </c>
      <c r="H106" s="13">
        <v>1.1204481792717101E-2</v>
      </c>
      <c r="I106" s="13">
        <v>2.5830258302582999E-2</v>
      </c>
      <c r="J106" s="13">
        <v>1.4218009478673001E-2</v>
      </c>
      <c r="K106" s="13">
        <v>7.63358778625954E-3</v>
      </c>
      <c r="L106" s="13">
        <v>5.8479532163742704E-3</v>
      </c>
      <c r="M106" s="13"/>
      <c r="N106" s="13">
        <v>1.48936170212766E-2</v>
      </c>
      <c r="O106" s="13">
        <v>8.8235294117647092E-3</v>
      </c>
      <c r="P106" s="13">
        <v>1.6853932584269701E-2</v>
      </c>
      <c r="Q106" s="13">
        <v>1.56739811912226E-2</v>
      </c>
      <c r="R106" s="13"/>
      <c r="S106" s="13">
        <v>6.9204152249135002E-3</v>
      </c>
      <c r="T106" s="13">
        <v>1.49253731343284E-2</v>
      </c>
      <c r="U106" s="13">
        <v>4.8387096774193498E-2</v>
      </c>
      <c r="V106" s="13">
        <v>9.5238095238095195E-3</v>
      </c>
      <c r="W106" s="13">
        <v>8.4033613445378096E-3</v>
      </c>
      <c r="X106" s="13">
        <v>7.5757575757575803E-3</v>
      </c>
      <c r="Y106" s="13">
        <v>2.80373831775701E-2</v>
      </c>
      <c r="Z106" s="13">
        <v>0</v>
      </c>
      <c r="AA106" s="13">
        <v>6.2893081761006301E-3</v>
      </c>
      <c r="AB106" s="13">
        <v>3.1914893617021302E-2</v>
      </c>
      <c r="AC106" s="13">
        <v>1.4705882352941201E-2</v>
      </c>
      <c r="AD106" s="13">
        <v>0</v>
      </c>
      <c r="AE106" s="13"/>
      <c r="AF106" s="13">
        <v>1.1292346298619801E-2</v>
      </c>
      <c r="AG106" s="13">
        <v>1.7509727626459099E-2</v>
      </c>
      <c r="AH106" s="13"/>
      <c r="AI106" s="13">
        <v>4.2372881355932203E-3</v>
      </c>
      <c r="AJ106" s="13">
        <v>0</v>
      </c>
      <c r="AK106" s="13">
        <v>1.7341040462427699E-2</v>
      </c>
      <c r="AL106" s="13"/>
      <c r="AM106" s="13">
        <v>0</v>
      </c>
      <c r="AN106" s="13">
        <v>1.9230769230769201E-2</v>
      </c>
      <c r="AO106" s="13">
        <v>0</v>
      </c>
      <c r="AP106" s="13"/>
      <c r="AQ106" s="13">
        <v>1.91740412979351E-2</v>
      </c>
      <c r="AR106" s="13">
        <v>7.8125E-3</v>
      </c>
      <c r="AS106" s="13"/>
      <c r="AT106" s="13">
        <v>2.1021021021020998E-2</v>
      </c>
      <c r="AU106" s="13">
        <v>1.1470281543274201E-2</v>
      </c>
      <c r="AV106" s="13"/>
      <c r="AW106" s="13">
        <v>5.6657223796033997E-3</v>
      </c>
      <c r="AX106" s="13">
        <v>1.6789087093389301E-2</v>
      </c>
      <c r="AY106" s="13"/>
      <c r="AZ106" s="13">
        <v>9.2250922509225092E-3</v>
      </c>
      <c r="BA106" s="13">
        <v>1.18421052631579E-2</v>
      </c>
      <c r="BB106" s="13"/>
      <c r="BC106" s="13">
        <v>1.72413793103448E-2</v>
      </c>
      <c r="BD106" s="13">
        <v>4.3478260869565201E-3</v>
      </c>
      <c r="BE106" s="13"/>
      <c r="BF106" s="13">
        <v>1.4705882352941201E-2</v>
      </c>
      <c r="BG106" s="13">
        <v>1.88679245283019E-2</v>
      </c>
      <c r="BH106" s="13"/>
      <c r="BI106" s="13">
        <v>1.4492753623188401E-2</v>
      </c>
      <c r="BJ106" s="13">
        <v>1.2831479897348201E-2</v>
      </c>
      <c r="BK106" s="13"/>
      <c r="BL106" s="13">
        <v>1.38613861386139E-2</v>
      </c>
      <c r="BM106" s="13">
        <v>1.26262626262626E-2</v>
      </c>
    </row>
    <row r="107" spans="2:65" x14ac:dyDescent="0.3">
      <c r="B107" t="s">
        <v>112</v>
      </c>
      <c r="C107" s="13">
        <v>0.94024205748865397</v>
      </c>
      <c r="D107" s="13">
        <v>0.93579454253611605</v>
      </c>
      <c r="E107" s="13">
        <v>0.94364161849711004</v>
      </c>
      <c r="F107" s="13"/>
      <c r="G107" s="13">
        <v>0.93922651933701695</v>
      </c>
      <c r="H107" s="13">
        <v>0.92717086834733897</v>
      </c>
      <c r="I107" s="13">
        <v>0.93357933579335795</v>
      </c>
      <c r="J107" s="13">
        <v>0.93364928909952605</v>
      </c>
      <c r="K107" s="13">
        <v>0.969465648854962</v>
      </c>
      <c r="L107" s="13">
        <v>0.96491228070175405</v>
      </c>
      <c r="M107" s="13"/>
      <c r="N107" s="13">
        <v>0.94680851063829796</v>
      </c>
      <c r="O107" s="13">
        <v>0.93823529411764695</v>
      </c>
      <c r="P107" s="13">
        <v>0.93258426966292096</v>
      </c>
      <c r="Q107" s="13">
        <v>0.93416927899686497</v>
      </c>
      <c r="R107" s="13"/>
      <c r="S107" s="13">
        <v>0.94117647058823495</v>
      </c>
      <c r="T107" s="13">
        <v>0.93283582089552197</v>
      </c>
      <c r="U107" s="13">
        <v>0.91935483870967705</v>
      </c>
      <c r="V107" s="13">
        <v>0.93333333333333302</v>
      </c>
      <c r="W107" s="13">
        <v>0.91596638655462204</v>
      </c>
      <c r="X107" s="13">
        <v>0.939393939393939</v>
      </c>
      <c r="Y107" s="13">
        <v>0.96261682242990698</v>
      </c>
      <c r="Z107" s="13">
        <v>0.9</v>
      </c>
      <c r="AA107" s="13">
        <v>0.96855345911949697</v>
      </c>
      <c r="AB107" s="13">
        <v>0.91489361702127703</v>
      </c>
      <c r="AC107" s="13">
        <v>0.97058823529411797</v>
      </c>
      <c r="AD107" s="13">
        <v>0.95652173913043503</v>
      </c>
      <c r="AE107" s="13"/>
      <c r="AF107" s="13">
        <v>0.93601003764115398</v>
      </c>
      <c r="AG107" s="13">
        <v>0.94747081712062298</v>
      </c>
      <c r="AH107" s="13"/>
      <c r="AI107" s="13">
        <v>0.91949152542372903</v>
      </c>
      <c r="AJ107" s="13">
        <v>0.89610389610389596</v>
      </c>
      <c r="AK107" s="13">
        <v>0.95664739884393102</v>
      </c>
      <c r="AL107" s="13"/>
      <c r="AM107" s="13">
        <v>0.98529411764705899</v>
      </c>
      <c r="AN107" s="13">
        <v>0.88461538461538503</v>
      </c>
      <c r="AO107" s="13">
        <v>0.874074074074074</v>
      </c>
      <c r="AP107" s="13"/>
      <c r="AQ107" s="13">
        <v>0.92330383480825995</v>
      </c>
      <c r="AR107" s="13">
        <v>0.95937499999999998</v>
      </c>
      <c r="AS107" s="13"/>
      <c r="AT107" s="13">
        <v>0.92192192192192202</v>
      </c>
      <c r="AU107" s="13">
        <v>0.94681960375391006</v>
      </c>
      <c r="AV107" s="13"/>
      <c r="AW107" s="13">
        <v>0.94900849858356895</v>
      </c>
      <c r="AX107" s="13">
        <v>0.93704092339978995</v>
      </c>
      <c r="AY107" s="13"/>
      <c r="AZ107" s="13">
        <v>0.95756457564575603</v>
      </c>
      <c r="BA107" s="13">
        <v>0.932894736842105</v>
      </c>
      <c r="BB107" s="13"/>
      <c r="BC107" s="13">
        <v>0.93678160919540199</v>
      </c>
      <c r="BD107" s="13">
        <v>0.91304347826086996</v>
      </c>
      <c r="BE107" s="13"/>
      <c r="BF107" s="13">
        <v>0.95588235294117696</v>
      </c>
      <c r="BG107" s="13">
        <v>0.92452830188679203</v>
      </c>
      <c r="BH107" s="13"/>
      <c r="BI107" s="13">
        <v>0.876811594202899</v>
      </c>
      <c r="BJ107" s="13">
        <v>0.94867408041060697</v>
      </c>
      <c r="BK107" s="13"/>
      <c r="BL107" s="13">
        <v>0.95643564356435595</v>
      </c>
      <c r="BM107" s="13">
        <v>0.93181818181818199</v>
      </c>
    </row>
    <row r="108" spans="2:65" x14ac:dyDescent="0.3">
      <c r="B108" t="s">
        <v>78</v>
      </c>
      <c r="C108" s="13">
        <v>-0.92662632375189102</v>
      </c>
      <c r="D108" s="13">
        <v>-0.92616372391653301</v>
      </c>
      <c r="E108" s="13">
        <v>-0.92630057803468202</v>
      </c>
      <c r="F108" s="13"/>
      <c r="G108" s="13">
        <v>-0.92817679558011001</v>
      </c>
      <c r="H108" s="13">
        <v>-0.91596638655462204</v>
      </c>
      <c r="I108" s="13">
        <v>-0.90774907749077505</v>
      </c>
      <c r="J108" s="13">
        <v>-0.91943127962085303</v>
      </c>
      <c r="K108" s="13">
        <v>-0.961832061068702</v>
      </c>
      <c r="L108" s="13">
        <v>-0.95906432748537995</v>
      </c>
      <c r="M108" s="13"/>
      <c r="N108" s="13">
        <v>-0.93191489361702096</v>
      </c>
      <c r="O108" s="13">
        <v>-0.92941176470588205</v>
      </c>
      <c r="P108" s="13">
        <v>-0.91573033707865203</v>
      </c>
      <c r="Q108" s="13">
        <v>-0.91849529780564299</v>
      </c>
      <c r="R108" s="13"/>
      <c r="S108" s="13">
        <v>-0.93425605536332201</v>
      </c>
      <c r="T108" s="13">
        <v>-0.91791044776119401</v>
      </c>
      <c r="U108" s="13">
        <v>-0.87096774193548399</v>
      </c>
      <c r="V108" s="13">
        <v>-0.92380952380952397</v>
      </c>
      <c r="W108" s="13">
        <v>-0.90756302521008403</v>
      </c>
      <c r="X108" s="13">
        <v>-0.93181818181818199</v>
      </c>
      <c r="Y108" s="13">
        <v>-0.934579439252336</v>
      </c>
      <c r="Z108" s="13">
        <v>-0.9</v>
      </c>
      <c r="AA108" s="13">
        <v>-0.96226415094339601</v>
      </c>
      <c r="AB108" s="13">
        <v>-0.88297872340425498</v>
      </c>
      <c r="AC108" s="13">
        <v>-0.95588235294117696</v>
      </c>
      <c r="AD108" s="13">
        <v>-0.95652173913043503</v>
      </c>
      <c r="AE108" s="13"/>
      <c r="AF108" s="13">
        <v>-0.92471769134253401</v>
      </c>
      <c r="AG108" s="13">
        <v>-0.92996108949416301</v>
      </c>
      <c r="AH108" s="13"/>
      <c r="AI108" s="13">
        <v>-0.91525423728813604</v>
      </c>
      <c r="AJ108" s="13">
        <v>-0.89610389610389596</v>
      </c>
      <c r="AK108" s="13">
        <v>-0.939306358381503</v>
      </c>
      <c r="AL108" s="13"/>
      <c r="AM108" s="13">
        <v>-0.98529411764705899</v>
      </c>
      <c r="AN108" s="13">
        <v>-0.86538461538461497</v>
      </c>
      <c r="AO108" s="13">
        <v>-0.874074074074074</v>
      </c>
      <c r="AP108" s="13"/>
      <c r="AQ108" s="13">
        <v>-0.90412979351032496</v>
      </c>
      <c r="AR108" s="13">
        <v>-0.95156249999999998</v>
      </c>
      <c r="AS108" s="13"/>
      <c r="AT108" s="13">
        <v>-0.90090090090090102</v>
      </c>
      <c r="AU108" s="13">
        <v>-0.93534932221063605</v>
      </c>
      <c r="AV108" s="13"/>
      <c r="AW108" s="13">
        <v>-0.943342776203966</v>
      </c>
      <c r="AX108" s="13">
        <v>-0.92025183630640095</v>
      </c>
      <c r="AY108" s="13"/>
      <c r="AZ108" s="13">
        <v>-0.94833948339483398</v>
      </c>
      <c r="BA108" s="13">
        <v>-0.92105263157894701</v>
      </c>
      <c r="BB108" s="13"/>
      <c r="BC108" s="13">
        <v>-0.91954022988505701</v>
      </c>
      <c r="BD108" s="13">
        <v>-0.90869565217391302</v>
      </c>
      <c r="BE108" s="13"/>
      <c r="BF108" s="13">
        <v>-0.94117647058823495</v>
      </c>
      <c r="BG108" s="13">
        <v>-0.90566037735849103</v>
      </c>
      <c r="BH108" s="13"/>
      <c r="BI108" s="13">
        <v>-0.86231884057970998</v>
      </c>
      <c r="BJ108" s="13">
        <v>-0.93584260051325896</v>
      </c>
      <c r="BK108" s="13"/>
      <c r="BL108" s="13">
        <v>-0.94257425742574297</v>
      </c>
      <c r="BM108" s="13">
        <v>-0.919191919191919</v>
      </c>
    </row>
    <row r="109" spans="2:65" x14ac:dyDescent="0.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row>
    <row r="110" spans="2:65" x14ac:dyDescent="0.3">
      <c r="B110" s="6" t="s">
        <v>120</v>
      </c>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row>
    <row r="111" spans="2:65" x14ac:dyDescent="0.3">
      <c r="B111" s="23" t="s">
        <v>82</v>
      </c>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row>
    <row r="112" spans="2:65" x14ac:dyDescent="0.3">
      <c r="B112" t="s">
        <v>108</v>
      </c>
      <c r="C112" s="13">
        <v>0.80181543116490195</v>
      </c>
      <c r="D112" s="13">
        <v>0.77688603531300204</v>
      </c>
      <c r="E112" s="13">
        <v>0.82369942196531798</v>
      </c>
      <c r="F112" s="13"/>
      <c r="G112" s="13">
        <v>0.78453038674033104</v>
      </c>
      <c r="H112" s="13">
        <v>0.76470588235294101</v>
      </c>
      <c r="I112" s="13">
        <v>0.76383763837638396</v>
      </c>
      <c r="J112" s="13">
        <v>0.81516587677725105</v>
      </c>
      <c r="K112" s="13">
        <v>0.85496183206106902</v>
      </c>
      <c r="L112" s="13">
        <v>0.90058479532163704</v>
      </c>
      <c r="M112" s="13"/>
      <c r="N112" s="13">
        <v>0.78297872340425501</v>
      </c>
      <c r="O112" s="13">
        <v>0.81470588235294095</v>
      </c>
      <c r="P112" s="13">
        <v>0.83707865168539297</v>
      </c>
      <c r="Q112" s="13">
        <v>0.78683385579937304</v>
      </c>
      <c r="R112" s="13"/>
      <c r="S112" s="13">
        <v>0.78546712802768204</v>
      </c>
      <c r="T112" s="13">
        <v>0.78358208955223896</v>
      </c>
      <c r="U112" s="13">
        <v>0.85483870967741904</v>
      </c>
      <c r="V112" s="13">
        <v>0.81904761904761902</v>
      </c>
      <c r="W112" s="13">
        <v>0.73109243697478998</v>
      </c>
      <c r="X112" s="13">
        <v>0.76515151515151503</v>
      </c>
      <c r="Y112" s="13">
        <v>0.78504672897196304</v>
      </c>
      <c r="Z112" s="13">
        <v>0.9</v>
      </c>
      <c r="AA112" s="13">
        <v>0.83018867924528295</v>
      </c>
      <c r="AB112" s="13">
        <v>0.88297872340425498</v>
      </c>
      <c r="AC112" s="13">
        <v>0.79411764705882304</v>
      </c>
      <c r="AD112" s="13">
        <v>0.91304347826086996</v>
      </c>
      <c r="AE112" s="13"/>
      <c r="AF112" s="13">
        <v>0.81304893350062701</v>
      </c>
      <c r="AG112" s="13">
        <v>0.78793774319066101</v>
      </c>
      <c r="AH112" s="13"/>
      <c r="AI112" s="13">
        <v>0.822033898305085</v>
      </c>
      <c r="AJ112" s="13">
        <v>0.72727272727272696</v>
      </c>
      <c r="AK112" s="13">
        <v>0.84682080924855496</v>
      </c>
      <c r="AL112" s="13"/>
      <c r="AM112" s="13">
        <v>0.88235294117647101</v>
      </c>
      <c r="AN112" s="13">
        <v>0.71153846153846201</v>
      </c>
      <c r="AO112" s="13">
        <v>0.75555555555555598</v>
      </c>
      <c r="AP112" s="13"/>
      <c r="AQ112" s="13">
        <v>0.74631268436578202</v>
      </c>
      <c r="AR112" s="13">
        <v>0.86093750000000002</v>
      </c>
      <c r="AS112" s="13"/>
      <c r="AT112" s="13">
        <v>0.73273273273273298</v>
      </c>
      <c r="AU112" s="13">
        <v>0.82690302398331605</v>
      </c>
      <c r="AV112" s="13"/>
      <c r="AW112" s="13">
        <v>0.82152974504249299</v>
      </c>
      <c r="AX112" s="13">
        <v>0.793284365162644</v>
      </c>
      <c r="AY112" s="13"/>
      <c r="AZ112" s="13">
        <v>0.85055350553505504</v>
      </c>
      <c r="BA112" s="13">
        <v>0.76710526315789496</v>
      </c>
      <c r="BB112" s="13"/>
      <c r="BC112" s="13">
        <v>0.80172413793103403</v>
      </c>
      <c r="BD112" s="13">
        <v>0.80869565217391304</v>
      </c>
      <c r="BE112" s="13"/>
      <c r="BF112" s="13">
        <v>0.83823529411764697</v>
      </c>
      <c r="BG112" s="13">
        <v>0.77830188679245305</v>
      </c>
      <c r="BH112" s="13"/>
      <c r="BI112" s="13">
        <v>0.76811594202898503</v>
      </c>
      <c r="BJ112" s="13">
        <v>0.80838323353293395</v>
      </c>
      <c r="BK112" s="13"/>
      <c r="BL112" s="13">
        <v>0.82574257425742603</v>
      </c>
      <c r="BM112" s="13">
        <v>0.79292929292929304</v>
      </c>
    </row>
    <row r="113" spans="2:65" x14ac:dyDescent="0.3">
      <c r="B113" t="s">
        <v>109</v>
      </c>
      <c r="C113" s="13">
        <v>0.13767019667170999</v>
      </c>
      <c r="D113" s="13">
        <v>0.16211878009630801</v>
      </c>
      <c r="E113" s="13">
        <v>0.115606936416185</v>
      </c>
      <c r="F113" s="13"/>
      <c r="G113" s="13">
        <v>0.12707182320442001</v>
      </c>
      <c r="H113" s="13">
        <v>0.159663865546218</v>
      </c>
      <c r="I113" s="13">
        <v>0.16974169741697401</v>
      </c>
      <c r="J113" s="13">
        <v>0.137440758293839</v>
      </c>
      <c r="K113" s="13">
        <v>9.9236641221374003E-2</v>
      </c>
      <c r="L113" s="13">
        <v>8.1871345029239803E-2</v>
      </c>
      <c r="M113" s="13"/>
      <c r="N113" s="13">
        <v>0.16382978723404301</v>
      </c>
      <c r="O113" s="13">
        <v>0.129411764705882</v>
      </c>
      <c r="P113" s="13">
        <v>0.117977528089888</v>
      </c>
      <c r="Q113" s="13">
        <v>0.125391849529781</v>
      </c>
      <c r="R113" s="13"/>
      <c r="S113" s="13">
        <v>0.15916955017300999</v>
      </c>
      <c r="T113" s="13">
        <v>0.14925373134328401</v>
      </c>
      <c r="U113" s="13">
        <v>8.0645161290322606E-2</v>
      </c>
      <c r="V113" s="13">
        <v>0.114285714285714</v>
      </c>
      <c r="W113" s="13">
        <v>0.184873949579832</v>
      </c>
      <c r="X113" s="13">
        <v>0.16666666666666699</v>
      </c>
      <c r="Y113" s="13">
        <v>0.168224299065421</v>
      </c>
      <c r="Z113" s="13">
        <v>6.6666666666666693E-2</v>
      </c>
      <c r="AA113" s="13">
        <v>0.11949685534591201</v>
      </c>
      <c r="AB113" s="13">
        <v>4.2553191489361701E-2</v>
      </c>
      <c r="AC113" s="13">
        <v>0.14705882352941199</v>
      </c>
      <c r="AD113" s="13">
        <v>8.6956521739130405E-2</v>
      </c>
      <c r="AE113" s="13"/>
      <c r="AF113" s="13">
        <v>0.120451693851945</v>
      </c>
      <c r="AG113" s="13">
        <v>0.16342412451361901</v>
      </c>
      <c r="AH113" s="13"/>
      <c r="AI113" s="13">
        <v>0.110169491525424</v>
      </c>
      <c r="AJ113" s="13">
        <v>0.11688311688311701</v>
      </c>
      <c r="AK113" s="13">
        <v>0.109826589595376</v>
      </c>
      <c r="AL113" s="13"/>
      <c r="AM113" s="13">
        <v>8.8235294117647106E-2</v>
      </c>
      <c r="AN113" s="13">
        <v>0.19230769230769201</v>
      </c>
      <c r="AO113" s="13">
        <v>0.125925925925926</v>
      </c>
      <c r="AP113" s="13"/>
      <c r="AQ113" s="13">
        <v>0.172566371681416</v>
      </c>
      <c r="AR113" s="13">
        <v>0.1015625</v>
      </c>
      <c r="AS113" s="13"/>
      <c r="AT113" s="13">
        <v>0.19819819819819801</v>
      </c>
      <c r="AU113" s="13">
        <v>0.115745568300313</v>
      </c>
      <c r="AV113" s="13"/>
      <c r="AW113" s="13">
        <v>0.121813031161473</v>
      </c>
      <c r="AX113" s="13">
        <v>0.14480587618048299</v>
      </c>
      <c r="AY113" s="13"/>
      <c r="AZ113" s="13">
        <v>0.101476014760148</v>
      </c>
      <c r="BA113" s="13">
        <v>0.16578947368421099</v>
      </c>
      <c r="BB113" s="13"/>
      <c r="BC113" s="13">
        <v>0.12931034482758599</v>
      </c>
      <c r="BD113" s="13">
        <v>0.11304347826087</v>
      </c>
      <c r="BE113" s="13"/>
      <c r="BF113" s="13">
        <v>0.10294117647058799</v>
      </c>
      <c r="BG113" s="13">
        <v>0.14622641509434001</v>
      </c>
      <c r="BH113" s="13"/>
      <c r="BI113" s="13">
        <v>0.13043478260869601</v>
      </c>
      <c r="BJ113" s="13">
        <v>0.13772455089820401</v>
      </c>
      <c r="BK113" s="13"/>
      <c r="BL113" s="13">
        <v>0.124752475247525</v>
      </c>
      <c r="BM113" s="13">
        <v>0.14267676767676801</v>
      </c>
    </row>
    <row r="114" spans="2:65" x14ac:dyDescent="0.3">
      <c r="B114" t="s">
        <v>110</v>
      </c>
      <c r="C114" s="13">
        <v>3.7065052950075603E-2</v>
      </c>
      <c r="D114" s="13">
        <v>3.8523274478330698E-2</v>
      </c>
      <c r="E114" s="13">
        <v>3.6127167630057799E-2</v>
      </c>
      <c r="F114" s="13"/>
      <c r="G114" s="13">
        <v>4.9723756906077297E-2</v>
      </c>
      <c r="H114" s="13">
        <v>5.3221288515406202E-2</v>
      </c>
      <c r="I114" s="13">
        <v>4.0590405904058997E-2</v>
      </c>
      <c r="J114" s="13">
        <v>2.3696682464454999E-2</v>
      </c>
      <c r="K114" s="13">
        <v>3.0534351145038201E-2</v>
      </c>
      <c r="L114" s="13">
        <v>5.8479532163742704E-3</v>
      </c>
      <c r="M114" s="13"/>
      <c r="N114" s="13">
        <v>3.1914893617021302E-2</v>
      </c>
      <c r="O114" s="13">
        <v>3.8235294117647103E-2</v>
      </c>
      <c r="P114" s="13">
        <v>2.2471910112359501E-2</v>
      </c>
      <c r="Q114" s="13">
        <v>5.3291536050156699E-2</v>
      </c>
      <c r="R114" s="13"/>
      <c r="S114" s="13">
        <v>3.8062283737024201E-2</v>
      </c>
      <c r="T114" s="13">
        <v>4.47761194029851E-2</v>
      </c>
      <c r="U114" s="13">
        <v>1.6129032258064498E-2</v>
      </c>
      <c r="V114" s="13">
        <v>5.7142857142857099E-2</v>
      </c>
      <c r="W114" s="13">
        <v>6.7226890756302504E-2</v>
      </c>
      <c r="X114" s="13">
        <v>4.5454545454545497E-2</v>
      </c>
      <c r="Y114" s="13">
        <v>1.86915887850467E-2</v>
      </c>
      <c r="Z114" s="13">
        <v>3.3333333333333298E-2</v>
      </c>
      <c r="AA114" s="13">
        <v>2.51572327044025E-2</v>
      </c>
      <c r="AB114" s="13">
        <v>3.1914893617021302E-2</v>
      </c>
      <c r="AC114" s="13">
        <v>1.4705882352941201E-2</v>
      </c>
      <c r="AD114" s="13">
        <v>0</v>
      </c>
      <c r="AE114" s="13"/>
      <c r="AF114" s="13">
        <v>4.3914680050188198E-2</v>
      </c>
      <c r="AG114" s="13">
        <v>2.5291828793774299E-2</v>
      </c>
      <c r="AH114" s="13"/>
      <c r="AI114" s="13">
        <v>4.6610169491525397E-2</v>
      </c>
      <c r="AJ114" s="13">
        <v>0.11688311688311701</v>
      </c>
      <c r="AK114" s="13">
        <v>2.8901734104046201E-2</v>
      </c>
      <c r="AL114" s="13"/>
      <c r="AM114" s="13">
        <v>1.4705882352941201E-2</v>
      </c>
      <c r="AN114" s="13">
        <v>7.69230769230769E-2</v>
      </c>
      <c r="AO114" s="13">
        <v>8.1481481481481502E-2</v>
      </c>
      <c r="AP114" s="13"/>
      <c r="AQ114" s="13">
        <v>5.3097345132743397E-2</v>
      </c>
      <c r="AR114" s="13">
        <v>1.8749999999999999E-2</v>
      </c>
      <c r="AS114" s="13"/>
      <c r="AT114" s="13">
        <v>4.5045045045045001E-2</v>
      </c>
      <c r="AU114" s="13">
        <v>3.4410844629822697E-2</v>
      </c>
      <c r="AV114" s="13"/>
      <c r="AW114" s="13">
        <v>3.1161473087818699E-2</v>
      </c>
      <c r="AX114" s="13">
        <v>3.8824763903462699E-2</v>
      </c>
      <c r="AY114" s="13"/>
      <c r="AZ114" s="13">
        <v>2.76752767527675E-2</v>
      </c>
      <c r="BA114" s="13">
        <v>4.3421052631578999E-2</v>
      </c>
      <c r="BB114" s="13"/>
      <c r="BC114" s="13">
        <v>4.8850574712643702E-2</v>
      </c>
      <c r="BD114" s="13">
        <v>5.21739130434783E-2</v>
      </c>
      <c r="BE114" s="13"/>
      <c r="BF114" s="13">
        <v>5.1470588235294101E-2</v>
      </c>
      <c r="BG114" s="13">
        <v>4.71698113207547E-2</v>
      </c>
      <c r="BH114" s="13"/>
      <c r="BI114" s="13">
        <v>4.3478260869565202E-2</v>
      </c>
      <c r="BJ114" s="13">
        <v>3.5072711719418302E-2</v>
      </c>
      <c r="BK114" s="13"/>
      <c r="BL114" s="13">
        <v>2.1782178217821802E-2</v>
      </c>
      <c r="BM114" s="13">
        <v>4.4191919191919199E-2</v>
      </c>
    </row>
    <row r="115" spans="2:65" x14ac:dyDescent="0.3">
      <c r="B115" t="s">
        <v>111</v>
      </c>
      <c r="C115" s="13">
        <v>1.1346444780635401E-2</v>
      </c>
      <c r="D115" s="13">
        <v>1.28410914927769E-2</v>
      </c>
      <c r="E115" s="13">
        <v>1.0115606936416201E-2</v>
      </c>
      <c r="F115" s="13"/>
      <c r="G115" s="13">
        <v>2.7624309392265199E-2</v>
      </c>
      <c r="H115" s="13">
        <v>1.1204481792717101E-2</v>
      </c>
      <c r="I115" s="13">
        <v>1.1070110701107E-2</v>
      </c>
      <c r="J115" s="13">
        <v>9.4786729857819895E-3</v>
      </c>
      <c r="K115" s="13">
        <v>7.63358778625954E-3</v>
      </c>
      <c r="L115" s="13">
        <v>0</v>
      </c>
      <c r="M115" s="13"/>
      <c r="N115" s="13">
        <v>8.5106382978723406E-3</v>
      </c>
      <c r="O115" s="13">
        <v>1.1764705882352899E-2</v>
      </c>
      <c r="P115" s="13">
        <v>1.1235955056179799E-2</v>
      </c>
      <c r="Q115" s="13">
        <v>1.56739811912226E-2</v>
      </c>
      <c r="R115" s="13"/>
      <c r="S115" s="13">
        <v>1.3840830449827E-2</v>
      </c>
      <c r="T115" s="13">
        <v>0</v>
      </c>
      <c r="U115" s="13">
        <v>0</v>
      </c>
      <c r="V115" s="13">
        <v>0</v>
      </c>
      <c r="W115" s="13">
        <v>8.4033613445378096E-3</v>
      </c>
      <c r="X115" s="13">
        <v>2.27272727272727E-2</v>
      </c>
      <c r="Y115" s="13">
        <v>9.3457943925233603E-3</v>
      </c>
      <c r="Z115" s="13">
        <v>0</v>
      </c>
      <c r="AA115" s="13">
        <v>1.88679245283019E-2</v>
      </c>
      <c r="AB115" s="13">
        <v>2.1276595744680899E-2</v>
      </c>
      <c r="AC115" s="13">
        <v>1.4705882352941201E-2</v>
      </c>
      <c r="AD115" s="13">
        <v>0</v>
      </c>
      <c r="AE115" s="13"/>
      <c r="AF115" s="13">
        <v>1.6311166875784201E-2</v>
      </c>
      <c r="AG115" s="13">
        <v>1.9455252918287899E-3</v>
      </c>
      <c r="AH115" s="13"/>
      <c r="AI115" s="13">
        <v>1.6949152542372899E-2</v>
      </c>
      <c r="AJ115" s="13">
        <v>2.5974025974026E-2</v>
      </c>
      <c r="AK115" s="13">
        <v>8.6705202312138702E-3</v>
      </c>
      <c r="AL115" s="13"/>
      <c r="AM115" s="13">
        <v>1.4705882352941201E-2</v>
      </c>
      <c r="AN115" s="13">
        <v>0</v>
      </c>
      <c r="AO115" s="13">
        <v>2.96296296296296E-2</v>
      </c>
      <c r="AP115" s="13"/>
      <c r="AQ115" s="13">
        <v>1.1799410029498501E-2</v>
      </c>
      <c r="AR115" s="13">
        <v>1.0937499999999999E-2</v>
      </c>
      <c r="AS115" s="13"/>
      <c r="AT115" s="13">
        <v>9.0090090090090107E-3</v>
      </c>
      <c r="AU115" s="13">
        <v>1.1470281543274201E-2</v>
      </c>
      <c r="AV115" s="13"/>
      <c r="AW115" s="13">
        <v>1.69971671388102E-2</v>
      </c>
      <c r="AX115" s="13">
        <v>9.4438614900314802E-3</v>
      </c>
      <c r="AY115" s="13"/>
      <c r="AZ115" s="13">
        <v>1.2915129151291499E-2</v>
      </c>
      <c r="BA115" s="13">
        <v>1.05263157894737E-2</v>
      </c>
      <c r="BB115" s="13"/>
      <c r="BC115" s="13">
        <v>1.1494252873563199E-2</v>
      </c>
      <c r="BD115" s="13">
        <v>1.7391304347826101E-2</v>
      </c>
      <c r="BE115" s="13"/>
      <c r="BF115" s="13">
        <v>0</v>
      </c>
      <c r="BG115" s="13">
        <v>1.88679245283019E-2</v>
      </c>
      <c r="BH115" s="13"/>
      <c r="BI115" s="13">
        <v>4.3478260869565202E-2</v>
      </c>
      <c r="BJ115" s="13">
        <v>7.6988879384088998E-3</v>
      </c>
      <c r="BK115" s="13"/>
      <c r="BL115" s="13">
        <v>1.58415841584158E-2</v>
      </c>
      <c r="BM115" s="13">
        <v>8.8383838383838398E-3</v>
      </c>
    </row>
    <row r="116" spans="2:65" x14ac:dyDescent="0.3">
      <c r="B116" t="s">
        <v>91</v>
      </c>
      <c r="C116" s="13">
        <v>1.2102874432677799E-2</v>
      </c>
      <c r="D116" s="13">
        <v>9.6308186195826605E-3</v>
      </c>
      <c r="E116" s="13">
        <v>1.44508670520231E-2</v>
      </c>
      <c r="F116" s="13"/>
      <c r="G116" s="13">
        <v>1.1049723756906099E-2</v>
      </c>
      <c r="H116" s="13">
        <v>1.1204481792717101E-2</v>
      </c>
      <c r="I116" s="13">
        <v>1.4760147601476E-2</v>
      </c>
      <c r="J116" s="13">
        <v>1.4218009478673001E-2</v>
      </c>
      <c r="K116" s="13">
        <v>7.63358778625954E-3</v>
      </c>
      <c r="L116" s="13">
        <v>1.1695906432748499E-2</v>
      </c>
      <c r="M116" s="13"/>
      <c r="N116" s="13">
        <v>1.27659574468085E-2</v>
      </c>
      <c r="O116" s="13">
        <v>5.8823529411764696E-3</v>
      </c>
      <c r="P116" s="13">
        <v>1.1235955056179799E-2</v>
      </c>
      <c r="Q116" s="13">
        <v>1.88087774294671E-2</v>
      </c>
      <c r="R116" s="13"/>
      <c r="S116" s="13">
        <v>3.4602076124567501E-3</v>
      </c>
      <c r="T116" s="13">
        <v>2.2388059701492501E-2</v>
      </c>
      <c r="U116" s="13">
        <v>4.8387096774193498E-2</v>
      </c>
      <c r="V116" s="13">
        <v>9.5238095238095195E-3</v>
      </c>
      <c r="W116" s="13">
        <v>8.4033613445378096E-3</v>
      </c>
      <c r="X116" s="13">
        <v>0</v>
      </c>
      <c r="Y116" s="13">
        <v>1.86915887850467E-2</v>
      </c>
      <c r="Z116" s="13">
        <v>0</v>
      </c>
      <c r="AA116" s="13">
        <v>6.2893081761006301E-3</v>
      </c>
      <c r="AB116" s="13">
        <v>2.1276595744680899E-2</v>
      </c>
      <c r="AC116" s="13">
        <v>2.9411764705882401E-2</v>
      </c>
      <c r="AD116" s="13">
        <v>0</v>
      </c>
      <c r="AE116" s="13"/>
      <c r="AF116" s="13">
        <v>6.2735257214554599E-3</v>
      </c>
      <c r="AG116" s="13">
        <v>2.1400778210116701E-2</v>
      </c>
      <c r="AH116" s="13"/>
      <c r="AI116" s="13">
        <v>4.2372881355932203E-3</v>
      </c>
      <c r="AJ116" s="13">
        <v>1.2987012987013E-2</v>
      </c>
      <c r="AK116" s="13">
        <v>5.78034682080925E-3</v>
      </c>
      <c r="AL116" s="13"/>
      <c r="AM116" s="13">
        <v>0</v>
      </c>
      <c r="AN116" s="13">
        <v>1.9230769230769201E-2</v>
      </c>
      <c r="AO116" s="13">
        <v>7.4074074074074103E-3</v>
      </c>
      <c r="AP116" s="13"/>
      <c r="AQ116" s="13">
        <v>1.62241887905605E-2</v>
      </c>
      <c r="AR116" s="13">
        <v>7.8125E-3</v>
      </c>
      <c r="AS116" s="13"/>
      <c r="AT116" s="13">
        <v>1.5015015015014999E-2</v>
      </c>
      <c r="AU116" s="13">
        <v>1.1470281543274201E-2</v>
      </c>
      <c r="AV116" s="13"/>
      <c r="AW116" s="13">
        <v>8.4985835694051E-3</v>
      </c>
      <c r="AX116" s="13">
        <v>1.3641133263378799E-2</v>
      </c>
      <c r="AY116" s="13"/>
      <c r="AZ116" s="13">
        <v>7.3800738007380098E-3</v>
      </c>
      <c r="BA116" s="13">
        <v>1.3157894736842099E-2</v>
      </c>
      <c r="BB116" s="13"/>
      <c r="BC116" s="13">
        <v>8.6206896551724102E-3</v>
      </c>
      <c r="BD116" s="13">
        <v>8.6956521739130401E-3</v>
      </c>
      <c r="BE116" s="13"/>
      <c r="BF116" s="13">
        <v>7.3529411764705899E-3</v>
      </c>
      <c r="BG116" s="13">
        <v>9.4339622641509396E-3</v>
      </c>
      <c r="BH116" s="13"/>
      <c r="BI116" s="13">
        <v>1.4492753623188401E-2</v>
      </c>
      <c r="BJ116" s="13">
        <v>1.11206159110351E-2</v>
      </c>
      <c r="BK116" s="13"/>
      <c r="BL116" s="13">
        <v>1.18811881188119E-2</v>
      </c>
      <c r="BM116" s="13">
        <v>1.13636363636364E-2</v>
      </c>
    </row>
    <row r="117" spans="2:65" x14ac:dyDescent="0.3">
      <c r="B117" t="s">
        <v>112</v>
      </c>
      <c r="C117" s="13">
        <v>0.93948562783661105</v>
      </c>
      <c r="D117" s="13">
        <v>0.93900481540931002</v>
      </c>
      <c r="E117" s="13">
        <v>0.939306358381503</v>
      </c>
      <c r="F117" s="13"/>
      <c r="G117" s="13">
        <v>0.91160220994475105</v>
      </c>
      <c r="H117" s="13">
        <v>0.92436974789916004</v>
      </c>
      <c r="I117" s="13">
        <v>0.93357933579335795</v>
      </c>
      <c r="J117" s="13">
        <v>0.95260663507109</v>
      </c>
      <c r="K117" s="13">
        <v>0.954198473282443</v>
      </c>
      <c r="L117" s="13">
        <v>0.98245614035087703</v>
      </c>
      <c r="M117" s="13"/>
      <c r="N117" s="13">
        <v>0.94680851063829796</v>
      </c>
      <c r="O117" s="13">
        <v>0.94411764705882395</v>
      </c>
      <c r="P117" s="13">
        <v>0.95505617977528101</v>
      </c>
      <c r="Q117" s="13">
        <v>0.91222570532915404</v>
      </c>
      <c r="R117" s="13"/>
      <c r="S117" s="13">
        <v>0.94463667820069197</v>
      </c>
      <c r="T117" s="13">
        <v>0.93283582089552197</v>
      </c>
      <c r="U117" s="13">
        <v>0.93548387096774199</v>
      </c>
      <c r="V117" s="13">
        <v>0.93333333333333302</v>
      </c>
      <c r="W117" s="13">
        <v>0.91596638655462204</v>
      </c>
      <c r="X117" s="13">
        <v>0.93181818181818199</v>
      </c>
      <c r="Y117" s="13">
        <v>0.95327102803738295</v>
      </c>
      <c r="Z117" s="13">
        <v>0.96666666666666701</v>
      </c>
      <c r="AA117" s="13">
        <v>0.94968553459119498</v>
      </c>
      <c r="AB117" s="13">
        <v>0.92553191489361697</v>
      </c>
      <c r="AC117" s="13">
        <v>0.94117647058823495</v>
      </c>
      <c r="AD117" s="13">
        <v>1</v>
      </c>
      <c r="AE117" s="13"/>
      <c r="AF117" s="13">
        <v>0.933500627352572</v>
      </c>
      <c r="AG117" s="13">
        <v>0.95136186770428</v>
      </c>
      <c r="AH117" s="13"/>
      <c r="AI117" s="13">
        <v>0.93220338983050899</v>
      </c>
      <c r="AJ117" s="13">
        <v>0.84415584415584399</v>
      </c>
      <c r="AK117" s="13">
        <v>0.95664739884393102</v>
      </c>
      <c r="AL117" s="13"/>
      <c r="AM117" s="13">
        <v>0.97058823529411797</v>
      </c>
      <c r="AN117" s="13">
        <v>0.90384615384615397</v>
      </c>
      <c r="AO117" s="13">
        <v>0.88148148148148098</v>
      </c>
      <c r="AP117" s="13"/>
      <c r="AQ117" s="13">
        <v>0.918879056047198</v>
      </c>
      <c r="AR117" s="13">
        <v>0.96250000000000002</v>
      </c>
      <c r="AS117" s="13"/>
      <c r="AT117" s="13">
        <v>0.93093093093093104</v>
      </c>
      <c r="AU117" s="13">
        <v>0.94264859228362896</v>
      </c>
      <c r="AV117" s="13"/>
      <c r="AW117" s="13">
        <v>0.943342776203966</v>
      </c>
      <c r="AX117" s="13">
        <v>0.93809024134312702</v>
      </c>
      <c r="AY117" s="13"/>
      <c r="AZ117" s="13">
        <v>0.95202952029520305</v>
      </c>
      <c r="BA117" s="13">
        <v>0.932894736842105</v>
      </c>
      <c r="BB117" s="13"/>
      <c r="BC117" s="13">
        <v>0.931034482758621</v>
      </c>
      <c r="BD117" s="13">
        <v>0.92173913043478295</v>
      </c>
      <c r="BE117" s="13"/>
      <c r="BF117" s="13">
        <v>0.94117647058823495</v>
      </c>
      <c r="BG117" s="13">
        <v>0.92452830188679203</v>
      </c>
      <c r="BH117" s="13"/>
      <c r="BI117" s="13">
        <v>0.89855072463768104</v>
      </c>
      <c r="BJ117" s="13">
        <v>0.94610778443113797</v>
      </c>
      <c r="BK117" s="13"/>
      <c r="BL117" s="13">
        <v>0.95049504950495001</v>
      </c>
      <c r="BM117" s="13">
        <v>0.935606060606061</v>
      </c>
    </row>
    <row r="118" spans="2:65" x14ac:dyDescent="0.3">
      <c r="B118" t="s">
        <v>78</v>
      </c>
      <c r="C118" s="13">
        <v>-0.92738275340393295</v>
      </c>
      <c r="D118" s="13">
        <v>-0.92937399678972699</v>
      </c>
      <c r="E118" s="13">
        <v>-0.92485549132947997</v>
      </c>
      <c r="F118" s="13"/>
      <c r="G118" s="13">
        <v>-0.900552486187845</v>
      </c>
      <c r="H118" s="13">
        <v>-0.913165266106443</v>
      </c>
      <c r="I118" s="13">
        <v>-0.91881918819188202</v>
      </c>
      <c r="J118" s="13">
        <v>-0.93838862559241698</v>
      </c>
      <c r="K118" s="13">
        <v>-0.94656488549618301</v>
      </c>
      <c r="L118" s="13">
        <v>-0.97076023391812905</v>
      </c>
      <c r="M118" s="13"/>
      <c r="N118" s="13">
        <v>-0.93404255319148899</v>
      </c>
      <c r="O118" s="13">
        <v>-0.93823529411764695</v>
      </c>
      <c r="P118" s="13">
        <v>-0.94382022471910099</v>
      </c>
      <c r="Q118" s="13">
        <v>-0.89341692789968696</v>
      </c>
      <c r="R118" s="13"/>
      <c r="S118" s="13">
        <v>-0.94117647058823495</v>
      </c>
      <c r="T118" s="13">
        <v>-0.91044776119403004</v>
      </c>
      <c r="U118" s="13">
        <v>-0.88709677419354804</v>
      </c>
      <c r="V118" s="13">
        <v>-0.92380952380952397</v>
      </c>
      <c r="W118" s="13">
        <v>-0.90756302521008403</v>
      </c>
      <c r="X118" s="13">
        <v>-0.93181818181818199</v>
      </c>
      <c r="Y118" s="13">
        <v>-0.934579439252336</v>
      </c>
      <c r="Z118" s="13">
        <v>-0.96666666666666701</v>
      </c>
      <c r="AA118" s="13">
        <v>-0.94339622641509402</v>
      </c>
      <c r="AB118" s="13">
        <v>-0.90425531914893598</v>
      </c>
      <c r="AC118" s="13">
        <v>-0.91176470588235303</v>
      </c>
      <c r="AD118" s="13">
        <v>-1</v>
      </c>
      <c r="AE118" s="13"/>
      <c r="AF118" s="13">
        <v>-0.92722710163111699</v>
      </c>
      <c r="AG118" s="13">
        <v>-0.92996108949416301</v>
      </c>
      <c r="AH118" s="13"/>
      <c r="AI118" s="13">
        <v>-0.927966101694915</v>
      </c>
      <c r="AJ118" s="13">
        <v>-0.831168831168831</v>
      </c>
      <c r="AK118" s="13">
        <v>-0.95086705202312105</v>
      </c>
      <c r="AL118" s="13"/>
      <c r="AM118" s="13">
        <v>-0.97058823529411797</v>
      </c>
      <c r="AN118" s="13">
        <v>-0.88461538461538503</v>
      </c>
      <c r="AO118" s="13">
        <v>-0.874074074074074</v>
      </c>
      <c r="AP118" s="13"/>
      <c r="AQ118" s="13">
        <v>-0.90265486725663702</v>
      </c>
      <c r="AR118" s="13">
        <v>-0.95468750000000002</v>
      </c>
      <c r="AS118" s="13"/>
      <c r="AT118" s="13">
        <v>-0.91591591591591603</v>
      </c>
      <c r="AU118" s="13">
        <v>-0.93117831074035495</v>
      </c>
      <c r="AV118" s="13"/>
      <c r="AW118" s="13">
        <v>-0.93484419263456098</v>
      </c>
      <c r="AX118" s="13">
        <v>-0.92444910807974801</v>
      </c>
      <c r="AY118" s="13"/>
      <c r="AZ118" s="13">
        <v>-0.94464944649446503</v>
      </c>
      <c r="BA118" s="13">
        <v>-0.91973684210526296</v>
      </c>
      <c r="BB118" s="13"/>
      <c r="BC118" s="13">
        <v>-0.92241379310344795</v>
      </c>
      <c r="BD118" s="13">
        <v>-0.91304347826086996</v>
      </c>
      <c r="BE118" s="13"/>
      <c r="BF118" s="13">
        <v>-0.93382352941176505</v>
      </c>
      <c r="BG118" s="13">
        <v>-0.91509433962264197</v>
      </c>
      <c r="BH118" s="13"/>
      <c r="BI118" s="13">
        <v>-0.88405797101449302</v>
      </c>
      <c r="BJ118" s="13">
        <v>-0.934987168520103</v>
      </c>
      <c r="BK118" s="13"/>
      <c r="BL118" s="13">
        <v>-0.938613861386139</v>
      </c>
      <c r="BM118" s="13">
        <v>-0.92424242424242398</v>
      </c>
    </row>
    <row r="119" spans="2:65" x14ac:dyDescent="0.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row>
    <row r="120" spans="2:65" x14ac:dyDescent="0.3">
      <c r="B120" s="6" t="s">
        <v>121</v>
      </c>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row>
    <row r="121" spans="2:65" x14ac:dyDescent="0.3">
      <c r="B121" s="23" t="s">
        <v>82</v>
      </c>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row>
    <row r="122" spans="2:65" x14ac:dyDescent="0.3">
      <c r="B122" t="s">
        <v>108</v>
      </c>
      <c r="C122" s="13">
        <v>7.5642965204235997E-4</v>
      </c>
      <c r="D122" s="13">
        <v>0</v>
      </c>
      <c r="E122" s="13">
        <v>1.4450867052023099E-3</v>
      </c>
      <c r="F122" s="13"/>
      <c r="G122" s="13">
        <v>5.5248618784530402E-3</v>
      </c>
      <c r="H122" s="13">
        <v>0</v>
      </c>
      <c r="I122" s="13">
        <v>0</v>
      </c>
      <c r="J122" s="13">
        <v>0</v>
      </c>
      <c r="K122" s="13">
        <v>0</v>
      </c>
      <c r="L122" s="13">
        <v>0</v>
      </c>
      <c r="M122" s="13"/>
      <c r="N122" s="13">
        <v>0</v>
      </c>
      <c r="O122" s="13">
        <v>0</v>
      </c>
      <c r="P122" s="13">
        <v>0</v>
      </c>
      <c r="Q122" s="13">
        <v>3.1347962382445101E-3</v>
      </c>
      <c r="R122" s="13"/>
      <c r="S122" s="13">
        <v>0</v>
      </c>
      <c r="T122" s="13">
        <v>0</v>
      </c>
      <c r="U122" s="13">
        <v>0</v>
      </c>
      <c r="V122" s="13">
        <v>0</v>
      </c>
      <c r="W122" s="13">
        <v>0</v>
      </c>
      <c r="X122" s="13">
        <v>0</v>
      </c>
      <c r="Y122" s="13">
        <v>0</v>
      </c>
      <c r="Z122" s="13">
        <v>0</v>
      </c>
      <c r="AA122" s="13">
        <v>6.2893081761006301E-3</v>
      </c>
      <c r="AB122" s="13">
        <v>0</v>
      </c>
      <c r="AC122" s="13">
        <v>0</v>
      </c>
      <c r="AD122" s="13">
        <v>0</v>
      </c>
      <c r="AE122" s="13"/>
      <c r="AF122" s="13">
        <v>0</v>
      </c>
      <c r="AG122" s="13">
        <v>1.9455252918287899E-3</v>
      </c>
      <c r="AH122" s="13"/>
      <c r="AI122" s="13">
        <v>0</v>
      </c>
      <c r="AJ122" s="13">
        <v>0</v>
      </c>
      <c r="AK122" s="13">
        <v>0</v>
      </c>
      <c r="AL122" s="13"/>
      <c r="AM122" s="13">
        <v>0</v>
      </c>
      <c r="AN122" s="13">
        <v>0</v>
      </c>
      <c r="AO122" s="13">
        <v>0</v>
      </c>
      <c r="AP122" s="13"/>
      <c r="AQ122" s="13">
        <v>1.47492625368732E-3</v>
      </c>
      <c r="AR122" s="13">
        <v>0</v>
      </c>
      <c r="AS122" s="13"/>
      <c r="AT122" s="13">
        <v>0</v>
      </c>
      <c r="AU122" s="13">
        <v>1.04275286757039E-3</v>
      </c>
      <c r="AV122" s="13"/>
      <c r="AW122" s="13">
        <v>0</v>
      </c>
      <c r="AX122" s="13">
        <v>1.04931794333683E-3</v>
      </c>
      <c r="AY122" s="13"/>
      <c r="AZ122" s="13">
        <v>0</v>
      </c>
      <c r="BA122" s="13">
        <v>1.3157894736842101E-3</v>
      </c>
      <c r="BB122" s="13"/>
      <c r="BC122" s="13">
        <v>0</v>
      </c>
      <c r="BD122" s="13">
        <v>0</v>
      </c>
      <c r="BE122" s="13"/>
      <c r="BF122" s="13">
        <v>0</v>
      </c>
      <c r="BG122" s="13">
        <v>0</v>
      </c>
      <c r="BH122" s="13"/>
      <c r="BI122" s="13">
        <v>0</v>
      </c>
      <c r="BJ122" s="13">
        <v>8.5543199315654401E-4</v>
      </c>
      <c r="BK122" s="13"/>
      <c r="BL122" s="13">
        <v>0</v>
      </c>
      <c r="BM122" s="13">
        <v>1.2626262626262599E-3</v>
      </c>
    </row>
    <row r="123" spans="2:65" x14ac:dyDescent="0.3">
      <c r="B123" t="s">
        <v>109</v>
      </c>
      <c r="C123" s="13">
        <v>7.5642965204235997E-4</v>
      </c>
      <c r="D123" s="13">
        <v>1.6051364365971101E-3</v>
      </c>
      <c r="E123" s="13">
        <v>0</v>
      </c>
      <c r="F123" s="13"/>
      <c r="G123" s="13">
        <v>0</v>
      </c>
      <c r="H123" s="13">
        <v>0</v>
      </c>
      <c r="I123" s="13">
        <v>3.6900369003690001E-3</v>
      </c>
      <c r="J123" s="13">
        <v>0</v>
      </c>
      <c r="K123" s="13">
        <v>0</v>
      </c>
      <c r="L123" s="13">
        <v>0</v>
      </c>
      <c r="M123" s="13"/>
      <c r="N123" s="13">
        <v>0</v>
      </c>
      <c r="O123" s="13">
        <v>2.94117647058824E-3</v>
      </c>
      <c r="P123" s="13">
        <v>0</v>
      </c>
      <c r="Q123" s="13">
        <v>0</v>
      </c>
      <c r="R123" s="13"/>
      <c r="S123" s="13">
        <v>0</v>
      </c>
      <c r="T123" s="13">
        <v>0</v>
      </c>
      <c r="U123" s="13">
        <v>0</v>
      </c>
      <c r="V123" s="13">
        <v>0</v>
      </c>
      <c r="W123" s="13">
        <v>0</v>
      </c>
      <c r="X123" s="13">
        <v>7.5757575757575803E-3</v>
      </c>
      <c r="Y123" s="13">
        <v>0</v>
      </c>
      <c r="Z123" s="13">
        <v>0</v>
      </c>
      <c r="AA123" s="13">
        <v>0</v>
      </c>
      <c r="AB123" s="13">
        <v>0</v>
      </c>
      <c r="AC123" s="13">
        <v>0</v>
      </c>
      <c r="AD123" s="13">
        <v>0</v>
      </c>
      <c r="AE123" s="13"/>
      <c r="AF123" s="13">
        <v>1.25470514429109E-3</v>
      </c>
      <c r="AG123" s="13">
        <v>0</v>
      </c>
      <c r="AH123" s="13"/>
      <c r="AI123" s="13">
        <v>0</v>
      </c>
      <c r="AJ123" s="13">
        <v>0</v>
      </c>
      <c r="AK123" s="13">
        <v>2.8901734104046198E-3</v>
      </c>
      <c r="AL123" s="13"/>
      <c r="AM123" s="13">
        <v>0</v>
      </c>
      <c r="AN123" s="13">
        <v>0</v>
      </c>
      <c r="AO123" s="13">
        <v>0</v>
      </c>
      <c r="AP123" s="13"/>
      <c r="AQ123" s="13">
        <v>1.47492625368732E-3</v>
      </c>
      <c r="AR123" s="13">
        <v>0</v>
      </c>
      <c r="AS123" s="13"/>
      <c r="AT123" s="13">
        <v>0</v>
      </c>
      <c r="AU123" s="13">
        <v>1.04275286757039E-3</v>
      </c>
      <c r="AV123" s="13"/>
      <c r="AW123" s="13">
        <v>2.8328611898016999E-3</v>
      </c>
      <c r="AX123" s="13">
        <v>0</v>
      </c>
      <c r="AY123" s="13"/>
      <c r="AZ123" s="13">
        <v>0</v>
      </c>
      <c r="BA123" s="13">
        <v>1.3157894736842101E-3</v>
      </c>
      <c r="BB123" s="13"/>
      <c r="BC123" s="13">
        <v>0</v>
      </c>
      <c r="BD123" s="13">
        <v>0</v>
      </c>
      <c r="BE123" s="13"/>
      <c r="BF123" s="13">
        <v>0</v>
      </c>
      <c r="BG123" s="13">
        <v>0</v>
      </c>
      <c r="BH123" s="13"/>
      <c r="BI123" s="13">
        <v>0</v>
      </c>
      <c r="BJ123" s="13">
        <v>8.5543199315654401E-4</v>
      </c>
      <c r="BK123" s="13"/>
      <c r="BL123" s="13">
        <v>0</v>
      </c>
      <c r="BM123" s="13">
        <v>1.2626262626262599E-3</v>
      </c>
    </row>
    <row r="124" spans="2:65" x14ac:dyDescent="0.3">
      <c r="B124" t="s">
        <v>110</v>
      </c>
      <c r="C124" s="13">
        <v>0.99470499243570298</v>
      </c>
      <c r="D124" s="13">
        <v>0.99197431781701395</v>
      </c>
      <c r="E124" s="13">
        <v>0.99710982658959502</v>
      </c>
      <c r="F124" s="13"/>
      <c r="G124" s="13">
        <v>0.98895027624309395</v>
      </c>
      <c r="H124" s="13">
        <v>0.99439775910364103</v>
      </c>
      <c r="I124" s="13">
        <v>0.99261992619926198</v>
      </c>
      <c r="J124" s="13">
        <v>1</v>
      </c>
      <c r="K124" s="13">
        <v>1</v>
      </c>
      <c r="L124" s="13">
        <v>0.99415204678362601</v>
      </c>
      <c r="M124" s="13"/>
      <c r="N124" s="13">
        <v>0.99148936170212798</v>
      </c>
      <c r="O124" s="13">
        <v>0.997058823529412</v>
      </c>
      <c r="P124" s="13">
        <v>1</v>
      </c>
      <c r="Q124" s="13">
        <v>0.99373040752351105</v>
      </c>
      <c r="R124" s="13"/>
      <c r="S124" s="13">
        <v>0.99653979238754298</v>
      </c>
      <c r="T124" s="13">
        <v>0.99253731343283602</v>
      </c>
      <c r="U124" s="13">
        <v>1</v>
      </c>
      <c r="V124" s="13">
        <v>1</v>
      </c>
      <c r="W124" s="13">
        <v>1</v>
      </c>
      <c r="X124" s="13">
        <v>0.98484848484848497</v>
      </c>
      <c r="Y124" s="13">
        <v>0.99065420560747697</v>
      </c>
      <c r="Z124" s="13">
        <v>1</v>
      </c>
      <c r="AA124" s="13">
        <v>0.99371069182389904</v>
      </c>
      <c r="AB124" s="13">
        <v>0.98936170212765995</v>
      </c>
      <c r="AC124" s="13">
        <v>1</v>
      </c>
      <c r="AD124" s="13">
        <v>1</v>
      </c>
      <c r="AE124" s="13"/>
      <c r="AF124" s="13">
        <v>0.99498117942283604</v>
      </c>
      <c r="AG124" s="13">
        <v>0.99416342412451397</v>
      </c>
      <c r="AH124" s="13"/>
      <c r="AI124" s="13">
        <v>0.98728813559322004</v>
      </c>
      <c r="AJ124" s="13">
        <v>1</v>
      </c>
      <c r="AK124" s="13">
        <v>0.99710982658959502</v>
      </c>
      <c r="AL124" s="13"/>
      <c r="AM124" s="13">
        <v>0.98529411764705899</v>
      </c>
      <c r="AN124" s="13">
        <v>1</v>
      </c>
      <c r="AO124" s="13">
        <v>0.98518518518518505</v>
      </c>
      <c r="AP124" s="13"/>
      <c r="AQ124" s="13">
        <v>0.99262536873156304</v>
      </c>
      <c r="AR124" s="13">
        <v>0.99687499999999996</v>
      </c>
      <c r="AS124" s="13"/>
      <c r="AT124" s="13">
        <v>0.99699699699699695</v>
      </c>
      <c r="AU124" s="13">
        <v>0.99374348279457803</v>
      </c>
      <c r="AV124" s="13"/>
      <c r="AW124" s="13">
        <v>0.99716713881019803</v>
      </c>
      <c r="AX124" s="13">
        <v>0.99370409233997903</v>
      </c>
      <c r="AY124" s="13"/>
      <c r="AZ124" s="13">
        <v>0.99630996309963105</v>
      </c>
      <c r="BA124" s="13">
        <v>0.99342105263157898</v>
      </c>
      <c r="BB124" s="13"/>
      <c r="BC124" s="13">
        <v>1</v>
      </c>
      <c r="BD124" s="13">
        <v>1</v>
      </c>
      <c r="BE124" s="13"/>
      <c r="BF124" s="13">
        <v>1</v>
      </c>
      <c r="BG124" s="13">
        <v>1</v>
      </c>
      <c r="BH124" s="13"/>
      <c r="BI124" s="13">
        <v>1</v>
      </c>
      <c r="BJ124" s="13">
        <v>0.99401197604790403</v>
      </c>
      <c r="BK124" s="13"/>
      <c r="BL124" s="13">
        <v>0.99603960396039604</v>
      </c>
      <c r="BM124" s="13">
        <v>0.99368686868686895</v>
      </c>
    </row>
    <row r="125" spans="2:65" x14ac:dyDescent="0.3">
      <c r="B125" t="s">
        <v>111</v>
      </c>
      <c r="C125" s="13">
        <v>3.7821482602118E-3</v>
      </c>
      <c r="D125" s="13">
        <v>6.4205457463884404E-3</v>
      </c>
      <c r="E125" s="13">
        <v>1.4450867052023099E-3</v>
      </c>
      <c r="F125" s="13"/>
      <c r="G125" s="13">
        <v>5.5248618784530402E-3</v>
      </c>
      <c r="H125" s="13">
        <v>5.60224089635854E-3</v>
      </c>
      <c r="I125" s="13">
        <v>3.6900369003690001E-3</v>
      </c>
      <c r="J125" s="13">
        <v>0</v>
      </c>
      <c r="K125" s="13">
        <v>0</v>
      </c>
      <c r="L125" s="13">
        <v>5.8479532163742704E-3</v>
      </c>
      <c r="M125" s="13"/>
      <c r="N125" s="13">
        <v>8.5106382978723406E-3</v>
      </c>
      <c r="O125" s="13">
        <v>0</v>
      </c>
      <c r="P125" s="13">
        <v>0</v>
      </c>
      <c r="Q125" s="13">
        <v>3.1347962382445101E-3</v>
      </c>
      <c r="R125" s="13"/>
      <c r="S125" s="13">
        <v>3.4602076124567501E-3</v>
      </c>
      <c r="T125" s="13">
        <v>7.4626865671641798E-3</v>
      </c>
      <c r="U125" s="13">
        <v>0</v>
      </c>
      <c r="V125" s="13">
        <v>0</v>
      </c>
      <c r="W125" s="13">
        <v>0</v>
      </c>
      <c r="X125" s="13">
        <v>7.5757575757575803E-3</v>
      </c>
      <c r="Y125" s="13">
        <v>9.3457943925233603E-3</v>
      </c>
      <c r="Z125" s="13">
        <v>0</v>
      </c>
      <c r="AA125" s="13">
        <v>0</v>
      </c>
      <c r="AB125" s="13">
        <v>1.0638297872340399E-2</v>
      </c>
      <c r="AC125" s="13">
        <v>0</v>
      </c>
      <c r="AD125" s="13">
        <v>0</v>
      </c>
      <c r="AE125" s="13"/>
      <c r="AF125" s="13">
        <v>3.76411543287327E-3</v>
      </c>
      <c r="AG125" s="13">
        <v>3.8910505836575902E-3</v>
      </c>
      <c r="AH125" s="13"/>
      <c r="AI125" s="13">
        <v>1.27118644067797E-2</v>
      </c>
      <c r="AJ125" s="13">
        <v>0</v>
      </c>
      <c r="AK125" s="13">
        <v>0</v>
      </c>
      <c r="AL125" s="13"/>
      <c r="AM125" s="13">
        <v>1.4705882352941201E-2</v>
      </c>
      <c r="AN125" s="13">
        <v>0</v>
      </c>
      <c r="AO125" s="13">
        <v>1.48148148148148E-2</v>
      </c>
      <c r="AP125" s="13"/>
      <c r="AQ125" s="13">
        <v>4.4247787610619503E-3</v>
      </c>
      <c r="AR125" s="13">
        <v>3.1250000000000002E-3</v>
      </c>
      <c r="AS125" s="13"/>
      <c r="AT125" s="13">
        <v>3.0030030030029999E-3</v>
      </c>
      <c r="AU125" s="13">
        <v>4.1710114702815399E-3</v>
      </c>
      <c r="AV125" s="13"/>
      <c r="AW125" s="13">
        <v>0</v>
      </c>
      <c r="AX125" s="13">
        <v>5.2465897166841602E-3</v>
      </c>
      <c r="AY125" s="13"/>
      <c r="AZ125" s="13">
        <v>3.6900369003690001E-3</v>
      </c>
      <c r="BA125" s="13">
        <v>3.94736842105263E-3</v>
      </c>
      <c r="BB125" s="13"/>
      <c r="BC125" s="13">
        <v>0</v>
      </c>
      <c r="BD125" s="13">
        <v>0</v>
      </c>
      <c r="BE125" s="13"/>
      <c r="BF125" s="13">
        <v>0</v>
      </c>
      <c r="BG125" s="13">
        <v>0</v>
      </c>
      <c r="BH125" s="13"/>
      <c r="BI125" s="13">
        <v>0</v>
      </c>
      <c r="BJ125" s="13">
        <v>4.2771599657827203E-3</v>
      </c>
      <c r="BK125" s="13"/>
      <c r="BL125" s="13">
        <v>3.9603960396039596E-3</v>
      </c>
      <c r="BM125" s="13">
        <v>3.7878787878787902E-3</v>
      </c>
    </row>
    <row r="126" spans="2:65" x14ac:dyDescent="0.3">
      <c r="B126" t="s">
        <v>91</v>
      </c>
      <c r="C126" s="13">
        <v>0</v>
      </c>
      <c r="D126" s="13">
        <v>0</v>
      </c>
      <c r="E126" s="13">
        <v>0</v>
      </c>
      <c r="F126" s="13"/>
      <c r="G126" s="13">
        <v>0</v>
      </c>
      <c r="H126" s="13">
        <v>0</v>
      </c>
      <c r="I126" s="13">
        <v>0</v>
      </c>
      <c r="J126" s="13">
        <v>0</v>
      </c>
      <c r="K126" s="13">
        <v>0</v>
      </c>
      <c r="L126" s="13">
        <v>0</v>
      </c>
      <c r="M126" s="13"/>
      <c r="N126" s="13">
        <v>0</v>
      </c>
      <c r="O126" s="13">
        <v>0</v>
      </c>
      <c r="P126" s="13">
        <v>0</v>
      </c>
      <c r="Q126" s="13">
        <v>0</v>
      </c>
      <c r="R126" s="13"/>
      <c r="S126" s="13">
        <v>0</v>
      </c>
      <c r="T126" s="13">
        <v>0</v>
      </c>
      <c r="U126" s="13">
        <v>0</v>
      </c>
      <c r="V126" s="13">
        <v>0</v>
      </c>
      <c r="W126" s="13">
        <v>0</v>
      </c>
      <c r="X126" s="13">
        <v>0</v>
      </c>
      <c r="Y126" s="13">
        <v>0</v>
      </c>
      <c r="Z126" s="13">
        <v>0</v>
      </c>
      <c r="AA126" s="13">
        <v>0</v>
      </c>
      <c r="AB126" s="13">
        <v>0</v>
      </c>
      <c r="AC126" s="13">
        <v>0</v>
      </c>
      <c r="AD126" s="13">
        <v>0</v>
      </c>
      <c r="AE126" s="13"/>
      <c r="AF126" s="13">
        <v>0</v>
      </c>
      <c r="AG126" s="13">
        <v>0</v>
      </c>
      <c r="AH126" s="13"/>
      <c r="AI126" s="13">
        <v>0</v>
      </c>
      <c r="AJ126" s="13">
        <v>0</v>
      </c>
      <c r="AK126" s="13">
        <v>0</v>
      </c>
      <c r="AL126" s="13"/>
      <c r="AM126" s="13">
        <v>0</v>
      </c>
      <c r="AN126" s="13">
        <v>0</v>
      </c>
      <c r="AO126" s="13">
        <v>0</v>
      </c>
      <c r="AP126" s="13"/>
      <c r="AQ126" s="13">
        <v>0</v>
      </c>
      <c r="AR126" s="13">
        <v>0</v>
      </c>
      <c r="AS126" s="13"/>
      <c r="AT126" s="13">
        <v>0</v>
      </c>
      <c r="AU126" s="13">
        <v>0</v>
      </c>
      <c r="AV126" s="13"/>
      <c r="AW126" s="13">
        <v>0</v>
      </c>
      <c r="AX126" s="13">
        <v>0</v>
      </c>
      <c r="AY126" s="13"/>
      <c r="AZ126" s="13">
        <v>0</v>
      </c>
      <c r="BA126" s="13">
        <v>0</v>
      </c>
      <c r="BB126" s="13"/>
      <c r="BC126" s="13">
        <v>0</v>
      </c>
      <c r="BD126" s="13">
        <v>0</v>
      </c>
      <c r="BE126" s="13"/>
      <c r="BF126" s="13">
        <v>0</v>
      </c>
      <c r="BG126" s="13">
        <v>0</v>
      </c>
      <c r="BH126" s="13"/>
      <c r="BI126" s="13">
        <v>0</v>
      </c>
      <c r="BJ126" s="13">
        <v>0</v>
      </c>
      <c r="BK126" s="13"/>
      <c r="BL126" s="13">
        <v>0</v>
      </c>
      <c r="BM126" s="13">
        <v>0</v>
      </c>
    </row>
    <row r="127" spans="2:65" x14ac:dyDescent="0.3">
      <c r="B127" t="s">
        <v>112</v>
      </c>
      <c r="C127" s="13">
        <v>1.5128593040847199E-3</v>
      </c>
      <c r="D127" s="13">
        <v>1.6051364365971101E-3</v>
      </c>
      <c r="E127" s="13">
        <v>1.4450867052023099E-3</v>
      </c>
      <c r="F127" s="13"/>
      <c r="G127" s="13">
        <v>5.5248618784530402E-3</v>
      </c>
      <c r="H127" s="13">
        <v>0</v>
      </c>
      <c r="I127" s="13">
        <v>3.6900369003690001E-3</v>
      </c>
      <c r="J127" s="13">
        <v>0</v>
      </c>
      <c r="K127" s="13">
        <v>0</v>
      </c>
      <c r="L127" s="13">
        <v>0</v>
      </c>
      <c r="M127" s="13"/>
      <c r="N127" s="13">
        <v>0</v>
      </c>
      <c r="O127" s="13">
        <v>2.94117647058824E-3</v>
      </c>
      <c r="P127" s="13">
        <v>0</v>
      </c>
      <c r="Q127" s="13">
        <v>3.1347962382445101E-3</v>
      </c>
      <c r="R127" s="13"/>
      <c r="S127" s="13">
        <v>0</v>
      </c>
      <c r="T127" s="13">
        <v>0</v>
      </c>
      <c r="U127" s="13">
        <v>0</v>
      </c>
      <c r="V127" s="13">
        <v>0</v>
      </c>
      <c r="W127" s="13">
        <v>0</v>
      </c>
      <c r="X127" s="13">
        <v>7.5757575757575803E-3</v>
      </c>
      <c r="Y127" s="13">
        <v>0</v>
      </c>
      <c r="Z127" s="13">
        <v>0</v>
      </c>
      <c r="AA127" s="13">
        <v>6.2893081761006301E-3</v>
      </c>
      <c r="AB127" s="13">
        <v>0</v>
      </c>
      <c r="AC127" s="13">
        <v>0</v>
      </c>
      <c r="AD127" s="13">
        <v>0</v>
      </c>
      <c r="AE127" s="13"/>
      <c r="AF127" s="13">
        <v>1.25470514429109E-3</v>
      </c>
      <c r="AG127" s="13">
        <v>1.9455252918287899E-3</v>
      </c>
      <c r="AH127" s="13"/>
      <c r="AI127" s="13">
        <v>0</v>
      </c>
      <c r="AJ127" s="13">
        <v>0</v>
      </c>
      <c r="AK127" s="13">
        <v>2.8901734104046198E-3</v>
      </c>
      <c r="AL127" s="13"/>
      <c r="AM127" s="13">
        <v>0</v>
      </c>
      <c r="AN127" s="13">
        <v>0</v>
      </c>
      <c r="AO127" s="13">
        <v>0</v>
      </c>
      <c r="AP127" s="13"/>
      <c r="AQ127" s="13">
        <v>2.9498525073746299E-3</v>
      </c>
      <c r="AR127" s="13">
        <v>0</v>
      </c>
      <c r="AS127" s="13"/>
      <c r="AT127" s="13">
        <v>0</v>
      </c>
      <c r="AU127" s="13">
        <v>2.08550573514077E-3</v>
      </c>
      <c r="AV127" s="13"/>
      <c r="AW127" s="13">
        <v>2.8328611898016999E-3</v>
      </c>
      <c r="AX127" s="13">
        <v>1.04931794333683E-3</v>
      </c>
      <c r="AY127" s="13"/>
      <c r="AZ127" s="13">
        <v>0</v>
      </c>
      <c r="BA127" s="13">
        <v>2.6315789473684201E-3</v>
      </c>
      <c r="BB127" s="13"/>
      <c r="BC127" s="13">
        <v>0</v>
      </c>
      <c r="BD127" s="13">
        <v>0</v>
      </c>
      <c r="BE127" s="13"/>
      <c r="BF127" s="13">
        <v>0</v>
      </c>
      <c r="BG127" s="13">
        <v>0</v>
      </c>
      <c r="BH127" s="13"/>
      <c r="BI127" s="13">
        <v>0</v>
      </c>
      <c r="BJ127" s="13">
        <v>1.71086398631309E-3</v>
      </c>
      <c r="BK127" s="13"/>
      <c r="BL127" s="13">
        <v>0</v>
      </c>
      <c r="BM127" s="13">
        <v>2.5252525252525298E-3</v>
      </c>
    </row>
    <row r="128" spans="2:65" x14ac:dyDescent="0.3">
      <c r="B128" t="s">
        <v>78</v>
      </c>
      <c r="C128" s="13">
        <v>-1.5128593040847199E-3</v>
      </c>
      <c r="D128" s="13">
        <v>-1.6051364365971101E-3</v>
      </c>
      <c r="E128" s="13">
        <v>-1.4450867052023099E-3</v>
      </c>
      <c r="F128" s="13"/>
      <c r="G128" s="13">
        <v>-5.5248618784530402E-3</v>
      </c>
      <c r="H128" s="13">
        <v>0</v>
      </c>
      <c r="I128" s="13">
        <v>-3.6900369003690001E-3</v>
      </c>
      <c r="J128" s="13">
        <v>0</v>
      </c>
      <c r="K128" s="13">
        <v>0</v>
      </c>
      <c r="L128" s="13">
        <v>0</v>
      </c>
      <c r="M128" s="13"/>
      <c r="N128" s="13">
        <v>0</v>
      </c>
      <c r="O128" s="13">
        <v>-2.94117647058824E-3</v>
      </c>
      <c r="P128" s="13">
        <v>0</v>
      </c>
      <c r="Q128" s="13">
        <v>-3.1347962382445101E-3</v>
      </c>
      <c r="R128" s="13"/>
      <c r="S128" s="13">
        <v>0</v>
      </c>
      <c r="T128" s="13">
        <v>0</v>
      </c>
      <c r="U128" s="13">
        <v>0</v>
      </c>
      <c r="V128" s="13">
        <v>0</v>
      </c>
      <c r="W128" s="13">
        <v>0</v>
      </c>
      <c r="X128" s="13">
        <v>-7.5757575757575803E-3</v>
      </c>
      <c r="Y128" s="13">
        <v>0</v>
      </c>
      <c r="Z128" s="13">
        <v>0</v>
      </c>
      <c r="AA128" s="13">
        <v>-6.2893081761006301E-3</v>
      </c>
      <c r="AB128" s="13">
        <v>0</v>
      </c>
      <c r="AC128" s="13">
        <v>0</v>
      </c>
      <c r="AD128" s="13">
        <v>0</v>
      </c>
      <c r="AE128" s="13"/>
      <c r="AF128" s="13">
        <v>-1.25470514429109E-3</v>
      </c>
      <c r="AG128" s="13">
        <v>-1.9455252918287899E-3</v>
      </c>
      <c r="AH128" s="13"/>
      <c r="AI128" s="13">
        <v>0</v>
      </c>
      <c r="AJ128" s="13">
        <v>0</v>
      </c>
      <c r="AK128" s="13">
        <v>-2.8901734104046198E-3</v>
      </c>
      <c r="AL128" s="13"/>
      <c r="AM128" s="13">
        <v>0</v>
      </c>
      <c r="AN128" s="13">
        <v>0</v>
      </c>
      <c r="AO128" s="13">
        <v>0</v>
      </c>
      <c r="AP128" s="13"/>
      <c r="AQ128" s="13">
        <v>-2.9498525073746299E-3</v>
      </c>
      <c r="AR128" s="13">
        <v>0</v>
      </c>
      <c r="AS128" s="13"/>
      <c r="AT128" s="13">
        <v>0</v>
      </c>
      <c r="AU128" s="13">
        <v>-2.08550573514077E-3</v>
      </c>
      <c r="AV128" s="13"/>
      <c r="AW128" s="13">
        <v>-2.8328611898016999E-3</v>
      </c>
      <c r="AX128" s="13">
        <v>-1.04931794333683E-3</v>
      </c>
      <c r="AY128" s="13"/>
      <c r="AZ128" s="13">
        <v>0</v>
      </c>
      <c r="BA128" s="13">
        <v>-2.6315789473684201E-3</v>
      </c>
      <c r="BB128" s="13"/>
      <c r="BC128" s="13">
        <v>0</v>
      </c>
      <c r="BD128" s="13">
        <v>0</v>
      </c>
      <c r="BE128" s="13"/>
      <c r="BF128" s="13">
        <v>0</v>
      </c>
      <c r="BG128" s="13">
        <v>0</v>
      </c>
      <c r="BH128" s="13"/>
      <c r="BI128" s="13">
        <v>0</v>
      </c>
      <c r="BJ128" s="13">
        <v>-1.71086398631309E-3</v>
      </c>
      <c r="BK128" s="13"/>
      <c r="BL128" s="13">
        <v>0</v>
      </c>
      <c r="BM128" s="13">
        <v>-2.5252525252525298E-3</v>
      </c>
    </row>
    <row r="129" spans="2:65" x14ac:dyDescent="0.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row>
    <row r="130" spans="2:65" x14ac:dyDescent="0.3">
      <c r="B130" s="6" t="s">
        <v>122</v>
      </c>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row>
    <row r="131" spans="2:65" x14ac:dyDescent="0.3">
      <c r="B131" s="23" t="s">
        <v>82</v>
      </c>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row>
    <row r="132" spans="2:65" x14ac:dyDescent="0.3">
      <c r="B132" t="s">
        <v>108</v>
      </c>
      <c r="C132" s="13">
        <v>0.38956127080181502</v>
      </c>
      <c r="D132" s="13">
        <v>0.37560192616372401</v>
      </c>
      <c r="E132" s="13">
        <v>0.40317919075144498</v>
      </c>
      <c r="F132" s="13"/>
      <c r="G132" s="13">
        <v>0.28176795580110497</v>
      </c>
      <c r="H132" s="13">
        <v>0.37535014005602202</v>
      </c>
      <c r="I132" s="13">
        <v>0.40221402214022101</v>
      </c>
      <c r="J132" s="13">
        <v>0.39810426540284399</v>
      </c>
      <c r="K132" s="13">
        <v>0.458015267175573</v>
      </c>
      <c r="L132" s="13">
        <v>0.45029239766081902</v>
      </c>
      <c r="M132" s="13"/>
      <c r="N132" s="13">
        <v>0.37234042553191499</v>
      </c>
      <c r="O132" s="13">
        <v>0.36470588235294099</v>
      </c>
      <c r="P132" s="13">
        <v>0.38764044943820197</v>
      </c>
      <c r="Q132" s="13">
        <v>0.43887147335423199</v>
      </c>
      <c r="R132" s="13"/>
      <c r="S132" s="13">
        <v>0.37716262975778497</v>
      </c>
      <c r="T132" s="13">
        <v>0.365671641791045</v>
      </c>
      <c r="U132" s="13">
        <v>0.38709677419354799</v>
      </c>
      <c r="V132" s="13">
        <v>0.39047619047618998</v>
      </c>
      <c r="W132" s="13">
        <v>0.378151260504202</v>
      </c>
      <c r="X132" s="13">
        <v>0.36363636363636398</v>
      </c>
      <c r="Y132" s="13">
        <v>0.38317757009345799</v>
      </c>
      <c r="Z132" s="13">
        <v>0.53333333333333299</v>
      </c>
      <c r="AA132" s="13">
        <v>0.42138364779874199</v>
      </c>
      <c r="AB132" s="13">
        <v>0.36170212765957399</v>
      </c>
      <c r="AC132" s="13">
        <v>0.33823529411764702</v>
      </c>
      <c r="AD132" s="13">
        <v>0.78260869565217395</v>
      </c>
      <c r="AE132" s="13"/>
      <c r="AF132" s="13">
        <v>0.370138017565872</v>
      </c>
      <c r="AG132" s="13">
        <v>0.42217898832684803</v>
      </c>
      <c r="AH132" s="13"/>
      <c r="AI132" s="13">
        <v>0.36016949152542399</v>
      </c>
      <c r="AJ132" s="13">
        <v>0.42857142857142899</v>
      </c>
      <c r="AK132" s="13">
        <v>0.34971098265896</v>
      </c>
      <c r="AL132" s="13"/>
      <c r="AM132" s="13">
        <v>0.47058823529411797</v>
      </c>
      <c r="AN132" s="13">
        <v>0.44230769230769201</v>
      </c>
      <c r="AO132" s="13">
        <v>0.281481481481481</v>
      </c>
      <c r="AP132" s="13"/>
      <c r="AQ132" s="13">
        <v>0.37905604719764002</v>
      </c>
      <c r="AR132" s="13">
        <v>0.40312500000000001</v>
      </c>
      <c r="AS132" s="13"/>
      <c r="AT132" s="13">
        <v>0.33933933933933902</v>
      </c>
      <c r="AU132" s="13">
        <v>0.40771637122002102</v>
      </c>
      <c r="AV132" s="13"/>
      <c r="AW132" s="13">
        <v>0.365439093484419</v>
      </c>
      <c r="AX132" s="13">
        <v>0.39979013641133299</v>
      </c>
      <c r="AY132" s="13"/>
      <c r="AZ132" s="13">
        <v>0.41512915129151301</v>
      </c>
      <c r="BA132" s="13">
        <v>0.37368421052631601</v>
      </c>
      <c r="BB132" s="13"/>
      <c r="BC132" s="13">
        <v>0.39942528735632199</v>
      </c>
      <c r="BD132" s="13">
        <v>0.360869565217391</v>
      </c>
      <c r="BE132" s="13"/>
      <c r="BF132" s="13">
        <v>0.39705882352941202</v>
      </c>
      <c r="BG132" s="13">
        <v>0.40094339622641501</v>
      </c>
      <c r="BH132" s="13"/>
      <c r="BI132" s="13">
        <v>0.44202898550724601</v>
      </c>
      <c r="BJ132" s="13">
        <v>0.38579982891360098</v>
      </c>
      <c r="BK132" s="13"/>
      <c r="BL132" s="13">
        <v>0.37425742574257398</v>
      </c>
      <c r="BM132" s="13">
        <v>0.40530303030303</v>
      </c>
    </row>
    <row r="133" spans="2:65" x14ac:dyDescent="0.3">
      <c r="B133" t="s">
        <v>109</v>
      </c>
      <c r="C133" s="13">
        <v>0.38804841149773101</v>
      </c>
      <c r="D133" s="13">
        <v>0.406099518459069</v>
      </c>
      <c r="E133" s="13">
        <v>0.369942196531792</v>
      </c>
      <c r="F133" s="13"/>
      <c r="G133" s="13">
        <v>0.46408839779005501</v>
      </c>
      <c r="H133" s="13">
        <v>0.36134453781512599</v>
      </c>
      <c r="I133" s="13">
        <v>0.36531365313653102</v>
      </c>
      <c r="J133" s="13">
        <v>0.45971563981042701</v>
      </c>
      <c r="K133" s="13">
        <v>0.35877862595419802</v>
      </c>
      <c r="L133" s="13">
        <v>0.33333333333333298</v>
      </c>
      <c r="M133" s="13"/>
      <c r="N133" s="13">
        <v>0.39361702127659598</v>
      </c>
      <c r="O133" s="13">
        <v>0.39117647058823501</v>
      </c>
      <c r="P133" s="13">
        <v>0.398876404494382</v>
      </c>
      <c r="Q133" s="13">
        <v>0.37617554858934199</v>
      </c>
      <c r="R133" s="13"/>
      <c r="S133" s="13">
        <v>0.41176470588235298</v>
      </c>
      <c r="T133" s="13">
        <v>0.42537313432835799</v>
      </c>
      <c r="U133" s="13">
        <v>0.33870967741935498</v>
      </c>
      <c r="V133" s="13">
        <v>0.35238095238095202</v>
      </c>
      <c r="W133" s="13">
        <v>0.378151260504202</v>
      </c>
      <c r="X133" s="13">
        <v>0.45454545454545497</v>
      </c>
      <c r="Y133" s="13">
        <v>0.355140186915888</v>
      </c>
      <c r="Z133" s="13">
        <v>0.233333333333333</v>
      </c>
      <c r="AA133" s="13">
        <v>0.41509433962264197</v>
      </c>
      <c r="AB133" s="13">
        <v>0.36170212765957399</v>
      </c>
      <c r="AC133" s="13">
        <v>0.38235294117647101</v>
      </c>
      <c r="AD133" s="13">
        <v>0.13043478260869601</v>
      </c>
      <c r="AE133" s="13"/>
      <c r="AF133" s="13">
        <v>0.39523212045169398</v>
      </c>
      <c r="AG133" s="13">
        <v>0.37354085603112802</v>
      </c>
      <c r="AH133" s="13"/>
      <c r="AI133" s="13">
        <v>0.40677966101694901</v>
      </c>
      <c r="AJ133" s="13">
        <v>0.36363636363636398</v>
      </c>
      <c r="AK133" s="13">
        <v>0.369942196531792</v>
      </c>
      <c r="AL133" s="13"/>
      <c r="AM133" s="13">
        <v>0.33823529411764702</v>
      </c>
      <c r="AN133" s="13">
        <v>0.36538461538461497</v>
      </c>
      <c r="AO133" s="13">
        <v>0.44444444444444398</v>
      </c>
      <c r="AP133" s="13"/>
      <c r="AQ133" s="13">
        <v>0.38938053097345099</v>
      </c>
      <c r="AR133" s="13">
        <v>0.38437500000000002</v>
      </c>
      <c r="AS133" s="13"/>
      <c r="AT133" s="13">
        <v>0.42642642642642598</v>
      </c>
      <c r="AU133" s="13">
        <v>0.373305526590198</v>
      </c>
      <c r="AV133" s="13"/>
      <c r="AW133" s="13">
        <v>0.39093484419263502</v>
      </c>
      <c r="AX133" s="13">
        <v>0.38719832109129099</v>
      </c>
      <c r="AY133" s="13"/>
      <c r="AZ133" s="13">
        <v>0.39298892988929901</v>
      </c>
      <c r="BA133" s="13">
        <v>0.38815789473684198</v>
      </c>
      <c r="BB133" s="13"/>
      <c r="BC133" s="13">
        <v>0.37643678160919503</v>
      </c>
      <c r="BD133" s="13">
        <v>0.39565217391304303</v>
      </c>
      <c r="BE133" s="13"/>
      <c r="BF133" s="13">
        <v>0.375</v>
      </c>
      <c r="BG133" s="13">
        <v>0.37735849056603799</v>
      </c>
      <c r="BH133" s="13"/>
      <c r="BI133" s="13">
        <v>0.35507246376811602</v>
      </c>
      <c r="BJ133" s="13">
        <v>0.39264328485885402</v>
      </c>
      <c r="BK133" s="13"/>
      <c r="BL133" s="13">
        <v>0.40792079207920801</v>
      </c>
      <c r="BM133" s="13">
        <v>0.37247474747474701</v>
      </c>
    </row>
    <row r="134" spans="2:65" x14ac:dyDescent="0.3">
      <c r="B134" t="s">
        <v>110</v>
      </c>
      <c r="C134" s="13">
        <v>0.12783661119515899</v>
      </c>
      <c r="D134" s="13">
        <v>0.13322632423756001</v>
      </c>
      <c r="E134" s="13">
        <v>0.122832369942197</v>
      </c>
      <c r="F134" s="13"/>
      <c r="G134" s="13">
        <v>0.13259668508287301</v>
      </c>
      <c r="H134" s="13">
        <v>0.165266106442577</v>
      </c>
      <c r="I134" s="13">
        <v>0.14022140221402199</v>
      </c>
      <c r="J134" s="13">
        <v>6.6350710900473897E-2</v>
      </c>
      <c r="K134" s="13">
        <v>9.9236641221374003E-2</v>
      </c>
      <c r="L134" s="13">
        <v>0.12280701754386</v>
      </c>
      <c r="M134" s="13"/>
      <c r="N134" s="13">
        <v>0.14042553191489399</v>
      </c>
      <c r="O134" s="13">
        <v>0.14411764705882399</v>
      </c>
      <c r="P134" s="13">
        <v>0.101123595505618</v>
      </c>
      <c r="Q134" s="13">
        <v>0.10658307210031299</v>
      </c>
      <c r="R134" s="13"/>
      <c r="S134" s="13">
        <v>0.13840830449826999</v>
      </c>
      <c r="T134" s="13">
        <v>7.4626865671641798E-2</v>
      </c>
      <c r="U134" s="13">
        <v>9.6774193548387094E-2</v>
      </c>
      <c r="V134" s="13">
        <v>0.17142857142857101</v>
      </c>
      <c r="W134" s="13">
        <v>0.151260504201681</v>
      </c>
      <c r="X134" s="13">
        <v>0.12121212121212099</v>
      </c>
      <c r="Y134" s="13">
        <v>0.13084112149532701</v>
      </c>
      <c r="Z134" s="13">
        <v>0.133333333333333</v>
      </c>
      <c r="AA134" s="13">
        <v>0.113207547169811</v>
      </c>
      <c r="AB134" s="13">
        <v>0.159574468085106</v>
      </c>
      <c r="AC134" s="13">
        <v>0.11764705882352899</v>
      </c>
      <c r="AD134" s="13">
        <v>8.6956521739130405E-2</v>
      </c>
      <c r="AE134" s="13"/>
      <c r="AF134" s="13">
        <v>0.13927227101631101</v>
      </c>
      <c r="AG134" s="13">
        <v>0.11284046692607</v>
      </c>
      <c r="AH134" s="13"/>
      <c r="AI134" s="13">
        <v>0.152542372881356</v>
      </c>
      <c r="AJ134" s="13">
        <v>0.168831168831169</v>
      </c>
      <c r="AK134" s="13">
        <v>0.14161849710982699</v>
      </c>
      <c r="AL134" s="13"/>
      <c r="AM134" s="13">
        <v>0.161764705882353</v>
      </c>
      <c r="AN134" s="13">
        <v>9.6153846153846201E-2</v>
      </c>
      <c r="AO134" s="13">
        <v>0.19259259259259301</v>
      </c>
      <c r="AP134" s="13"/>
      <c r="AQ134" s="13">
        <v>0.13716814159292001</v>
      </c>
      <c r="AR134" s="13">
        <v>0.1171875</v>
      </c>
      <c r="AS134" s="13"/>
      <c r="AT134" s="13">
        <v>0.144144144144144</v>
      </c>
      <c r="AU134" s="13">
        <v>0.123044838373306</v>
      </c>
      <c r="AV134" s="13"/>
      <c r="AW134" s="13">
        <v>0.13314447592067999</v>
      </c>
      <c r="AX134" s="13">
        <v>0.12381951731374601</v>
      </c>
      <c r="AY134" s="13"/>
      <c r="AZ134" s="13">
        <v>0.101476014760148</v>
      </c>
      <c r="BA134" s="13">
        <v>0.14605263157894699</v>
      </c>
      <c r="BB134" s="13"/>
      <c r="BC134" s="13">
        <v>0.12931034482758599</v>
      </c>
      <c r="BD134" s="13">
        <v>0.139130434782609</v>
      </c>
      <c r="BE134" s="13"/>
      <c r="BF134" s="13">
        <v>0.14705882352941199</v>
      </c>
      <c r="BG134" s="13">
        <v>0.117924528301887</v>
      </c>
      <c r="BH134" s="13"/>
      <c r="BI134" s="13">
        <v>0.13768115942028999</v>
      </c>
      <c r="BJ134" s="13">
        <v>0.12660393498716899</v>
      </c>
      <c r="BK134" s="13"/>
      <c r="BL134" s="13">
        <v>0.118811881188119</v>
      </c>
      <c r="BM134" s="13">
        <v>0.13131313131313099</v>
      </c>
    </row>
    <row r="135" spans="2:65" x14ac:dyDescent="0.3">
      <c r="B135" t="s">
        <v>111</v>
      </c>
      <c r="C135" s="13">
        <v>3.1013615733736798E-2</v>
      </c>
      <c r="D135" s="13">
        <v>3.2102728731942198E-2</v>
      </c>
      <c r="E135" s="13">
        <v>3.0346820809248599E-2</v>
      </c>
      <c r="F135" s="13"/>
      <c r="G135" s="13">
        <v>6.6298342541436503E-2</v>
      </c>
      <c r="H135" s="13">
        <v>3.64145658263305E-2</v>
      </c>
      <c r="I135" s="13">
        <v>2.2140221402214E-2</v>
      </c>
      <c r="J135" s="13">
        <v>2.3696682464454999E-2</v>
      </c>
      <c r="K135" s="13">
        <v>1.5267175572519101E-2</v>
      </c>
      <c r="L135" s="13">
        <v>1.7543859649122799E-2</v>
      </c>
      <c r="M135" s="13"/>
      <c r="N135" s="13">
        <v>2.5531914893616999E-2</v>
      </c>
      <c r="O135" s="13">
        <v>3.2352941176470598E-2</v>
      </c>
      <c r="P135" s="13">
        <v>6.1797752808988797E-2</v>
      </c>
      <c r="Q135" s="13">
        <v>1.56739811912226E-2</v>
      </c>
      <c r="R135" s="13"/>
      <c r="S135" s="13">
        <v>2.0761245674740501E-2</v>
      </c>
      <c r="T135" s="13">
        <v>2.2388059701492501E-2</v>
      </c>
      <c r="U135" s="13">
        <v>9.6774193548387094E-2</v>
      </c>
      <c r="V135" s="13">
        <v>2.8571428571428598E-2</v>
      </c>
      <c r="W135" s="13">
        <v>3.3613445378151301E-2</v>
      </c>
      <c r="X135" s="13">
        <v>2.27272727272727E-2</v>
      </c>
      <c r="Y135" s="13">
        <v>4.67289719626168E-2</v>
      </c>
      <c r="Z135" s="13">
        <v>0.1</v>
      </c>
      <c r="AA135" s="13">
        <v>0</v>
      </c>
      <c r="AB135" s="13">
        <v>4.2553191489361701E-2</v>
      </c>
      <c r="AC135" s="13">
        <v>5.8823529411764698E-2</v>
      </c>
      <c r="AD135" s="13">
        <v>0</v>
      </c>
      <c r="AE135" s="13"/>
      <c r="AF135" s="13">
        <v>3.2622333751568401E-2</v>
      </c>
      <c r="AG135" s="13">
        <v>2.7237354085603099E-2</v>
      </c>
      <c r="AH135" s="13"/>
      <c r="AI135" s="13">
        <v>3.8135593220338999E-2</v>
      </c>
      <c r="AJ135" s="13">
        <v>1.2987012987013E-2</v>
      </c>
      <c r="AK135" s="13">
        <v>5.2023121387283197E-2</v>
      </c>
      <c r="AL135" s="13"/>
      <c r="AM135" s="13">
        <v>0</v>
      </c>
      <c r="AN135" s="13">
        <v>7.69230769230769E-2</v>
      </c>
      <c r="AO135" s="13">
        <v>3.7037037037037E-2</v>
      </c>
      <c r="AP135" s="13"/>
      <c r="AQ135" s="13">
        <v>3.2448377581120902E-2</v>
      </c>
      <c r="AR135" s="13">
        <v>2.9687499999999999E-2</v>
      </c>
      <c r="AS135" s="13"/>
      <c r="AT135" s="13">
        <v>2.4024024024024E-2</v>
      </c>
      <c r="AU135" s="13">
        <v>3.2325338894681997E-2</v>
      </c>
      <c r="AV135" s="13"/>
      <c r="AW135" s="13">
        <v>4.2492917847025503E-2</v>
      </c>
      <c r="AX135" s="13">
        <v>2.7282266526757599E-2</v>
      </c>
      <c r="AY135" s="13"/>
      <c r="AZ135" s="13">
        <v>2.9520295202952001E-2</v>
      </c>
      <c r="BA135" s="13">
        <v>3.1578947368421102E-2</v>
      </c>
      <c r="BB135" s="13"/>
      <c r="BC135" s="13">
        <v>3.7356321839080497E-2</v>
      </c>
      <c r="BD135" s="13">
        <v>3.0434782608695699E-2</v>
      </c>
      <c r="BE135" s="13"/>
      <c r="BF135" s="13">
        <v>2.9411764705882401E-2</v>
      </c>
      <c r="BG135" s="13">
        <v>4.2452830188679201E-2</v>
      </c>
      <c r="BH135" s="13"/>
      <c r="BI135" s="13">
        <v>2.8985507246376802E-2</v>
      </c>
      <c r="BJ135" s="13">
        <v>2.9940119760479E-2</v>
      </c>
      <c r="BK135" s="13"/>
      <c r="BL135" s="13">
        <v>3.36633663366337E-2</v>
      </c>
      <c r="BM135" s="13">
        <v>2.7777777777777801E-2</v>
      </c>
    </row>
    <row r="136" spans="2:65" x14ac:dyDescent="0.3">
      <c r="B136" t="s">
        <v>91</v>
      </c>
      <c r="C136" s="13">
        <v>6.35400907715582E-2</v>
      </c>
      <c r="D136" s="13">
        <v>5.2969502407704698E-2</v>
      </c>
      <c r="E136" s="13">
        <v>7.3699421965317896E-2</v>
      </c>
      <c r="F136" s="13"/>
      <c r="G136" s="13">
        <v>5.5248618784530398E-2</v>
      </c>
      <c r="H136" s="13">
        <v>6.1624649859944002E-2</v>
      </c>
      <c r="I136" s="13">
        <v>7.0110701107011106E-2</v>
      </c>
      <c r="J136" s="13">
        <v>5.2132701421800903E-2</v>
      </c>
      <c r="K136" s="13">
        <v>6.8702290076335895E-2</v>
      </c>
      <c r="L136" s="13">
        <v>7.6023391812865507E-2</v>
      </c>
      <c r="M136" s="13"/>
      <c r="N136" s="13">
        <v>6.8085106382978697E-2</v>
      </c>
      <c r="O136" s="13">
        <v>6.7647058823529393E-2</v>
      </c>
      <c r="P136" s="13">
        <v>5.0561797752809001E-2</v>
      </c>
      <c r="Q136" s="13">
        <v>6.2695924764890304E-2</v>
      </c>
      <c r="R136" s="13"/>
      <c r="S136" s="13">
        <v>5.1903114186851201E-2</v>
      </c>
      <c r="T136" s="13">
        <v>0.111940298507463</v>
      </c>
      <c r="U136" s="13">
        <v>8.0645161290322606E-2</v>
      </c>
      <c r="V136" s="13">
        <v>5.7142857142857099E-2</v>
      </c>
      <c r="W136" s="13">
        <v>5.8823529411764698E-2</v>
      </c>
      <c r="X136" s="13">
        <v>3.7878787878787901E-2</v>
      </c>
      <c r="Y136" s="13">
        <v>8.4112149532710304E-2</v>
      </c>
      <c r="Z136" s="13">
        <v>0</v>
      </c>
      <c r="AA136" s="13">
        <v>5.0314465408804999E-2</v>
      </c>
      <c r="AB136" s="13">
        <v>7.4468085106383003E-2</v>
      </c>
      <c r="AC136" s="13">
        <v>0.10294117647058799</v>
      </c>
      <c r="AD136" s="13">
        <v>0</v>
      </c>
      <c r="AE136" s="13"/>
      <c r="AF136" s="13">
        <v>6.2735257214554599E-2</v>
      </c>
      <c r="AG136" s="13">
        <v>6.4202334630350202E-2</v>
      </c>
      <c r="AH136" s="13"/>
      <c r="AI136" s="13">
        <v>4.2372881355932202E-2</v>
      </c>
      <c r="AJ136" s="13">
        <v>2.5974025974026E-2</v>
      </c>
      <c r="AK136" s="13">
        <v>8.6705202312138699E-2</v>
      </c>
      <c r="AL136" s="13"/>
      <c r="AM136" s="13">
        <v>2.9411764705882401E-2</v>
      </c>
      <c r="AN136" s="13">
        <v>1.9230769230769201E-2</v>
      </c>
      <c r="AO136" s="13">
        <v>4.4444444444444398E-2</v>
      </c>
      <c r="AP136" s="13"/>
      <c r="AQ136" s="13">
        <v>6.1946902654867297E-2</v>
      </c>
      <c r="AR136" s="13">
        <v>6.5625000000000003E-2</v>
      </c>
      <c r="AS136" s="13"/>
      <c r="AT136" s="13">
        <v>6.6066066066066104E-2</v>
      </c>
      <c r="AU136" s="13">
        <v>6.3607924921793499E-2</v>
      </c>
      <c r="AV136" s="13"/>
      <c r="AW136" s="13">
        <v>6.79886685552408E-2</v>
      </c>
      <c r="AX136" s="13">
        <v>6.1909758656873003E-2</v>
      </c>
      <c r="AY136" s="13"/>
      <c r="AZ136" s="13">
        <v>6.0885608856088597E-2</v>
      </c>
      <c r="BA136" s="13">
        <v>6.0526315789473699E-2</v>
      </c>
      <c r="BB136" s="13"/>
      <c r="BC136" s="13">
        <v>5.7471264367816098E-2</v>
      </c>
      <c r="BD136" s="13">
        <v>7.3913043478260901E-2</v>
      </c>
      <c r="BE136" s="13"/>
      <c r="BF136" s="13">
        <v>5.1470588235294101E-2</v>
      </c>
      <c r="BG136" s="13">
        <v>6.1320754716981098E-2</v>
      </c>
      <c r="BH136" s="13"/>
      <c r="BI136" s="13">
        <v>3.6231884057971002E-2</v>
      </c>
      <c r="BJ136" s="13">
        <v>6.5012831479897407E-2</v>
      </c>
      <c r="BK136" s="13"/>
      <c r="BL136" s="13">
        <v>6.5346534653465294E-2</v>
      </c>
      <c r="BM136" s="13">
        <v>6.3131313131313094E-2</v>
      </c>
    </row>
    <row r="137" spans="2:65" x14ac:dyDescent="0.3">
      <c r="B137" t="s">
        <v>112</v>
      </c>
      <c r="C137" s="13">
        <v>0.77760968229954597</v>
      </c>
      <c r="D137" s="13">
        <v>0.78170144462279301</v>
      </c>
      <c r="E137" s="13">
        <v>0.77312138728323698</v>
      </c>
      <c r="F137" s="13"/>
      <c r="G137" s="13">
        <v>0.74585635359115998</v>
      </c>
      <c r="H137" s="13">
        <v>0.73669467787114895</v>
      </c>
      <c r="I137" s="13">
        <v>0.76752767527675303</v>
      </c>
      <c r="J137" s="13">
        <v>0.85781990521327001</v>
      </c>
      <c r="K137" s="13">
        <v>0.81679389312977102</v>
      </c>
      <c r="L137" s="13">
        <v>0.783625730994152</v>
      </c>
      <c r="M137" s="13"/>
      <c r="N137" s="13">
        <v>0.76595744680851097</v>
      </c>
      <c r="O137" s="13">
        <v>0.75588235294117601</v>
      </c>
      <c r="P137" s="13">
        <v>0.78651685393258397</v>
      </c>
      <c r="Q137" s="13">
        <v>0.81504702194357403</v>
      </c>
      <c r="R137" s="13"/>
      <c r="S137" s="13">
        <v>0.78892733564013795</v>
      </c>
      <c r="T137" s="13">
        <v>0.79104477611940305</v>
      </c>
      <c r="U137" s="13">
        <v>0.72580645161290303</v>
      </c>
      <c r="V137" s="13">
        <v>0.74285714285714299</v>
      </c>
      <c r="W137" s="13">
        <v>0.75630252100840301</v>
      </c>
      <c r="X137" s="13">
        <v>0.81818181818181801</v>
      </c>
      <c r="Y137" s="13">
        <v>0.73831775700934599</v>
      </c>
      <c r="Z137" s="13">
        <v>0.76666666666666705</v>
      </c>
      <c r="AA137" s="13">
        <v>0.83647798742138402</v>
      </c>
      <c r="AB137" s="13">
        <v>0.72340425531914898</v>
      </c>
      <c r="AC137" s="13">
        <v>0.72058823529411797</v>
      </c>
      <c r="AD137" s="13">
        <v>0.91304347826086996</v>
      </c>
      <c r="AE137" s="13"/>
      <c r="AF137" s="13">
        <v>0.76537013801756604</v>
      </c>
      <c r="AG137" s="13">
        <v>0.79571984435797705</v>
      </c>
      <c r="AH137" s="13"/>
      <c r="AI137" s="13">
        <v>0.76694915254237295</v>
      </c>
      <c r="AJ137" s="13">
        <v>0.79220779220779203</v>
      </c>
      <c r="AK137" s="13">
        <v>0.719653179190751</v>
      </c>
      <c r="AL137" s="13"/>
      <c r="AM137" s="13">
        <v>0.80882352941176505</v>
      </c>
      <c r="AN137" s="13">
        <v>0.80769230769230804</v>
      </c>
      <c r="AO137" s="13">
        <v>0.72592592592592597</v>
      </c>
      <c r="AP137" s="13"/>
      <c r="AQ137" s="13">
        <v>0.76843657817109101</v>
      </c>
      <c r="AR137" s="13">
        <v>0.78749999999999998</v>
      </c>
      <c r="AS137" s="13"/>
      <c r="AT137" s="13">
        <v>0.76576576576576605</v>
      </c>
      <c r="AU137" s="13">
        <v>0.78102189781021902</v>
      </c>
      <c r="AV137" s="13"/>
      <c r="AW137" s="13">
        <v>0.75637393767705396</v>
      </c>
      <c r="AX137" s="13">
        <v>0.78698845750262303</v>
      </c>
      <c r="AY137" s="13"/>
      <c r="AZ137" s="13">
        <v>0.80811808118081196</v>
      </c>
      <c r="BA137" s="13">
        <v>0.76184210526315799</v>
      </c>
      <c r="BB137" s="13"/>
      <c r="BC137" s="13">
        <v>0.77586206896551702</v>
      </c>
      <c r="BD137" s="13">
        <v>0.75652173913043497</v>
      </c>
      <c r="BE137" s="13"/>
      <c r="BF137" s="13">
        <v>0.77205882352941202</v>
      </c>
      <c r="BG137" s="13">
        <v>0.77830188679245305</v>
      </c>
      <c r="BH137" s="13"/>
      <c r="BI137" s="13">
        <v>0.79710144927536197</v>
      </c>
      <c r="BJ137" s="13">
        <v>0.77844311377245501</v>
      </c>
      <c r="BK137" s="13"/>
      <c r="BL137" s="13">
        <v>0.78217821782178198</v>
      </c>
      <c r="BM137" s="13">
        <v>0.77777777777777801</v>
      </c>
    </row>
    <row r="138" spans="2:65" x14ac:dyDescent="0.3">
      <c r="B138" t="s">
        <v>78</v>
      </c>
      <c r="C138" s="13">
        <v>-0.71406959152798799</v>
      </c>
      <c r="D138" s="13">
        <v>-0.72873194221508797</v>
      </c>
      <c r="E138" s="13">
        <v>-0.699421965317919</v>
      </c>
      <c r="F138" s="13"/>
      <c r="G138" s="13">
        <v>-0.69060773480662996</v>
      </c>
      <c r="H138" s="13">
        <v>-0.67507002801120497</v>
      </c>
      <c r="I138" s="13">
        <v>-0.69741697416974202</v>
      </c>
      <c r="J138" s="13">
        <v>-0.80568720379146896</v>
      </c>
      <c r="K138" s="13">
        <v>-0.74809160305343503</v>
      </c>
      <c r="L138" s="13">
        <v>-0.70760233918128601</v>
      </c>
      <c r="M138" s="13"/>
      <c r="N138" s="13">
        <v>-0.69787234042553203</v>
      </c>
      <c r="O138" s="13">
        <v>-0.68823529411764695</v>
      </c>
      <c r="P138" s="13">
        <v>-0.73595505617977497</v>
      </c>
      <c r="Q138" s="13">
        <v>-0.75235109717868298</v>
      </c>
      <c r="R138" s="13"/>
      <c r="S138" s="13">
        <v>-0.73702422145328705</v>
      </c>
      <c r="T138" s="13">
        <v>-0.67910447761194004</v>
      </c>
      <c r="U138" s="13">
        <v>-0.64516129032258096</v>
      </c>
      <c r="V138" s="13">
        <v>-0.68571428571428605</v>
      </c>
      <c r="W138" s="13">
        <v>-0.69747899159663895</v>
      </c>
      <c r="X138" s="13">
        <v>-0.78030303030303005</v>
      </c>
      <c r="Y138" s="13">
        <v>-0.65420560747663503</v>
      </c>
      <c r="Z138" s="13">
        <v>-0.76666666666666705</v>
      </c>
      <c r="AA138" s="13">
        <v>-0.786163522012579</v>
      </c>
      <c r="AB138" s="13">
        <v>-0.64893617021276595</v>
      </c>
      <c r="AC138" s="13">
        <v>-0.61764705882352899</v>
      </c>
      <c r="AD138" s="13">
        <v>-0.91304347826086996</v>
      </c>
      <c r="AE138" s="13"/>
      <c r="AF138" s="13">
        <v>-0.70263488080301095</v>
      </c>
      <c r="AG138" s="13">
        <v>-0.73151750972762697</v>
      </c>
      <c r="AH138" s="13"/>
      <c r="AI138" s="13">
        <v>-0.72457627118644097</v>
      </c>
      <c r="AJ138" s="13">
        <v>-0.76623376623376604</v>
      </c>
      <c r="AK138" s="13">
        <v>-0.63294797687861304</v>
      </c>
      <c r="AL138" s="13"/>
      <c r="AM138" s="13">
        <v>-0.77941176470588203</v>
      </c>
      <c r="AN138" s="13">
        <v>-0.78846153846153799</v>
      </c>
      <c r="AO138" s="13">
        <v>-0.68148148148148102</v>
      </c>
      <c r="AP138" s="13"/>
      <c r="AQ138" s="13">
        <v>-0.70648967551622399</v>
      </c>
      <c r="AR138" s="13">
        <v>-0.72187500000000004</v>
      </c>
      <c r="AS138" s="13"/>
      <c r="AT138" s="13">
        <v>-0.69969969969970003</v>
      </c>
      <c r="AU138" s="13">
        <v>-0.71741397288842501</v>
      </c>
      <c r="AV138" s="13"/>
      <c r="AW138" s="13">
        <v>-0.68838526912181297</v>
      </c>
      <c r="AX138" s="13">
        <v>-0.72507869884575005</v>
      </c>
      <c r="AY138" s="13"/>
      <c r="AZ138" s="13">
        <v>-0.74723247232472301</v>
      </c>
      <c r="BA138" s="13">
        <v>-0.701315789473684</v>
      </c>
      <c r="BB138" s="13"/>
      <c r="BC138" s="13">
        <v>-0.71839080459770099</v>
      </c>
      <c r="BD138" s="13">
        <v>-0.68260869565217397</v>
      </c>
      <c r="BE138" s="13"/>
      <c r="BF138" s="13">
        <v>-0.72058823529411797</v>
      </c>
      <c r="BG138" s="13">
        <v>-0.71698113207547198</v>
      </c>
      <c r="BH138" s="13"/>
      <c r="BI138" s="13">
        <v>-0.76086956521739102</v>
      </c>
      <c r="BJ138" s="13">
        <v>-0.713430282292558</v>
      </c>
      <c r="BK138" s="13"/>
      <c r="BL138" s="13">
        <v>-0.71683168316831702</v>
      </c>
      <c r="BM138" s="13">
        <v>-0.71464646464646497</v>
      </c>
    </row>
    <row r="139" spans="2:65" x14ac:dyDescent="0.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row>
    <row r="140" spans="2:65" x14ac:dyDescent="0.3">
      <c r="B140" s="6" t="s">
        <v>123</v>
      </c>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row>
    <row r="141" spans="2:65" x14ac:dyDescent="0.3">
      <c r="B141" s="23" t="s">
        <v>82</v>
      </c>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row>
    <row r="142" spans="2:65" x14ac:dyDescent="0.3">
      <c r="B142" t="s">
        <v>108</v>
      </c>
      <c r="C142" s="13">
        <v>0.41981845688350999</v>
      </c>
      <c r="D142" s="13">
        <v>0.39646869983948602</v>
      </c>
      <c r="E142" s="13">
        <v>0.439306358381503</v>
      </c>
      <c r="F142" s="13"/>
      <c r="G142" s="13">
        <v>0.40331491712707201</v>
      </c>
      <c r="H142" s="13">
        <v>0.45938375350140098</v>
      </c>
      <c r="I142" s="13">
        <v>0.36162361623616202</v>
      </c>
      <c r="J142" s="13">
        <v>0.42180094786729899</v>
      </c>
      <c r="K142" s="13">
        <v>0.44274809160305301</v>
      </c>
      <c r="L142" s="13">
        <v>0.426900584795322</v>
      </c>
      <c r="M142" s="13"/>
      <c r="N142" s="13">
        <v>0.39787234042553199</v>
      </c>
      <c r="O142" s="13">
        <v>0.41764705882352898</v>
      </c>
      <c r="P142" s="13">
        <v>0.41573033707865198</v>
      </c>
      <c r="Q142" s="13">
        <v>0.45768025078369901</v>
      </c>
      <c r="R142" s="13"/>
      <c r="S142" s="13">
        <v>0.40484429065743899</v>
      </c>
      <c r="T142" s="13">
        <v>0.43283582089552203</v>
      </c>
      <c r="U142" s="13">
        <v>0.43548387096774199</v>
      </c>
      <c r="V142" s="13">
        <v>0.40952380952381001</v>
      </c>
      <c r="W142" s="13">
        <v>0.38655462184874001</v>
      </c>
      <c r="X142" s="13">
        <v>0.40151515151515099</v>
      </c>
      <c r="Y142" s="13">
        <v>0.51401869158878499</v>
      </c>
      <c r="Z142" s="13">
        <v>0.3</v>
      </c>
      <c r="AA142" s="13">
        <v>0.41509433962264197</v>
      </c>
      <c r="AB142" s="13">
        <v>0.44680851063829802</v>
      </c>
      <c r="AC142" s="13">
        <v>0.38235294117647101</v>
      </c>
      <c r="AD142" s="13">
        <v>0.565217391304348</v>
      </c>
      <c r="AE142" s="13"/>
      <c r="AF142" s="13">
        <v>0.41405269761606001</v>
      </c>
      <c r="AG142" s="13">
        <v>0.42607003891050599</v>
      </c>
      <c r="AH142" s="13"/>
      <c r="AI142" s="13">
        <v>0.35169491525423702</v>
      </c>
      <c r="AJ142" s="13">
        <v>0.506493506493506</v>
      </c>
      <c r="AK142" s="13">
        <v>0.40751445086705201</v>
      </c>
      <c r="AL142" s="13"/>
      <c r="AM142" s="13">
        <v>0.51470588235294101</v>
      </c>
      <c r="AN142" s="13">
        <v>0.40384615384615402</v>
      </c>
      <c r="AO142" s="13">
        <v>0.31111111111111101</v>
      </c>
      <c r="AP142" s="13"/>
      <c r="AQ142" s="13">
        <v>0.43362831858407103</v>
      </c>
      <c r="AR142" s="13">
        <v>0.40781250000000002</v>
      </c>
      <c r="AS142" s="13"/>
      <c r="AT142" s="13">
        <v>0.40540540540540498</v>
      </c>
      <c r="AU142" s="13">
        <v>0.42544316996871701</v>
      </c>
      <c r="AV142" s="13"/>
      <c r="AW142" s="13">
        <v>0.41926345609065202</v>
      </c>
      <c r="AX142" s="13">
        <v>0.41972717733473203</v>
      </c>
      <c r="AY142" s="13"/>
      <c r="AZ142" s="13">
        <v>0.433579335793358</v>
      </c>
      <c r="BA142" s="13">
        <v>0.413157894736842</v>
      </c>
      <c r="BB142" s="13"/>
      <c r="BC142" s="13">
        <v>0.43678160919540199</v>
      </c>
      <c r="BD142" s="13">
        <v>0.37826086956521698</v>
      </c>
      <c r="BE142" s="13"/>
      <c r="BF142" s="13">
        <v>0.441176470588235</v>
      </c>
      <c r="BG142" s="13">
        <v>0.43396226415094302</v>
      </c>
      <c r="BH142" s="13"/>
      <c r="BI142" s="13">
        <v>0.41304347826087001</v>
      </c>
      <c r="BJ142" s="13">
        <v>0.42087254063301999</v>
      </c>
      <c r="BK142" s="13"/>
      <c r="BL142" s="13">
        <v>0.45544554455445502</v>
      </c>
      <c r="BM142" s="13">
        <v>0.40277777777777801</v>
      </c>
    </row>
    <row r="143" spans="2:65" x14ac:dyDescent="0.3">
      <c r="B143" t="s">
        <v>109</v>
      </c>
      <c r="C143" s="13">
        <v>0.39712556732223903</v>
      </c>
      <c r="D143" s="13">
        <v>0.38523274478330699</v>
      </c>
      <c r="E143" s="13">
        <v>0.40895953757225401</v>
      </c>
      <c r="F143" s="13"/>
      <c r="G143" s="13">
        <v>0.46408839779005501</v>
      </c>
      <c r="H143" s="13">
        <v>0.33333333333333298</v>
      </c>
      <c r="I143" s="13">
        <v>0.45756457564575598</v>
      </c>
      <c r="J143" s="13">
        <v>0.42654028436018998</v>
      </c>
      <c r="K143" s="13">
        <v>0.35114503816793902</v>
      </c>
      <c r="L143" s="13">
        <v>0.36257309941520499</v>
      </c>
      <c r="M143" s="13"/>
      <c r="N143" s="13">
        <v>0.41489361702127697</v>
      </c>
      <c r="O143" s="13">
        <v>0.39411764705882402</v>
      </c>
      <c r="P143" s="13">
        <v>0.43258426966292102</v>
      </c>
      <c r="Q143" s="13">
        <v>0.35423197492163</v>
      </c>
      <c r="R143" s="13"/>
      <c r="S143" s="13">
        <v>0.40138408304498302</v>
      </c>
      <c r="T143" s="13">
        <v>0.42537313432835799</v>
      </c>
      <c r="U143" s="13">
        <v>0.40322580645161299</v>
      </c>
      <c r="V143" s="13">
        <v>0.40952380952381001</v>
      </c>
      <c r="W143" s="13">
        <v>0.40336134453781503</v>
      </c>
      <c r="X143" s="13">
        <v>0.44696969696969702</v>
      </c>
      <c r="Y143" s="13">
        <v>0.28037383177570102</v>
      </c>
      <c r="Z143" s="13">
        <v>0.53333333333333299</v>
      </c>
      <c r="AA143" s="13">
        <v>0.40251572327044</v>
      </c>
      <c r="AB143" s="13">
        <v>0.340425531914894</v>
      </c>
      <c r="AC143" s="13">
        <v>0.39705882352941202</v>
      </c>
      <c r="AD143" s="13">
        <v>0.34782608695652201</v>
      </c>
      <c r="AE143" s="13"/>
      <c r="AF143" s="13">
        <v>0.39523212045169398</v>
      </c>
      <c r="AG143" s="13">
        <v>0.404669260700389</v>
      </c>
      <c r="AH143" s="13"/>
      <c r="AI143" s="13">
        <v>0.41949152542372897</v>
      </c>
      <c r="AJ143" s="13">
        <v>0.37662337662337703</v>
      </c>
      <c r="AK143" s="13">
        <v>0.38150289017340999</v>
      </c>
      <c r="AL143" s="13"/>
      <c r="AM143" s="13">
        <v>0.35294117647058798</v>
      </c>
      <c r="AN143" s="13">
        <v>0.38461538461538503</v>
      </c>
      <c r="AO143" s="13">
        <v>0.437037037037037</v>
      </c>
      <c r="AP143" s="13"/>
      <c r="AQ143" s="13">
        <v>0.37905604719764002</v>
      </c>
      <c r="AR143" s="13">
        <v>0.4140625</v>
      </c>
      <c r="AS143" s="13"/>
      <c r="AT143" s="13">
        <v>0.42042042042041999</v>
      </c>
      <c r="AU143" s="13">
        <v>0.38790406673618399</v>
      </c>
      <c r="AV143" s="13"/>
      <c r="AW143" s="13">
        <v>0.40226628895184102</v>
      </c>
      <c r="AX143" s="13">
        <v>0.39559286463798499</v>
      </c>
      <c r="AY143" s="13"/>
      <c r="AZ143" s="13">
        <v>0.38745387453874502</v>
      </c>
      <c r="BA143" s="13">
        <v>0.40131578947368401</v>
      </c>
      <c r="BB143" s="13"/>
      <c r="BC143" s="13">
        <v>0.38793103448275901</v>
      </c>
      <c r="BD143" s="13">
        <v>0.40869565217391302</v>
      </c>
      <c r="BE143" s="13"/>
      <c r="BF143" s="13">
        <v>0.39705882352941202</v>
      </c>
      <c r="BG143" s="13">
        <v>0.38207547169811301</v>
      </c>
      <c r="BH143" s="13"/>
      <c r="BI143" s="13">
        <v>0.39130434782608697</v>
      </c>
      <c r="BJ143" s="13">
        <v>0.39777587681779297</v>
      </c>
      <c r="BK143" s="13"/>
      <c r="BL143" s="13">
        <v>0.366336633663366</v>
      </c>
      <c r="BM143" s="13">
        <v>0.41792929292929298</v>
      </c>
    </row>
    <row r="144" spans="2:65" x14ac:dyDescent="0.3">
      <c r="B144" t="s">
        <v>110</v>
      </c>
      <c r="C144" s="13">
        <v>0.125567322239032</v>
      </c>
      <c r="D144" s="13">
        <v>0.15569823434992</v>
      </c>
      <c r="E144" s="13">
        <v>9.9710982658959502E-2</v>
      </c>
      <c r="F144" s="13"/>
      <c r="G144" s="13">
        <v>0.10497237569060799</v>
      </c>
      <c r="H144" s="13">
        <v>0.140056022408964</v>
      </c>
      <c r="I144" s="13">
        <v>0.132841328413284</v>
      </c>
      <c r="J144" s="13">
        <v>9.4786729857819899E-2</v>
      </c>
      <c r="K144" s="13">
        <v>0.122137404580153</v>
      </c>
      <c r="L144" s="13">
        <v>0.14619883040935699</v>
      </c>
      <c r="M144" s="13"/>
      <c r="N144" s="13">
        <v>0.12553191489361701</v>
      </c>
      <c r="O144" s="13">
        <v>0.120588235294118</v>
      </c>
      <c r="P144" s="13">
        <v>0.123595505617978</v>
      </c>
      <c r="Q144" s="13">
        <v>0.128526645768025</v>
      </c>
      <c r="R144" s="13"/>
      <c r="S144" s="13">
        <v>0.152249134948097</v>
      </c>
      <c r="T144" s="13">
        <v>8.9552238805970102E-2</v>
      </c>
      <c r="U144" s="13">
        <v>0.14516129032258099</v>
      </c>
      <c r="V144" s="13">
        <v>0.12380952380952399</v>
      </c>
      <c r="W144" s="13">
        <v>0.159663865546218</v>
      </c>
      <c r="X144" s="13">
        <v>7.5757575757575801E-2</v>
      </c>
      <c r="Y144" s="13">
        <v>0.121495327102804</v>
      </c>
      <c r="Z144" s="13">
        <v>0.133333333333333</v>
      </c>
      <c r="AA144" s="13">
        <v>0.106918238993711</v>
      </c>
      <c r="AB144" s="13">
        <v>0.14893617021276601</v>
      </c>
      <c r="AC144" s="13">
        <v>0.14705882352941199</v>
      </c>
      <c r="AD144" s="13">
        <v>4.3478260869565202E-2</v>
      </c>
      <c r="AE144" s="13"/>
      <c r="AF144" s="13">
        <v>0.13550815558343801</v>
      </c>
      <c r="AG144" s="13">
        <v>0.10894941634241199</v>
      </c>
      <c r="AH144" s="13"/>
      <c r="AI144" s="13">
        <v>0.161016949152542</v>
      </c>
      <c r="AJ144" s="13">
        <v>6.4935064935064901E-2</v>
      </c>
      <c r="AK144" s="13">
        <v>0.15028901734104</v>
      </c>
      <c r="AL144" s="13"/>
      <c r="AM144" s="13">
        <v>8.8235294117647106E-2</v>
      </c>
      <c r="AN144" s="13">
        <v>0.134615384615385</v>
      </c>
      <c r="AO144" s="13">
        <v>0.18518518518518501</v>
      </c>
      <c r="AP144" s="13"/>
      <c r="AQ144" s="13">
        <v>0.131268436578171</v>
      </c>
      <c r="AR144" s="13">
        <v>0.11874999999999999</v>
      </c>
      <c r="AS144" s="13"/>
      <c r="AT144" s="13">
        <v>0.114114114114114</v>
      </c>
      <c r="AU144" s="13">
        <v>0.12825860271115699</v>
      </c>
      <c r="AV144" s="13"/>
      <c r="AW144" s="13">
        <v>0.107648725212465</v>
      </c>
      <c r="AX144" s="13">
        <v>0.131164742917104</v>
      </c>
      <c r="AY144" s="13"/>
      <c r="AZ144" s="13">
        <v>0.12730627306273101</v>
      </c>
      <c r="BA144" s="13">
        <v>0.12368421052631599</v>
      </c>
      <c r="BB144" s="13"/>
      <c r="BC144" s="13">
        <v>0.117816091954023</v>
      </c>
      <c r="BD144" s="13">
        <v>0.15217391304347799</v>
      </c>
      <c r="BE144" s="13"/>
      <c r="BF144" s="13">
        <v>0.110294117647059</v>
      </c>
      <c r="BG144" s="13">
        <v>0.122641509433962</v>
      </c>
      <c r="BH144" s="13"/>
      <c r="BI144" s="13">
        <v>0.123188405797101</v>
      </c>
      <c r="BJ144" s="13">
        <v>0.124893071000855</v>
      </c>
      <c r="BK144" s="13"/>
      <c r="BL144" s="13">
        <v>0.120792079207921</v>
      </c>
      <c r="BM144" s="13">
        <v>0.12373737373737401</v>
      </c>
    </row>
    <row r="145" spans="2:65" x14ac:dyDescent="0.3">
      <c r="B145" t="s">
        <v>111</v>
      </c>
      <c r="C145" s="13">
        <v>2.9500756429652001E-2</v>
      </c>
      <c r="D145" s="13">
        <v>4.0128410914927803E-2</v>
      </c>
      <c r="E145" s="13">
        <v>1.87861271676301E-2</v>
      </c>
      <c r="F145" s="13"/>
      <c r="G145" s="13">
        <v>2.2099447513812199E-2</v>
      </c>
      <c r="H145" s="13">
        <v>3.64145658263305E-2</v>
      </c>
      <c r="I145" s="13">
        <v>1.8450184501845001E-2</v>
      </c>
      <c r="J145" s="13">
        <v>2.8436018957346001E-2</v>
      </c>
      <c r="K145" s="13">
        <v>3.8167938931297697E-2</v>
      </c>
      <c r="L145" s="13">
        <v>3.5087719298245598E-2</v>
      </c>
      <c r="M145" s="13"/>
      <c r="N145" s="13">
        <v>3.4042553191489397E-2</v>
      </c>
      <c r="O145" s="13">
        <v>3.2352941176470598E-2</v>
      </c>
      <c r="P145" s="13">
        <v>2.8089887640449399E-2</v>
      </c>
      <c r="Q145" s="13">
        <v>2.1943573667711599E-2</v>
      </c>
      <c r="R145" s="13"/>
      <c r="S145" s="13">
        <v>2.0761245674740501E-2</v>
      </c>
      <c r="T145" s="13">
        <v>1.49253731343284E-2</v>
      </c>
      <c r="U145" s="13">
        <v>1.6129032258064498E-2</v>
      </c>
      <c r="V145" s="13">
        <v>4.7619047619047603E-2</v>
      </c>
      <c r="W145" s="13">
        <v>1.6806722689075598E-2</v>
      </c>
      <c r="X145" s="13">
        <v>3.03030303030303E-2</v>
      </c>
      <c r="Y145" s="13">
        <v>5.60747663551402E-2</v>
      </c>
      <c r="Z145" s="13">
        <v>0</v>
      </c>
      <c r="AA145" s="13">
        <v>4.40251572327044E-2</v>
      </c>
      <c r="AB145" s="13">
        <v>3.1914893617021302E-2</v>
      </c>
      <c r="AC145" s="13">
        <v>2.9411764705882401E-2</v>
      </c>
      <c r="AD145" s="13">
        <v>4.3478260869565202E-2</v>
      </c>
      <c r="AE145" s="13"/>
      <c r="AF145" s="13">
        <v>3.5131744040150598E-2</v>
      </c>
      <c r="AG145" s="13">
        <v>1.94552529182879E-2</v>
      </c>
      <c r="AH145" s="13"/>
      <c r="AI145" s="13">
        <v>5.93220338983051E-2</v>
      </c>
      <c r="AJ145" s="13">
        <v>1.2987012987013E-2</v>
      </c>
      <c r="AK145" s="13">
        <v>2.8901734104046201E-2</v>
      </c>
      <c r="AL145" s="13"/>
      <c r="AM145" s="13">
        <v>2.9411764705882401E-2</v>
      </c>
      <c r="AN145" s="13">
        <v>5.7692307692307702E-2</v>
      </c>
      <c r="AO145" s="13">
        <v>5.1851851851851899E-2</v>
      </c>
      <c r="AP145" s="13"/>
      <c r="AQ145" s="13">
        <v>3.3923303834808301E-2</v>
      </c>
      <c r="AR145" s="13">
        <v>2.5000000000000001E-2</v>
      </c>
      <c r="AS145" s="13"/>
      <c r="AT145" s="13">
        <v>2.1021021021020998E-2</v>
      </c>
      <c r="AU145" s="13">
        <v>3.3368091762252299E-2</v>
      </c>
      <c r="AV145" s="13"/>
      <c r="AW145" s="13">
        <v>3.1161473087818699E-2</v>
      </c>
      <c r="AX145" s="13">
        <v>2.93809024134313E-2</v>
      </c>
      <c r="AY145" s="13"/>
      <c r="AZ145" s="13">
        <v>2.3985239852398501E-2</v>
      </c>
      <c r="BA145" s="13">
        <v>3.4210526315789497E-2</v>
      </c>
      <c r="BB145" s="13"/>
      <c r="BC145" s="13">
        <v>2.8735632183908E-2</v>
      </c>
      <c r="BD145" s="13">
        <v>3.9130434782608699E-2</v>
      </c>
      <c r="BE145" s="13"/>
      <c r="BF145" s="13">
        <v>2.9411764705882401E-2</v>
      </c>
      <c r="BG145" s="13">
        <v>2.83018867924528E-2</v>
      </c>
      <c r="BH145" s="13"/>
      <c r="BI145" s="13">
        <v>4.3478260869565202E-2</v>
      </c>
      <c r="BJ145" s="13">
        <v>2.8229255774166E-2</v>
      </c>
      <c r="BK145" s="13"/>
      <c r="BL145" s="13">
        <v>2.1782178217821802E-2</v>
      </c>
      <c r="BM145" s="13">
        <v>3.4090909090909102E-2</v>
      </c>
    </row>
    <row r="146" spans="2:65" x14ac:dyDescent="0.3">
      <c r="B146" t="s">
        <v>91</v>
      </c>
      <c r="C146" s="13">
        <v>2.7987897125567301E-2</v>
      </c>
      <c r="D146" s="13">
        <v>2.2471910112359501E-2</v>
      </c>
      <c r="E146" s="13">
        <v>3.3236994219653197E-2</v>
      </c>
      <c r="F146" s="13"/>
      <c r="G146" s="13">
        <v>5.5248618784530402E-3</v>
      </c>
      <c r="H146" s="13">
        <v>3.0812324929972001E-2</v>
      </c>
      <c r="I146" s="13">
        <v>2.9520295202952001E-2</v>
      </c>
      <c r="J146" s="13">
        <v>2.8436018957346001E-2</v>
      </c>
      <c r="K146" s="13">
        <v>4.58015267175573E-2</v>
      </c>
      <c r="L146" s="13">
        <v>2.9239766081871298E-2</v>
      </c>
      <c r="M146" s="13"/>
      <c r="N146" s="13">
        <v>2.7659574468085101E-2</v>
      </c>
      <c r="O146" s="13">
        <v>3.5294117647058802E-2</v>
      </c>
      <c r="P146" s="13">
        <v>0</v>
      </c>
      <c r="Q146" s="13">
        <v>3.7617554858934199E-2</v>
      </c>
      <c r="R146" s="13"/>
      <c r="S146" s="13">
        <v>2.0761245674740501E-2</v>
      </c>
      <c r="T146" s="13">
        <v>3.7313432835820899E-2</v>
      </c>
      <c r="U146" s="13">
        <v>0</v>
      </c>
      <c r="V146" s="13">
        <v>9.5238095238095195E-3</v>
      </c>
      <c r="W146" s="13">
        <v>3.3613445378151301E-2</v>
      </c>
      <c r="X146" s="13">
        <v>4.5454545454545497E-2</v>
      </c>
      <c r="Y146" s="13">
        <v>2.80373831775701E-2</v>
      </c>
      <c r="Z146" s="13">
        <v>3.3333333333333298E-2</v>
      </c>
      <c r="AA146" s="13">
        <v>3.1446540880503103E-2</v>
      </c>
      <c r="AB146" s="13">
        <v>3.1914893617021302E-2</v>
      </c>
      <c r="AC146" s="13">
        <v>4.4117647058823498E-2</v>
      </c>
      <c r="AD146" s="13">
        <v>0</v>
      </c>
      <c r="AE146" s="13"/>
      <c r="AF146" s="13">
        <v>2.0075282308657499E-2</v>
      </c>
      <c r="AG146" s="13">
        <v>4.0856031128404698E-2</v>
      </c>
      <c r="AH146" s="13"/>
      <c r="AI146" s="13">
        <v>8.4745762711864406E-3</v>
      </c>
      <c r="AJ146" s="13">
        <v>3.8961038961039002E-2</v>
      </c>
      <c r="AK146" s="13">
        <v>3.17919075144509E-2</v>
      </c>
      <c r="AL146" s="13"/>
      <c r="AM146" s="13">
        <v>1.4705882352941201E-2</v>
      </c>
      <c r="AN146" s="13">
        <v>1.9230769230769201E-2</v>
      </c>
      <c r="AO146" s="13">
        <v>1.48148148148148E-2</v>
      </c>
      <c r="AP146" s="13"/>
      <c r="AQ146" s="13">
        <v>2.21238938053097E-2</v>
      </c>
      <c r="AR146" s="13">
        <v>3.4375000000000003E-2</v>
      </c>
      <c r="AS146" s="13"/>
      <c r="AT146" s="13">
        <v>3.9039039039038999E-2</v>
      </c>
      <c r="AU146" s="13">
        <v>2.5026068821689298E-2</v>
      </c>
      <c r="AV146" s="13"/>
      <c r="AW146" s="13">
        <v>3.9660056657223802E-2</v>
      </c>
      <c r="AX146" s="13">
        <v>2.4134312696747099E-2</v>
      </c>
      <c r="AY146" s="13"/>
      <c r="AZ146" s="13">
        <v>2.76752767527675E-2</v>
      </c>
      <c r="BA146" s="13">
        <v>2.7631578947368399E-2</v>
      </c>
      <c r="BB146" s="13"/>
      <c r="BC146" s="13">
        <v>2.8735632183908E-2</v>
      </c>
      <c r="BD146" s="13">
        <v>2.1739130434782601E-2</v>
      </c>
      <c r="BE146" s="13"/>
      <c r="BF146" s="13">
        <v>2.2058823529411801E-2</v>
      </c>
      <c r="BG146" s="13">
        <v>3.3018867924528301E-2</v>
      </c>
      <c r="BH146" s="13"/>
      <c r="BI146" s="13">
        <v>2.8985507246376802E-2</v>
      </c>
      <c r="BJ146" s="13">
        <v>2.8229255774166E-2</v>
      </c>
      <c r="BK146" s="13"/>
      <c r="BL146" s="13">
        <v>3.5643564356435599E-2</v>
      </c>
      <c r="BM146" s="13">
        <v>2.1464646464646499E-2</v>
      </c>
    </row>
    <row r="147" spans="2:65" x14ac:dyDescent="0.3">
      <c r="B147" t="s">
        <v>112</v>
      </c>
      <c r="C147" s="13">
        <v>0.81694402420574896</v>
      </c>
      <c r="D147" s="13">
        <v>0.78170144462279301</v>
      </c>
      <c r="E147" s="13">
        <v>0.84826589595375701</v>
      </c>
      <c r="F147" s="13"/>
      <c r="G147" s="13">
        <v>0.86740331491712697</v>
      </c>
      <c r="H147" s="13">
        <v>0.79271708683473396</v>
      </c>
      <c r="I147" s="13">
        <v>0.81918819188191905</v>
      </c>
      <c r="J147" s="13">
        <v>0.84834123222748803</v>
      </c>
      <c r="K147" s="13">
        <v>0.79389312977099202</v>
      </c>
      <c r="L147" s="13">
        <v>0.78947368421052599</v>
      </c>
      <c r="M147" s="13"/>
      <c r="N147" s="13">
        <v>0.81276595744680802</v>
      </c>
      <c r="O147" s="13">
        <v>0.81176470588235305</v>
      </c>
      <c r="P147" s="13">
        <v>0.848314606741573</v>
      </c>
      <c r="Q147" s="13">
        <v>0.81191222570532895</v>
      </c>
      <c r="R147" s="13"/>
      <c r="S147" s="13">
        <v>0.80622837370242195</v>
      </c>
      <c r="T147" s="13">
        <v>0.85820895522388096</v>
      </c>
      <c r="U147" s="13">
        <v>0.83870967741935498</v>
      </c>
      <c r="V147" s="13">
        <v>0.81904761904761902</v>
      </c>
      <c r="W147" s="13">
        <v>0.78991596638655504</v>
      </c>
      <c r="X147" s="13">
        <v>0.84848484848484795</v>
      </c>
      <c r="Y147" s="13">
        <v>0.79439252336448596</v>
      </c>
      <c r="Z147" s="13">
        <v>0.83333333333333304</v>
      </c>
      <c r="AA147" s="13">
        <v>0.81761006289308202</v>
      </c>
      <c r="AB147" s="13">
        <v>0.78723404255319096</v>
      </c>
      <c r="AC147" s="13">
        <v>0.77941176470588203</v>
      </c>
      <c r="AD147" s="13">
        <v>0.91304347826086996</v>
      </c>
      <c r="AE147" s="13"/>
      <c r="AF147" s="13">
        <v>0.80928481806775399</v>
      </c>
      <c r="AG147" s="13">
        <v>0.83073929961089499</v>
      </c>
      <c r="AH147" s="13"/>
      <c r="AI147" s="13">
        <v>0.77118644067796605</v>
      </c>
      <c r="AJ147" s="13">
        <v>0.88311688311688297</v>
      </c>
      <c r="AK147" s="13">
        <v>0.78901734104046195</v>
      </c>
      <c r="AL147" s="13"/>
      <c r="AM147" s="13">
        <v>0.86764705882352899</v>
      </c>
      <c r="AN147" s="13">
        <v>0.78846153846153899</v>
      </c>
      <c r="AO147" s="13">
        <v>0.74814814814814801</v>
      </c>
      <c r="AP147" s="13"/>
      <c r="AQ147" s="13">
        <v>0.81268436578171099</v>
      </c>
      <c r="AR147" s="13">
        <v>0.82187500000000002</v>
      </c>
      <c r="AS147" s="13"/>
      <c r="AT147" s="13">
        <v>0.82582582582582598</v>
      </c>
      <c r="AU147" s="13">
        <v>0.81334723670490106</v>
      </c>
      <c r="AV147" s="13"/>
      <c r="AW147" s="13">
        <v>0.82152974504249299</v>
      </c>
      <c r="AX147" s="13">
        <v>0.81532004197271801</v>
      </c>
      <c r="AY147" s="13"/>
      <c r="AZ147" s="13">
        <v>0.82103321033210297</v>
      </c>
      <c r="BA147" s="13">
        <v>0.81447368421052602</v>
      </c>
      <c r="BB147" s="13"/>
      <c r="BC147" s="13">
        <v>0.82471264367816099</v>
      </c>
      <c r="BD147" s="13">
        <v>0.78695652173913</v>
      </c>
      <c r="BE147" s="13"/>
      <c r="BF147" s="13">
        <v>0.83823529411764697</v>
      </c>
      <c r="BG147" s="13">
        <v>0.81603773584905703</v>
      </c>
      <c r="BH147" s="13"/>
      <c r="BI147" s="13">
        <v>0.80434782608695699</v>
      </c>
      <c r="BJ147" s="13">
        <v>0.81864841745081296</v>
      </c>
      <c r="BK147" s="13"/>
      <c r="BL147" s="13">
        <v>0.82178217821782196</v>
      </c>
      <c r="BM147" s="13">
        <v>0.82070707070707105</v>
      </c>
    </row>
    <row r="148" spans="2:65" x14ac:dyDescent="0.3">
      <c r="B148" t="s">
        <v>78</v>
      </c>
      <c r="C148" s="13">
        <v>-0.78895612708018104</v>
      </c>
      <c r="D148" s="13">
        <v>-0.75922953451043296</v>
      </c>
      <c r="E148" s="13">
        <v>-0.81502890173410403</v>
      </c>
      <c r="F148" s="13"/>
      <c r="G148" s="13">
        <v>-0.86187845303867405</v>
      </c>
      <c r="H148" s="13">
        <v>-0.76190476190476197</v>
      </c>
      <c r="I148" s="13">
        <v>-0.78966789667896697</v>
      </c>
      <c r="J148" s="13">
        <v>-0.81990521327014199</v>
      </c>
      <c r="K148" s="13">
        <v>-0.74809160305343503</v>
      </c>
      <c r="L148" s="13">
        <v>-0.76023391812865504</v>
      </c>
      <c r="M148" s="13"/>
      <c r="N148" s="13">
        <v>-0.78510638297872304</v>
      </c>
      <c r="O148" s="13">
        <v>-0.77647058823529402</v>
      </c>
      <c r="P148" s="13">
        <v>-0.848314606741573</v>
      </c>
      <c r="Q148" s="13">
        <v>-0.77429467084639503</v>
      </c>
      <c r="R148" s="13"/>
      <c r="S148" s="13">
        <v>-0.78546712802768204</v>
      </c>
      <c r="T148" s="13">
        <v>-0.82089552238805996</v>
      </c>
      <c r="U148" s="13">
        <v>-0.83870967741935498</v>
      </c>
      <c r="V148" s="13">
        <v>-0.80952380952380998</v>
      </c>
      <c r="W148" s="13">
        <v>-0.75630252100840301</v>
      </c>
      <c r="X148" s="13">
        <v>-0.80303030303030298</v>
      </c>
      <c r="Y148" s="13">
        <v>-0.76635514018691597</v>
      </c>
      <c r="Z148" s="13">
        <v>-0.8</v>
      </c>
      <c r="AA148" s="13">
        <v>-0.786163522012579</v>
      </c>
      <c r="AB148" s="13">
        <v>-0.75531914893617003</v>
      </c>
      <c r="AC148" s="13">
        <v>-0.73529411764705899</v>
      </c>
      <c r="AD148" s="13">
        <v>-0.91304347826086996</v>
      </c>
      <c r="AE148" s="13"/>
      <c r="AF148" s="13">
        <v>-0.78920953575909703</v>
      </c>
      <c r="AG148" s="13">
        <v>-0.78988326848249002</v>
      </c>
      <c r="AH148" s="13"/>
      <c r="AI148" s="13">
        <v>-0.76271186440677996</v>
      </c>
      <c r="AJ148" s="13">
        <v>-0.84415584415584399</v>
      </c>
      <c r="AK148" s="13">
        <v>-0.75722543352601202</v>
      </c>
      <c r="AL148" s="13"/>
      <c r="AM148" s="13">
        <v>-0.85294117647058798</v>
      </c>
      <c r="AN148" s="13">
        <v>-0.76923076923076905</v>
      </c>
      <c r="AO148" s="13">
        <v>-0.73333333333333295</v>
      </c>
      <c r="AP148" s="13"/>
      <c r="AQ148" s="13">
        <v>-0.790560471976401</v>
      </c>
      <c r="AR148" s="13">
        <v>-0.78749999999999998</v>
      </c>
      <c r="AS148" s="13"/>
      <c r="AT148" s="13">
        <v>-0.78678678678678704</v>
      </c>
      <c r="AU148" s="13">
        <v>-0.78832116788321205</v>
      </c>
      <c r="AV148" s="13"/>
      <c r="AW148" s="13">
        <v>-0.78186968838526905</v>
      </c>
      <c r="AX148" s="13">
        <v>-0.79118572927597097</v>
      </c>
      <c r="AY148" s="13"/>
      <c r="AZ148" s="13">
        <v>-0.79335793357933604</v>
      </c>
      <c r="BA148" s="13">
        <v>-0.78684210526315801</v>
      </c>
      <c r="BB148" s="13"/>
      <c r="BC148" s="13">
        <v>-0.79597701149425304</v>
      </c>
      <c r="BD148" s="13">
        <v>-0.76521739130434796</v>
      </c>
      <c r="BE148" s="13"/>
      <c r="BF148" s="13">
        <v>-0.81617647058823495</v>
      </c>
      <c r="BG148" s="13">
        <v>-0.78301886792452802</v>
      </c>
      <c r="BH148" s="13"/>
      <c r="BI148" s="13">
        <v>-0.77536231884058004</v>
      </c>
      <c r="BJ148" s="13">
        <v>-0.79041916167664705</v>
      </c>
      <c r="BK148" s="13"/>
      <c r="BL148" s="13">
        <v>-0.78613861386138595</v>
      </c>
      <c r="BM148" s="13">
        <v>-0.79924242424242398</v>
      </c>
    </row>
    <row r="149" spans="2:65" x14ac:dyDescent="0.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row>
    <row r="150" spans="2:65" x14ac:dyDescent="0.3">
      <c r="B150" s="6" t="s">
        <v>124</v>
      </c>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row>
    <row r="151" spans="2:65" x14ac:dyDescent="0.3">
      <c r="B151" s="23" t="s">
        <v>82</v>
      </c>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row>
    <row r="152" spans="2:65" x14ac:dyDescent="0.3">
      <c r="B152" t="s">
        <v>108</v>
      </c>
      <c r="C152" s="13">
        <v>0.66565809379727703</v>
      </c>
      <c r="D152" s="13">
        <v>0.68539325842696597</v>
      </c>
      <c r="E152" s="13">
        <v>0.64884393063583801</v>
      </c>
      <c r="F152" s="13"/>
      <c r="G152" s="13">
        <v>0.53038674033149202</v>
      </c>
      <c r="H152" s="13">
        <v>0.58823529411764697</v>
      </c>
      <c r="I152" s="13">
        <v>0.65682656826568298</v>
      </c>
      <c r="J152" s="13">
        <v>0.72037914691943095</v>
      </c>
      <c r="K152" s="13">
        <v>0.80916030534351102</v>
      </c>
      <c r="L152" s="13">
        <v>0.80701754385964897</v>
      </c>
      <c r="M152" s="13"/>
      <c r="N152" s="13">
        <v>0.680851063829787</v>
      </c>
      <c r="O152" s="13">
        <v>0.64705882352941202</v>
      </c>
      <c r="P152" s="13">
        <v>0.66292134831460703</v>
      </c>
      <c r="Q152" s="13">
        <v>0.66144200626959204</v>
      </c>
      <c r="R152" s="13"/>
      <c r="S152" s="13">
        <v>0.67128027681660896</v>
      </c>
      <c r="T152" s="13">
        <v>0.66417910447761197</v>
      </c>
      <c r="U152" s="13">
        <v>0.64516129032258096</v>
      </c>
      <c r="V152" s="13">
        <v>0.63809523809523805</v>
      </c>
      <c r="W152" s="13">
        <v>0.63865546218487401</v>
      </c>
      <c r="X152" s="13">
        <v>0.63636363636363602</v>
      </c>
      <c r="Y152" s="13">
        <v>0.68224299065420602</v>
      </c>
      <c r="Z152" s="13">
        <v>0.63333333333333297</v>
      </c>
      <c r="AA152" s="13">
        <v>0.69811320754716999</v>
      </c>
      <c r="AB152" s="13">
        <v>0.70212765957446799</v>
      </c>
      <c r="AC152" s="13">
        <v>0.66176470588235303</v>
      </c>
      <c r="AD152" s="13">
        <v>0.69565217391304301</v>
      </c>
      <c r="AE152" s="13"/>
      <c r="AF152" s="13">
        <v>0.65621079046424102</v>
      </c>
      <c r="AG152" s="13">
        <v>0.68093385214007796</v>
      </c>
      <c r="AH152" s="13"/>
      <c r="AI152" s="13">
        <v>0.66949152542372903</v>
      </c>
      <c r="AJ152" s="13">
        <v>0.55844155844155796</v>
      </c>
      <c r="AK152" s="13">
        <v>0.63005780346820806</v>
      </c>
      <c r="AL152" s="13"/>
      <c r="AM152" s="13">
        <v>0.73529411764705899</v>
      </c>
      <c r="AN152" s="13">
        <v>0.55769230769230804</v>
      </c>
      <c r="AO152" s="13">
        <v>0.63703703703703696</v>
      </c>
      <c r="AP152" s="13"/>
      <c r="AQ152" s="13">
        <v>0.65781710914454306</v>
      </c>
      <c r="AR152" s="13">
        <v>0.67343750000000002</v>
      </c>
      <c r="AS152" s="13"/>
      <c r="AT152" s="13">
        <v>0.654654654654655</v>
      </c>
      <c r="AU152" s="13">
        <v>0.67570385818560996</v>
      </c>
      <c r="AV152" s="13"/>
      <c r="AW152" s="13">
        <v>0.606232294617564</v>
      </c>
      <c r="AX152" s="13">
        <v>0.68730325288562399</v>
      </c>
      <c r="AY152" s="13"/>
      <c r="AZ152" s="13">
        <v>0.68265682656826598</v>
      </c>
      <c r="BA152" s="13">
        <v>0.65526315789473699</v>
      </c>
      <c r="BB152" s="13"/>
      <c r="BC152" s="13">
        <v>0.61781609195402298</v>
      </c>
      <c r="BD152" s="13">
        <v>0.67391304347826098</v>
      </c>
      <c r="BE152" s="13"/>
      <c r="BF152" s="13">
        <v>0.625</v>
      </c>
      <c r="BG152" s="13">
        <v>0.61320754716981096</v>
      </c>
      <c r="BH152" s="13"/>
      <c r="BI152" s="13">
        <v>0.63043478260869601</v>
      </c>
      <c r="BJ152" s="13">
        <v>0.66980325064157398</v>
      </c>
      <c r="BK152" s="13"/>
      <c r="BL152" s="13">
        <v>0.66336633663366296</v>
      </c>
      <c r="BM152" s="13">
        <v>0.66666666666666696</v>
      </c>
    </row>
    <row r="153" spans="2:65" x14ac:dyDescent="0.3">
      <c r="B153" t="s">
        <v>109</v>
      </c>
      <c r="C153" s="13">
        <v>0.278366111951589</v>
      </c>
      <c r="D153" s="13">
        <v>0.25521669341894099</v>
      </c>
      <c r="E153" s="13">
        <v>0.299132947976879</v>
      </c>
      <c r="F153" s="13"/>
      <c r="G153" s="13">
        <v>0.34254143646408802</v>
      </c>
      <c r="H153" s="13">
        <v>0.34733893557423001</v>
      </c>
      <c r="I153" s="13">
        <v>0.29520295202952002</v>
      </c>
      <c r="J153" s="13">
        <v>0.23696682464454999</v>
      </c>
      <c r="K153" s="13">
        <v>0.16030534351145001</v>
      </c>
      <c r="L153" s="13">
        <v>0.181286549707602</v>
      </c>
      <c r="M153" s="13"/>
      <c r="N153" s="13">
        <v>0.27021276595744698</v>
      </c>
      <c r="O153" s="13">
        <v>0.28823529411764698</v>
      </c>
      <c r="P153" s="13">
        <v>0.275280898876405</v>
      </c>
      <c r="Q153" s="13">
        <v>0.28213166144200602</v>
      </c>
      <c r="R153" s="13"/>
      <c r="S153" s="13">
        <v>0.29411764705882398</v>
      </c>
      <c r="T153" s="13">
        <v>0.26119402985074602</v>
      </c>
      <c r="U153" s="13">
        <v>0.29032258064516098</v>
      </c>
      <c r="V153" s="13">
        <v>0.29523809523809502</v>
      </c>
      <c r="W153" s="13">
        <v>0.310924369747899</v>
      </c>
      <c r="X153" s="13">
        <v>0.28787878787878801</v>
      </c>
      <c r="Y153" s="13">
        <v>0.29906542056074797</v>
      </c>
      <c r="Z153" s="13">
        <v>0.266666666666667</v>
      </c>
      <c r="AA153" s="13">
        <v>0.25786163522012601</v>
      </c>
      <c r="AB153" s="13">
        <v>0.22340425531914901</v>
      </c>
      <c r="AC153" s="13">
        <v>0.23529411764705899</v>
      </c>
      <c r="AD153" s="13">
        <v>0.26086956521739102</v>
      </c>
      <c r="AE153" s="13"/>
      <c r="AF153" s="13">
        <v>0.28607277289836902</v>
      </c>
      <c r="AG153" s="13">
        <v>0.26653696498054502</v>
      </c>
      <c r="AH153" s="13"/>
      <c r="AI153" s="13">
        <v>0.28813559322033899</v>
      </c>
      <c r="AJ153" s="13">
        <v>0.337662337662338</v>
      </c>
      <c r="AK153" s="13">
        <v>0.29768786127167601</v>
      </c>
      <c r="AL153" s="13"/>
      <c r="AM153" s="13">
        <v>0.220588235294118</v>
      </c>
      <c r="AN153" s="13">
        <v>0.42307692307692302</v>
      </c>
      <c r="AO153" s="13">
        <v>0.281481481481481</v>
      </c>
      <c r="AP153" s="13"/>
      <c r="AQ153" s="13">
        <v>0.26991150442477901</v>
      </c>
      <c r="AR153" s="13">
        <v>0.2890625</v>
      </c>
      <c r="AS153" s="13"/>
      <c r="AT153" s="13">
        <v>0.291291291291291</v>
      </c>
      <c r="AU153" s="13">
        <v>0.26798748696558899</v>
      </c>
      <c r="AV153" s="13"/>
      <c r="AW153" s="13">
        <v>0.31161473087818697</v>
      </c>
      <c r="AX153" s="13">
        <v>0.26862539349422898</v>
      </c>
      <c r="AY153" s="13"/>
      <c r="AZ153" s="13">
        <v>0.27675276752767503</v>
      </c>
      <c r="BA153" s="13">
        <v>0.28026315789473699</v>
      </c>
      <c r="BB153" s="13"/>
      <c r="BC153" s="13">
        <v>0.318965517241379</v>
      </c>
      <c r="BD153" s="13">
        <v>0.26086956521739102</v>
      </c>
      <c r="BE153" s="13"/>
      <c r="BF153" s="13">
        <v>0.30147058823529399</v>
      </c>
      <c r="BG153" s="13">
        <v>0.330188679245283</v>
      </c>
      <c r="BH153" s="13"/>
      <c r="BI153" s="13">
        <v>0.28985507246376802</v>
      </c>
      <c r="BJ153" s="13">
        <v>0.27801539777587703</v>
      </c>
      <c r="BK153" s="13"/>
      <c r="BL153" s="13">
        <v>0.27722772277227697</v>
      </c>
      <c r="BM153" s="13">
        <v>0.28156565656565702</v>
      </c>
    </row>
    <row r="154" spans="2:65" x14ac:dyDescent="0.3">
      <c r="B154" t="s">
        <v>110</v>
      </c>
      <c r="C154" s="13">
        <v>3.4795763993948597E-2</v>
      </c>
      <c r="D154" s="13">
        <v>3.6918138041733599E-2</v>
      </c>
      <c r="E154" s="13">
        <v>3.3236994219653197E-2</v>
      </c>
      <c r="F154" s="13"/>
      <c r="G154" s="13">
        <v>8.8397790055248601E-2</v>
      </c>
      <c r="H154" s="13">
        <v>3.9215686274509803E-2</v>
      </c>
      <c r="I154" s="13">
        <v>2.9520295202952001E-2</v>
      </c>
      <c r="J154" s="13">
        <v>2.8436018957346001E-2</v>
      </c>
      <c r="K154" s="13">
        <v>7.63358778625954E-3</v>
      </c>
      <c r="L154" s="13">
        <v>5.8479532163742704E-3</v>
      </c>
      <c r="M154" s="13"/>
      <c r="N154" s="13">
        <v>4.0425531914893599E-2</v>
      </c>
      <c r="O154" s="13">
        <v>3.2352941176470598E-2</v>
      </c>
      <c r="P154" s="13">
        <v>4.49438202247191E-2</v>
      </c>
      <c r="Q154" s="13">
        <v>2.5078369905956101E-2</v>
      </c>
      <c r="R154" s="13"/>
      <c r="S154" s="13">
        <v>2.7681660899654001E-2</v>
      </c>
      <c r="T154" s="13">
        <v>3.7313432835820899E-2</v>
      </c>
      <c r="U154" s="13">
        <v>1.6129032258064498E-2</v>
      </c>
      <c r="V154" s="13">
        <v>4.7619047619047603E-2</v>
      </c>
      <c r="W154" s="13">
        <v>2.5210084033613401E-2</v>
      </c>
      <c r="X154" s="13">
        <v>5.3030303030302997E-2</v>
      </c>
      <c r="Y154" s="13">
        <v>1.86915887850467E-2</v>
      </c>
      <c r="Z154" s="13">
        <v>6.6666666666666693E-2</v>
      </c>
      <c r="AA154" s="13">
        <v>2.51572327044025E-2</v>
      </c>
      <c r="AB154" s="13">
        <v>4.2553191489361701E-2</v>
      </c>
      <c r="AC154" s="13">
        <v>5.8823529411764698E-2</v>
      </c>
      <c r="AD154" s="13">
        <v>4.3478260869565202E-2</v>
      </c>
      <c r="AE154" s="13"/>
      <c r="AF154" s="13">
        <v>3.5131744040150598E-2</v>
      </c>
      <c r="AG154" s="13">
        <v>3.3073929961089502E-2</v>
      </c>
      <c r="AH154" s="13"/>
      <c r="AI154" s="13">
        <v>2.5423728813559299E-2</v>
      </c>
      <c r="AJ154" s="13">
        <v>9.0909090909090898E-2</v>
      </c>
      <c r="AK154" s="13">
        <v>3.7572254335260097E-2</v>
      </c>
      <c r="AL154" s="13"/>
      <c r="AM154" s="13">
        <v>4.4117647058823498E-2</v>
      </c>
      <c r="AN154" s="13">
        <v>1.9230769230769201E-2</v>
      </c>
      <c r="AO154" s="13">
        <v>5.1851851851851899E-2</v>
      </c>
      <c r="AP154" s="13"/>
      <c r="AQ154" s="13">
        <v>5.0147492625368703E-2</v>
      </c>
      <c r="AR154" s="13">
        <v>1.7187500000000001E-2</v>
      </c>
      <c r="AS154" s="13"/>
      <c r="AT154" s="13">
        <v>3.6036036036036001E-2</v>
      </c>
      <c r="AU154" s="13">
        <v>3.3368091762252299E-2</v>
      </c>
      <c r="AV154" s="13"/>
      <c r="AW154" s="13">
        <v>4.2492917847025503E-2</v>
      </c>
      <c r="AX154" s="13">
        <v>3.0430220356768099E-2</v>
      </c>
      <c r="AY154" s="13"/>
      <c r="AZ154" s="13">
        <v>2.5830258302582999E-2</v>
      </c>
      <c r="BA154" s="13">
        <v>3.94736842105263E-2</v>
      </c>
      <c r="BB154" s="13"/>
      <c r="BC154" s="13">
        <v>3.7356321839080497E-2</v>
      </c>
      <c r="BD154" s="13">
        <v>3.0434782608695699E-2</v>
      </c>
      <c r="BE154" s="13"/>
      <c r="BF154" s="13">
        <v>5.8823529411764698E-2</v>
      </c>
      <c r="BG154" s="13">
        <v>2.3584905660377398E-2</v>
      </c>
      <c r="BH154" s="13"/>
      <c r="BI154" s="13">
        <v>4.3478260869565202E-2</v>
      </c>
      <c r="BJ154" s="13">
        <v>3.2506415739948703E-2</v>
      </c>
      <c r="BK154" s="13"/>
      <c r="BL154" s="13">
        <v>3.36633663366337E-2</v>
      </c>
      <c r="BM154" s="13">
        <v>3.2828282828282797E-2</v>
      </c>
    </row>
    <row r="155" spans="2:65" x14ac:dyDescent="0.3">
      <c r="B155" t="s">
        <v>111</v>
      </c>
      <c r="C155" s="13">
        <v>1.2859304084720099E-2</v>
      </c>
      <c r="D155" s="13">
        <v>1.4446227929374E-2</v>
      </c>
      <c r="E155" s="13">
        <v>1.15606936416185E-2</v>
      </c>
      <c r="F155" s="13"/>
      <c r="G155" s="13">
        <v>2.2099447513812199E-2</v>
      </c>
      <c r="H155" s="13">
        <v>1.1204481792717101E-2</v>
      </c>
      <c r="I155" s="13">
        <v>1.1070110701107E-2</v>
      </c>
      <c r="J155" s="13">
        <v>1.4218009478673001E-2</v>
      </c>
      <c r="K155" s="13">
        <v>2.2900763358778602E-2</v>
      </c>
      <c r="L155" s="13">
        <v>0</v>
      </c>
      <c r="M155" s="13"/>
      <c r="N155" s="13">
        <v>6.3829787234042498E-3</v>
      </c>
      <c r="O155" s="13">
        <v>1.7647058823529401E-2</v>
      </c>
      <c r="P155" s="13">
        <v>1.6853932584269701E-2</v>
      </c>
      <c r="Q155" s="13">
        <v>1.56739811912226E-2</v>
      </c>
      <c r="R155" s="13"/>
      <c r="S155" s="13">
        <v>3.4602076124567501E-3</v>
      </c>
      <c r="T155" s="13">
        <v>2.2388059701492501E-2</v>
      </c>
      <c r="U155" s="13">
        <v>3.2258064516128997E-2</v>
      </c>
      <c r="V155" s="13">
        <v>1.9047619047619001E-2</v>
      </c>
      <c r="W155" s="13">
        <v>8.4033613445378096E-3</v>
      </c>
      <c r="X155" s="13">
        <v>1.5151515151515201E-2</v>
      </c>
      <c r="Y155" s="13">
        <v>0</v>
      </c>
      <c r="Z155" s="13">
        <v>0</v>
      </c>
      <c r="AA155" s="13">
        <v>1.25786163522013E-2</v>
      </c>
      <c r="AB155" s="13">
        <v>2.1276595744680899E-2</v>
      </c>
      <c r="AC155" s="13">
        <v>2.9411764705882401E-2</v>
      </c>
      <c r="AD155" s="13">
        <v>0</v>
      </c>
      <c r="AE155" s="13"/>
      <c r="AF155" s="13">
        <v>1.3801756587202001E-2</v>
      </c>
      <c r="AG155" s="13">
        <v>1.1673151750972799E-2</v>
      </c>
      <c r="AH155" s="13"/>
      <c r="AI155" s="13">
        <v>4.2372881355932203E-3</v>
      </c>
      <c r="AJ155" s="13">
        <v>1.2987012987013E-2</v>
      </c>
      <c r="AK155" s="13">
        <v>2.3121387283237E-2</v>
      </c>
      <c r="AL155" s="13"/>
      <c r="AM155" s="13">
        <v>0</v>
      </c>
      <c r="AN155" s="13">
        <v>0</v>
      </c>
      <c r="AO155" s="13">
        <v>1.48148148148148E-2</v>
      </c>
      <c r="AP155" s="13"/>
      <c r="AQ155" s="13">
        <v>1.47492625368732E-2</v>
      </c>
      <c r="AR155" s="13">
        <v>1.0937499999999999E-2</v>
      </c>
      <c r="AS155" s="13"/>
      <c r="AT155" s="13">
        <v>1.2012012012012E-2</v>
      </c>
      <c r="AU155" s="13">
        <v>1.3555787278415001E-2</v>
      </c>
      <c r="AV155" s="13"/>
      <c r="AW155" s="13">
        <v>1.69971671388102E-2</v>
      </c>
      <c r="AX155" s="13">
        <v>1.15424973767051E-2</v>
      </c>
      <c r="AY155" s="13"/>
      <c r="AZ155" s="13">
        <v>9.2250922509225092E-3</v>
      </c>
      <c r="BA155" s="13">
        <v>1.5789473684210499E-2</v>
      </c>
      <c r="BB155" s="13"/>
      <c r="BC155" s="13">
        <v>2.0114942528735601E-2</v>
      </c>
      <c r="BD155" s="13">
        <v>1.3043478260869599E-2</v>
      </c>
      <c r="BE155" s="13"/>
      <c r="BF155" s="13">
        <v>7.3529411764705899E-3</v>
      </c>
      <c r="BG155" s="13">
        <v>2.83018867924528E-2</v>
      </c>
      <c r="BH155" s="13"/>
      <c r="BI155" s="13">
        <v>2.1739130434782601E-2</v>
      </c>
      <c r="BJ155" s="13">
        <v>1.19760479041916E-2</v>
      </c>
      <c r="BK155" s="13"/>
      <c r="BL155" s="13">
        <v>1.18811881188119E-2</v>
      </c>
      <c r="BM155" s="13">
        <v>1.38888888888889E-2</v>
      </c>
    </row>
    <row r="156" spans="2:65" x14ac:dyDescent="0.3">
      <c r="B156" t="s">
        <v>91</v>
      </c>
      <c r="C156" s="13">
        <v>8.3207261724659604E-3</v>
      </c>
      <c r="D156" s="13">
        <v>8.0256821829855496E-3</v>
      </c>
      <c r="E156" s="13">
        <v>7.2254335260115597E-3</v>
      </c>
      <c r="F156" s="13"/>
      <c r="G156" s="13">
        <v>1.6574585635359101E-2</v>
      </c>
      <c r="H156" s="13">
        <v>1.4005602240896401E-2</v>
      </c>
      <c r="I156" s="13">
        <v>7.3800738007380098E-3</v>
      </c>
      <c r="J156" s="13">
        <v>0</v>
      </c>
      <c r="K156" s="13">
        <v>0</v>
      </c>
      <c r="L156" s="13">
        <v>5.8479532163742704E-3</v>
      </c>
      <c r="M156" s="13"/>
      <c r="N156" s="13">
        <v>2.1276595744680899E-3</v>
      </c>
      <c r="O156" s="13">
        <v>1.4705882352941201E-2</v>
      </c>
      <c r="P156" s="13">
        <v>0</v>
      </c>
      <c r="Q156" s="13">
        <v>1.56739811912226E-2</v>
      </c>
      <c r="R156" s="13"/>
      <c r="S156" s="13">
        <v>3.4602076124567501E-3</v>
      </c>
      <c r="T156" s="13">
        <v>1.49253731343284E-2</v>
      </c>
      <c r="U156" s="13">
        <v>1.6129032258064498E-2</v>
      </c>
      <c r="V156" s="13">
        <v>0</v>
      </c>
      <c r="W156" s="13">
        <v>1.6806722689075598E-2</v>
      </c>
      <c r="X156" s="13">
        <v>7.5757575757575803E-3</v>
      </c>
      <c r="Y156" s="13">
        <v>0</v>
      </c>
      <c r="Z156" s="13">
        <v>3.3333333333333298E-2</v>
      </c>
      <c r="AA156" s="13">
        <v>6.2893081761006301E-3</v>
      </c>
      <c r="AB156" s="13">
        <v>1.0638297872340399E-2</v>
      </c>
      <c r="AC156" s="13">
        <v>1.4705882352941201E-2</v>
      </c>
      <c r="AD156" s="13">
        <v>0</v>
      </c>
      <c r="AE156" s="13"/>
      <c r="AF156" s="13">
        <v>8.7829360100376407E-3</v>
      </c>
      <c r="AG156" s="13">
        <v>7.7821011673151804E-3</v>
      </c>
      <c r="AH156" s="13"/>
      <c r="AI156" s="13">
        <v>1.27118644067797E-2</v>
      </c>
      <c r="AJ156" s="13">
        <v>0</v>
      </c>
      <c r="AK156" s="13">
        <v>1.15606936416185E-2</v>
      </c>
      <c r="AL156" s="13"/>
      <c r="AM156" s="13">
        <v>0</v>
      </c>
      <c r="AN156" s="13">
        <v>0</v>
      </c>
      <c r="AO156" s="13">
        <v>1.48148148148148E-2</v>
      </c>
      <c r="AP156" s="13"/>
      <c r="AQ156" s="13">
        <v>7.3746312684365798E-3</v>
      </c>
      <c r="AR156" s="13">
        <v>9.3749999999999997E-3</v>
      </c>
      <c r="AS156" s="13"/>
      <c r="AT156" s="13">
        <v>6.0060060060060103E-3</v>
      </c>
      <c r="AU156" s="13">
        <v>9.3847758081334696E-3</v>
      </c>
      <c r="AV156" s="13"/>
      <c r="AW156" s="13">
        <v>2.2662889518413599E-2</v>
      </c>
      <c r="AX156" s="13">
        <v>2.09863588667366E-3</v>
      </c>
      <c r="AY156" s="13"/>
      <c r="AZ156" s="13">
        <v>5.5350553505535104E-3</v>
      </c>
      <c r="BA156" s="13">
        <v>9.2105263157894694E-3</v>
      </c>
      <c r="BB156" s="13"/>
      <c r="BC156" s="13">
        <v>5.74712643678161E-3</v>
      </c>
      <c r="BD156" s="13">
        <v>2.1739130434782601E-2</v>
      </c>
      <c r="BE156" s="13"/>
      <c r="BF156" s="13">
        <v>7.3529411764705899E-3</v>
      </c>
      <c r="BG156" s="13">
        <v>4.7169811320754698E-3</v>
      </c>
      <c r="BH156" s="13"/>
      <c r="BI156" s="13">
        <v>1.4492753623188401E-2</v>
      </c>
      <c r="BJ156" s="13">
        <v>7.6988879384088998E-3</v>
      </c>
      <c r="BK156" s="13"/>
      <c r="BL156" s="13">
        <v>1.38613861386139E-2</v>
      </c>
      <c r="BM156" s="13">
        <v>5.0505050505050501E-3</v>
      </c>
    </row>
    <row r="157" spans="2:65" x14ac:dyDescent="0.3">
      <c r="B157" t="s">
        <v>112</v>
      </c>
      <c r="C157" s="13">
        <v>0.94402420574886503</v>
      </c>
      <c r="D157" s="13">
        <v>0.94060995184590701</v>
      </c>
      <c r="E157" s="13">
        <v>0.94797687861271696</v>
      </c>
      <c r="F157" s="13"/>
      <c r="G157" s="13">
        <v>0.87292817679557999</v>
      </c>
      <c r="H157" s="13">
        <v>0.93557422969187698</v>
      </c>
      <c r="I157" s="13">
        <v>0.95202952029520305</v>
      </c>
      <c r="J157" s="13">
        <v>0.95734597156398105</v>
      </c>
      <c r="K157" s="13">
        <v>0.969465648854962</v>
      </c>
      <c r="L157" s="13">
        <v>0.98830409356725102</v>
      </c>
      <c r="M157" s="13"/>
      <c r="N157" s="13">
        <v>0.95106382978723403</v>
      </c>
      <c r="O157" s="13">
        <v>0.93529411764705905</v>
      </c>
      <c r="P157" s="13">
        <v>0.93820224719101097</v>
      </c>
      <c r="Q157" s="13">
        <v>0.94357366771159901</v>
      </c>
      <c r="R157" s="13"/>
      <c r="S157" s="13">
        <v>0.965397923875432</v>
      </c>
      <c r="T157" s="13">
        <v>0.92537313432835799</v>
      </c>
      <c r="U157" s="13">
        <v>0.93548387096774199</v>
      </c>
      <c r="V157" s="13">
        <v>0.93333333333333302</v>
      </c>
      <c r="W157" s="13">
        <v>0.94957983193277296</v>
      </c>
      <c r="X157" s="13">
        <v>0.92424242424242398</v>
      </c>
      <c r="Y157" s="13">
        <v>0.98130841121495305</v>
      </c>
      <c r="Z157" s="13">
        <v>0.9</v>
      </c>
      <c r="AA157" s="13">
        <v>0.95597484276729605</v>
      </c>
      <c r="AB157" s="13">
        <v>0.92553191489361697</v>
      </c>
      <c r="AC157" s="13">
        <v>0.89705882352941202</v>
      </c>
      <c r="AD157" s="13">
        <v>0.95652173913043503</v>
      </c>
      <c r="AE157" s="13"/>
      <c r="AF157" s="13">
        <v>0.94228356336260999</v>
      </c>
      <c r="AG157" s="13">
        <v>0.94747081712062298</v>
      </c>
      <c r="AH157" s="13"/>
      <c r="AI157" s="13">
        <v>0.95762711864406802</v>
      </c>
      <c r="AJ157" s="13">
        <v>0.89610389610389596</v>
      </c>
      <c r="AK157" s="13">
        <v>0.92774566473988396</v>
      </c>
      <c r="AL157" s="13"/>
      <c r="AM157" s="13">
        <v>0.95588235294117696</v>
      </c>
      <c r="AN157" s="13">
        <v>0.98076923076923095</v>
      </c>
      <c r="AO157" s="13">
        <v>0.91851851851851896</v>
      </c>
      <c r="AP157" s="13"/>
      <c r="AQ157" s="13">
        <v>0.92772861356932101</v>
      </c>
      <c r="AR157" s="13">
        <v>0.96250000000000002</v>
      </c>
      <c r="AS157" s="13"/>
      <c r="AT157" s="13">
        <v>0.94594594594594605</v>
      </c>
      <c r="AU157" s="13">
        <v>0.94369134515119901</v>
      </c>
      <c r="AV157" s="13"/>
      <c r="AW157" s="13">
        <v>0.91784702549575103</v>
      </c>
      <c r="AX157" s="13">
        <v>0.95592864637985298</v>
      </c>
      <c r="AY157" s="13"/>
      <c r="AZ157" s="13">
        <v>0.95940959409594095</v>
      </c>
      <c r="BA157" s="13">
        <v>0.93552631578947398</v>
      </c>
      <c r="BB157" s="13"/>
      <c r="BC157" s="13">
        <v>0.93678160919540199</v>
      </c>
      <c r="BD157" s="13">
        <v>0.934782608695652</v>
      </c>
      <c r="BE157" s="13"/>
      <c r="BF157" s="13">
        <v>0.92647058823529405</v>
      </c>
      <c r="BG157" s="13">
        <v>0.94339622641509402</v>
      </c>
      <c r="BH157" s="13"/>
      <c r="BI157" s="13">
        <v>0.92028985507246397</v>
      </c>
      <c r="BJ157" s="13">
        <v>0.947818648417451</v>
      </c>
      <c r="BK157" s="13"/>
      <c r="BL157" s="13">
        <v>0.94059405940594099</v>
      </c>
      <c r="BM157" s="13">
        <v>0.94823232323232298</v>
      </c>
    </row>
    <row r="158" spans="2:65" x14ac:dyDescent="0.3">
      <c r="B158" t="s">
        <v>78</v>
      </c>
      <c r="C158" s="13">
        <v>-0.93570347957639899</v>
      </c>
      <c r="D158" s="13">
        <v>-0.93258426966292096</v>
      </c>
      <c r="E158" s="13">
        <v>-0.94075144508670505</v>
      </c>
      <c r="F158" s="13"/>
      <c r="G158" s="13">
        <v>-0.85635359116022103</v>
      </c>
      <c r="H158" s="13">
        <v>-0.92156862745098</v>
      </c>
      <c r="I158" s="13">
        <v>-0.94464944649446503</v>
      </c>
      <c r="J158" s="13">
        <v>-0.95734597156398105</v>
      </c>
      <c r="K158" s="13">
        <v>-0.969465648854962</v>
      </c>
      <c r="L158" s="13">
        <v>-0.98245614035087703</v>
      </c>
      <c r="M158" s="13"/>
      <c r="N158" s="13">
        <v>-0.94893617021276599</v>
      </c>
      <c r="O158" s="13">
        <v>-0.92058823529411804</v>
      </c>
      <c r="P158" s="13">
        <v>-0.93820224719101097</v>
      </c>
      <c r="Q158" s="13">
        <v>-0.92789968652037602</v>
      </c>
      <c r="R158" s="13"/>
      <c r="S158" s="13">
        <v>-0.96193771626297597</v>
      </c>
      <c r="T158" s="13">
        <v>-0.91044776119403004</v>
      </c>
      <c r="U158" s="13">
        <v>-0.91935483870967705</v>
      </c>
      <c r="V158" s="13">
        <v>-0.93333333333333302</v>
      </c>
      <c r="W158" s="13">
        <v>-0.93277310924369705</v>
      </c>
      <c r="X158" s="13">
        <v>-0.91666666666666696</v>
      </c>
      <c r="Y158" s="13">
        <v>-0.98130841121495305</v>
      </c>
      <c r="Z158" s="13">
        <v>-0.86666666666666703</v>
      </c>
      <c r="AA158" s="13">
        <v>-0.94968553459119498</v>
      </c>
      <c r="AB158" s="13">
        <v>-0.91489361702127703</v>
      </c>
      <c r="AC158" s="13">
        <v>-0.88235294117647101</v>
      </c>
      <c r="AD158" s="13">
        <v>-0.95652173913043503</v>
      </c>
      <c r="AE158" s="13"/>
      <c r="AF158" s="13">
        <v>-0.933500627352572</v>
      </c>
      <c r="AG158" s="13">
        <v>-0.93968871595330705</v>
      </c>
      <c r="AH158" s="13"/>
      <c r="AI158" s="13">
        <v>-0.94491525423728795</v>
      </c>
      <c r="AJ158" s="13">
        <v>-0.89610389610389596</v>
      </c>
      <c r="AK158" s="13">
        <v>-0.91618497109826602</v>
      </c>
      <c r="AL158" s="13"/>
      <c r="AM158" s="13">
        <v>-0.95588235294117696</v>
      </c>
      <c r="AN158" s="13">
        <v>-0.98076923076923095</v>
      </c>
      <c r="AO158" s="13">
        <v>-0.90370370370370401</v>
      </c>
      <c r="AP158" s="13"/>
      <c r="AQ158" s="13">
        <v>-0.92035398230088505</v>
      </c>
      <c r="AR158" s="13">
        <v>-0.953125</v>
      </c>
      <c r="AS158" s="13"/>
      <c r="AT158" s="13">
        <v>-0.93993993993993996</v>
      </c>
      <c r="AU158" s="13">
        <v>-0.934306569343066</v>
      </c>
      <c r="AV158" s="13"/>
      <c r="AW158" s="13">
        <v>-0.89518413597733704</v>
      </c>
      <c r="AX158" s="13">
        <v>-0.95383001049317895</v>
      </c>
      <c r="AY158" s="13"/>
      <c r="AZ158" s="13">
        <v>-0.95387453874538697</v>
      </c>
      <c r="BA158" s="13">
        <v>-0.92631578947368398</v>
      </c>
      <c r="BB158" s="13"/>
      <c r="BC158" s="13">
        <v>-0.931034482758621</v>
      </c>
      <c r="BD158" s="13">
        <v>-0.91304347826086996</v>
      </c>
      <c r="BE158" s="13"/>
      <c r="BF158" s="13">
        <v>-0.91911764705882404</v>
      </c>
      <c r="BG158" s="13">
        <v>-0.93867924528301905</v>
      </c>
      <c r="BH158" s="13"/>
      <c r="BI158" s="13">
        <v>-0.90579710144927505</v>
      </c>
      <c r="BJ158" s="13">
        <v>-0.940119760479042</v>
      </c>
      <c r="BK158" s="13"/>
      <c r="BL158" s="13">
        <v>-0.926732673267327</v>
      </c>
      <c r="BM158" s="13">
        <v>-0.94318181818181801</v>
      </c>
    </row>
    <row r="159" spans="2:65" x14ac:dyDescent="0.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row>
    <row r="160" spans="2:65" x14ac:dyDescent="0.3">
      <c r="B160" s="6" t="s">
        <v>125</v>
      </c>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row>
    <row r="161" spans="2:65" x14ac:dyDescent="0.3">
      <c r="B161" s="23" t="s">
        <v>82</v>
      </c>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row>
    <row r="162" spans="2:65" x14ac:dyDescent="0.3">
      <c r="B162" t="s">
        <v>108</v>
      </c>
      <c r="C162" s="13">
        <v>0.47957639939485602</v>
      </c>
      <c r="D162" s="13">
        <v>0.45585874799357901</v>
      </c>
      <c r="E162" s="13">
        <v>0.5</v>
      </c>
      <c r="F162" s="13"/>
      <c r="G162" s="13">
        <v>0.33149171270718197</v>
      </c>
      <c r="H162" s="13">
        <v>0.46218487394958002</v>
      </c>
      <c r="I162" s="13">
        <v>0.51660516605166096</v>
      </c>
      <c r="J162" s="13">
        <v>0.54028436018957304</v>
      </c>
      <c r="K162" s="13">
        <v>0.51908396946564905</v>
      </c>
      <c r="L162" s="13">
        <v>0.50877192982456099</v>
      </c>
      <c r="M162" s="13"/>
      <c r="N162" s="13">
        <v>0.49148936170212798</v>
      </c>
      <c r="O162" s="13">
        <v>0.46176470588235302</v>
      </c>
      <c r="P162" s="13">
        <v>0.48314606741573002</v>
      </c>
      <c r="Q162" s="13">
        <v>0.47648902821316602</v>
      </c>
      <c r="R162" s="13"/>
      <c r="S162" s="13">
        <v>0.46712802768166101</v>
      </c>
      <c r="T162" s="13">
        <v>0.49253731343283602</v>
      </c>
      <c r="U162" s="13">
        <v>0.59677419354838701</v>
      </c>
      <c r="V162" s="13">
        <v>0.48571428571428599</v>
      </c>
      <c r="W162" s="13">
        <v>0.495798319327731</v>
      </c>
      <c r="X162" s="13">
        <v>0.44696969696969702</v>
      </c>
      <c r="Y162" s="13">
        <v>0.44859813084112099</v>
      </c>
      <c r="Z162" s="13">
        <v>0.5</v>
      </c>
      <c r="AA162" s="13">
        <v>0.45283018867924502</v>
      </c>
      <c r="AB162" s="13">
        <v>0.51063829787234005</v>
      </c>
      <c r="AC162" s="13">
        <v>0.47058823529411797</v>
      </c>
      <c r="AD162" s="13">
        <v>0.52173913043478304</v>
      </c>
      <c r="AE162" s="13"/>
      <c r="AF162" s="13">
        <v>0.49309912170639902</v>
      </c>
      <c r="AG162" s="13">
        <v>0.46108949416342399</v>
      </c>
      <c r="AH162" s="13"/>
      <c r="AI162" s="13">
        <v>0.49152542372881403</v>
      </c>
      <c r="AJ162" s="13">
        <v>0.493506493506494</v>
      </c>
      <c r="AK162" s="13">
        <v>0.47109826589595399</v>
      </c>
      <c r="AL162" s="13"/>
      <c r="AM162" s="13">
        <v>0.52941176470588203</v>
      </c>
      <c r="AN162" s="13">
        <v>0.5</v>
      </c>
      <c r="AO162" s="13">
        <v>0.45925925925925898</v>
      </c>
      <c r="AP162" s="13"/>
      <c r="AQ162" s="13">
        <v>0.45870206489675502</v>
      </c>
      <c r="AR162" s="13">
        <v>0.50468749999999996</v>
      </c>
      <c r="AS162" s="13"/>
      <c r="AT162" s="13">
        <v>0.44144144144144098</v>
      </c>
      <c r="AU162" s="13">
        <v>0.49113660062565201</v>
      </c>
      <c r="AV162" s="13"/>
      <c r="AW162" s="13">
        <v>0.52124645892351296</v>
      </c>
      <c r="AX162" s="13">
        <v>0.46589716684155302</v>
      </c>
      <c r="AY162" s="13"/>
      <c r="AZ162" s="13">
        <v>0.50369003690036895</v>
      </c>
      <c r="BA162" s="13">
        <v>0.461842105263158</v>
      </c>
      <c r="BB162" s="13"/>
      <c r="BC162" s="13">
        <v>0.497126436781609</v>
      </c>
      <c r="BD162" s="13">
        <v>0.434782608695652</v>
      </c>
      <c r="BE162" s="13"/>
      <c r="BF162" s="13">
        <v>0.52941176470588203</v>
      </c>
      <c r="BG162" s="13">
        <v>0.47641509433962298</v>
      </c>
      <c r="BH162" s="13"/>
      <c r="BI162" s="13">
        <v>0.49275362318840599</v>
      </c>
      <c r="BJ162" s="13">
        <v>0.47904191616766501</v>
      </c>
      <c r="BK162" s="13"/>
      <c r="BL162" s="13">
        <v>0.51089108910891101</v>
      </c>
      <c r="BM162" s="13">
        <v>0.46212121212121199</v>
      </c>
    </row>
    <row r="163" spans="2:65" x14ac:dyDescent="0.3">
      <c r="B163" t="s">
        <v>109</v>
      </c>
      <c r="C163" s="13">
        <v>0.36762481089258697</v>
      </c>
      <c r="D163" s="13">
        <v>0.37881219903691798</v>
      </c>
      <c r="E163" s="13">
        <v>0.35693641618497102</v>
      </c>
      <c r="F163" s="13"/>
      <c r="G163" s="13">
        <v>0.475138121546961</v>
      </c>
      <c r="H163" s="13">
        <v>0.37535014005602202</v>
      </c>
      <c r="I163" s="13">
        <v>0.32472324723247198</v>
      </c>
      <c r="J163" s="13">
        <v>0.33175355450236999</v>
      </c>
      <c r="K163" s="13">
        <v>0.35877862595419802</v>
      </c>
      <c r="L163" s="13">
        <v>0.35672514619883</v>
      </c>
      <c r="M163" s="13"/>
      <c r="N163" s="13">
        <v>0.38085106382978701</v>
      </c>
      <c r="O163" s="13">
        <v>0.39411764705882402</v>
      </c>
      <c r="P163" s="13">
        <v>0.325842696629214</v>
      </c>
      <c r="Q163" s="13">
        <v>0.34482758620689702</v>
      </c>
      <c r="R163" s="13"/>
      <c r="S163" s="13">
        <v>0.39446366782006898</v>
      </c>
      <c r="T163" s="13">
        <v>0.34328358208955201</v>
      </c>
      <c r="U163" s="13">
        <v>0.27419354838709697</v>
      </c>
      <c r="V163" s="13">
        <v>0.36190476190476201</v>
      </c>
      <c r="W163" s="13">
        <v>0.33613445378151302</v>
      </c>
      <c r="X163" s="13">
        <v>0.38636363636363602</v>
      </c>
      <c r="Y163" s="13">
        <v>0.44859813084112099</v>
      </c>
      <c r="Z163" s="13">
        <v>0.36666666666666697</v>
      </c>
      <c r="AA163" s="13">
        <v>0.35849056603773599</v>
      </c>
      <c r="AB163" s="13">
        <v>0.30851063829787201</v>
      </c>
      <c r="AC163" s="13">
        <v>0.38235294117647101</v>
      </c>
      <c r="AD163" s="13">
        <v>0.39130434782608697</v>
      </c>
      <c r="AE163" s="13"/>
      <c r="AF163" s="13">
        <v>0.36135508155583401</v>
      </c>
      <c r="AG163" s="13">
        <v>0.37937743190661499</v>
      </c>
      <c r="AH163" s="13"/>
      <c r="AI163" s="13">
        <v>0.33474576271186401</v>
      </c>
      <c r="AJ163" s="13">
        <v>0.35064935064935099</v>
      </c>
      <c r="AK163" s="13">
        <v>0.37572254335260102</v>
      </c>
      <c r="AL163" s="13"/>
      <c r="AM163" s="13">
        <v>0.36764705882352899</v>
      </c>
      <c r="AN163" s="13">
        <v>0.30769230769230799</v>
      </c>
      <c r="AO163" s="13">
        <v>0.34074074074074101</v>
      </c>
      <c r="AP163" s="13"/>
      <c r="AQ163" s="13">
        <v>0.37610619469026502</v>
      </c>
      <c r="AR163" s="13">
        <v>0.35781249999999998</v>
      </c>
      <c r="AS163" s="13"/>
      <c r="AT163" s="13">
        <v>0.399399399399399</v>
      </c>
      <c r="AU163" s="13">
        <v>0.35766423357664201</v>
      </c>
      <c r="AV163" s="13"/>
      <c r="AW163" s="13">
        <v>0.35127478753541103</v>
      </c>
      <c r="AX163" s="13">
        <v>0.37460650577124899</v>
      </c>
      <c r="AY163" s="13"/>
      <c r="AZ163" s="13">
        <v>0.354243542435424</v>
      </c>
      <c r="BA163" s="13">
        <v>0.38026315789473702</v>
      </c>
      <c r="BB163" s="13"/>
      <c r="BC163" s="13">
        <v>0.36494252873563199</v>
      </c>
      <c r="BD163" s="13">
        <v>0.36521739130434799</v>
      </c>
      <c r="BE163" s="13"/>
      <c r="BF163" s="13">
        <v>0.316176470588235</v>
      </c>
      <c r="BG163" s="13">
        <v>0.39622641509433998</v>
      </c>
      <c r="BH163" s="13"/>
      <c r="BI163" s="13">
        <v>0.34057971014492799</v>
      </c>
      <c r="BJ163" s="13">
        <v>0.37125748502993999</v>
      </c>
      <c r="BK163" s="13"/>
      <c r="BL163" s="13">
        <v>0.35049504950494997</v>
      </c>
      <c r="BM163" s="13">
        <v>0.38131313131313099</v>
      </c>
    </row>
    <row r="164" spans="2:65" x14ac:dyDescent="0.3">
      <c r="B164" t="s">
        <v>110</v>
      </c>
      <c r="C164" s="13">
        <v>8.5476550680786703E-2</v>
      </c>
      <c r="D164" s="13">
        <v>8.6677367576244002E-2</v>
      </c>
      <c r="E164" s="13">
        <v>8.5260115606936401E-2</v>
      </c>
      <c r="F164" s="13"/>
      <c r="G164" s="13">
        <v>0.121546961325967</v>
      </c>
      <c r="H164" s="13">
        <v>0.11484593837535</v>
      </c>
      <c r="I164" s="13">
        <v>7.3800738007380101E-2</v>
      </c>
      <c r="J164" s="13">
        <v>6.6350710900473897E-2</v>
      </c>
      <c r="K164" s="13">
        <v>5.34351145038168E-2</v>
      </c>
      <c r="L164" s="13">
        <v>5.2631578947368397E-2</v>
      </c>
      <c r="M164" s="13"/>
      <c r="N164" s="13">
        <v>7.0212765957446799E-2</v>
      </c>
      <c r="O164" s="13">
        <v>8.2352941176470601E-2</v>
      </c>
      <c r="P164" s="13">
        <v>9.5505617977528101E-2</v>
      </c>
      <c r="Q164" s="13">
        <v>0.10658307210031299</v>
      </c>
      <c r="R164" s="13"/>
      <c r="S164" s="13">
        <v>8.6505190311418706E-2</v>
      </c>
      <c r="T164" s="13">
        <v>8.9552238805970102E-2</v>
      </c>
      <c r="U164" s="13">
        <v>4.8387096774193498E-2</v>
      </c>
      <c r="V164" s="13">
        <v>6.6666666666666693E-2</v>
      </c>
      <c r="W164" s="13">
        <v>0.13445378151260501</v>
      </c>
      <c r="X164" s="13">
        <v>8.3333333333333301E-2</v>
      </c>
      <c r="Y164" s="13">
        <v>5.60747663551402E-2</v>
      </c>
      <c r="Z164" s="13">
        <v>0.133333333333333</v>
      </c>
      <c r="AA164" s="13">
        <v>9.4339622641509399E-2</v>
      </c>
      <c r="AB164" s="13">
        <v>8.5106382978723402E-2</v>
      </c>
      <c r="AC164" s="13">
        <v>5.8823529411764698E-2</v>
      </c>
      <c r="AD164" s="13">
        <v>8.6956521739130405E-2</v>
      </c>
      <c r="AE164" s="13"/>
      <c r="AF164" s="13">
        <v>8.5319949811794193E-2</v>
      </c>
      <c r="AG164" s="13">
        <v>8.3657587548638099E-2</v>
      </c>
      <c r="AH164" s="13"/>
      <c r="AI164" s="13">
        <v>9.74576271186441E-2</v>
      </c>
      <c r="AJ164" s="13">
        <v>0.11688311688311701</v>
      </c>
      <c r="AK164" s="13">
        <v>9.5375722543352595E-2</v>
      </c>
      <c r="AL164" s="13"/>
      <c r="AM164" s="13">
        <v>4.4117647058823498E-2</v>
      </c>
      <c r="AN164" s="13">
        <v>9.6153846153846201E-2</v>
      </c>
      <c r="AO164" s="13">
        <v>0.133333333333333</v>
      </c>
      <c r="AP164" s="13"/>
      <c r="AQ164" s="13">
        <v>0.104719764011799</v>
      </c>
      <c r="AR164" s="13">
        <v>6.4062499999999994E-2</v>
      </c>
      <c r="AS164" s="13"/>
      <c r="AT164" s="13">
        <v>9.6096096096096095E-2</v>
      </c>
      <c r="AU164" s="13">
        <v>8.2377476538060504E-2</v>
      </c>
      <c r="AV164" s="13"/>
      <c r="AW164" s="13">
        <v>6.5155807365439106E-2</v>
      </c>
      <c r="AX164" s="13">
        <v>9.2339979013641105E-2</v>
      </c>
      <c r="AY164" s="13"/>
      <c r="AZ164" s="13">
        <v>7.3800738007380101E-2</v>
      </c>
      <c r="BA164" s="13">
        <v>9.4736842105263203E-2</v>
      </c>
      <c r="BB164" s="13"/>
      <c r="BC164" s="13">
        <v>8.04597701149425E-2</v>
      </c>
      <c r="BD164" s="13">
        <v>0.13478260869565201</v>
      </c>
      <c r="BE164" s="13"/>
      <c r="BF164" s="13">
        <v>8.8235294117647106E-2</v>
      </c>
      <c r="BG164" s="13">
        <v>7.5471698113207503E-2</v>
      </c>
      <c r="BH164" s="13"/>
      <c r="BI164" s="13">
        <v>0.108695652173913</v>
      </c>
      <c r="BJ164" s="13">
        <v>8.2121471343028205E-2</v>
      </c>
      <c r="BK164" s="13"/>
      <c r="BL164" s="13">
        <v>7.7227722772277199E-2</v>
      </c>
      <c r="BM164" s="13">
        <v>8.7121212121212099E-2</v>
      </c>
    </row>
    <row r="165" spans="2:65" x14ac:dyDescent="0.3">
      <c r="B165" t="s">
        <v>111</v>
      </c>
      <c r="C165" s="13">
        <v>2.9500756429652001E-2</v>
      </c>
      <c r="D165" s="13">
        <v>4.49438202247191E-2</v>
      </c>
      <c r="E165" s="13">
        <v>1.5895953757225401E-2</v>
      </c>
      <c r="F165" s="13"/>
      <c r="G165" s="13">
        <v>4.4198895027624301E-2</v>
      </c>
      <c r="H165" s="13">
        <v>2.2408963585434202E-2</v>
      </c>
      <c r="I165" s="13">
        <v>2.9520295202952001E-2</v>
      </c>
      <c r="J165" s="13">
        <v>2.3696682464454999E-2</v>
      </c>
      <c r="K165" s="13">
        <v>3.0534351145038201E-2</v>
      </c>
      <c r="L165" s="13">
        <v>3.5087719298245598E-2</v>
      </c>
      <c r="M165" s="13"/>
      <c r="N165" s="13">
        <v>2.5531914893616999E-2</v>
      </c>
      <c r="O165" s="13">
        <v>2.9411764705882401E-2</v>
      </c>
      <c r="P165" s="13">
        <v>5.0561797752809001E-2</v>
      </c>
      <c r="Q165" s="13">
        <v>2.1943573667711599E-2</v>
      </c>
      <c r="R165" s="13"/>
      <c r="S165" s="13">
        <v>1.3840830449827E-2</v>
      </c>
      <c r="T165" s="13">
        <v>2.2388059701492501E-2</v>
      </c>
      <c r="U165" s="13">
        <v>4.8387096774193498E-2</v>
      </c>
      <c r="V165" s="13">
        <v>2.8571428571428598E-2</v>
      </c>
      <c r="W165" s="13">
        <v>1.6806722689075598E-2</v>
      </c>
      <c r="X165" s="13">
        <v>4.5454545454545497E-2</v>
      </c>
      <c r="Y165" s="13">
        <v>1.86915887850467E-2</v>
      </c>
      <c r="Z165" s="13">
        <v>0</v>
      </c>
      <c r="AA165" s="13">
        <v>4.40251572327044E-2</v>
      </c>
      <c r="AB165" s="13">
        <v>6.3829787234042507E-2</v>
      </c>
      <c r="AC165" s="13">
        <v>4.4117647058823498E-2</v>
      </c>
      <c r="AD165" s="13">
        <v>0</v>
      </c>
      <c r="AE165" s="13"/>
      <c r="AF165" s="13">
        <v>3.0112923462986201E-2</v>
      </c>
      <c r="AG165" s="13">
        <v>2.7237354085603099E-2</v>
      </c>
      <c r="AH165" s="13"/>
      <c r="AI165" s="13">
        <v>3.8135593220338999E-2</v>
      </c>
      <c r="AJ165" s="13">
        <v>1.2987012987013E-2</v>
      </c>
      <c r="AK165" s="13">
        <v>2.3121387283237E-2</v>
      </c>
      <c r="AL165" s="13"/>
      <c r="AM165" s="13">
        <v>1.4705882352941201E-2</v>
      </c>
      <c r="AN165" s="13">
        <v>7.69230769230769E-2</v>
      </c>
      <c r="AO165" s="13">
        <v>2.2222222222222199E-2</v>
      </c>
      <c r="AP165" s="13"/>
      <c r="AQ165" s="13">
        <v>2.0648967551622401E-2</v>
      </c>
      <c r="AR165" s="13">
        <v>3.90625E-2</v>
      </c>
      <c r="AS165" s="13"/>
      <c r="AT165" s="13">
        <v>2.4024024024024E-2</v>
      </c>
      <c r="AU165" s="13">
        <v>3.2325338894681997E-2</v>
      </c>
      <c r="AV165" s="13"/>
      <c r="AW165" s="13">
        <v>3.39943342776204E-2</v>
      </c>
      <c r="AX165" s="13">
        <v>2.7282266526757599E-2</v>
      </c>
      <c r="AY165" s="13"/>
      <c r="AZ165" s="13">
        <v>2.76752767527675E-2</v>
      </c>
      <c r="BA165" s="13">
        <v>3.0263157894736801E-2</v>
      </c>
      <c r="BB165" s="13"/>
      <c r="BC165" s="13">
        <v>3.7356321839080497E-2</v>
      </c>
      <c r="BD165" s="13">
        <v>1.3043478260869599E-2</v>
      </c>
      <c r="BE165" s="13"/>
      <c r="BF165" s="13">
        <v>3.6764705882352901E-2</v>
      </c>
      <c r="BG165" s="13">
        <v>3.77358490566038E-2</v>
      </c>
      <c r="BH165" s="13"/>
      <c r="BI165" s="13">
        <v>5.0724637681159403E-2</v>
      </c>
      <c r="BJ165" s="13">
        <v>2.7373823781009402E-2</v>
      </c>
      <c r="BK165" s="13"/>
      <c r="BL165" s="13">
        <v>1.9801980198019799E-2</v>
      </c>
      <c r="BM165" s="13">
        <v>3.2828282828282797E-2</v>
      </c>
    </row>
    <row r="166" spans="2:65" x14ac:dyDescent="0.3">
      <c r="B166" t="s">
        <v>91</v>
      </c>
      <c r="C166" s="13">
        <v>3.7821482602117998E-2</v>
      </c>
      <c r="D166" s="13">
        <v>3.3707865168539297E-2</v>
      </c>
      <c r="E166" s="13">
        <v>4.19075144508671E-2</v>
      </c>
      <c r="F166" s="13"/>
      <c r="G166" s="13">
        <v>2.7624309392265199E-2</v>
      </c>
      <c r="H166" s="13">
        <v>2.5210084033613401E-2</v>
      </c>
      <c r="I166" s="13">
        <v>5.5350553505535097E-2</v>
      </c>
      <c r="J166" s="13">
        <v>3.7914691943128E-2</v>
      </c>
      <c r="K166" s="13">
        <v>3.8167938931297697E-2</v>
      </c>
      <c r="L166" s="13">
        <v>4.6783625730994101E-2</v>
      </c>
      <c r="M166" s="13"/>
      <c r="N166" s="13">
        <v>3.1914893617021302E-2</v>
      </c>
      <c r="O166" s="13">
        <v>3.2352941176470598E-2</v>
      </c>
      <c r="P166" s="13">
        <v>4.49438202247191E-2</v>
      </c>
      <c r="Q166" s="13">
        <v>5.0156739811912203E-2</v>
      </c>
      <c r="R166" s="13"/>
      <c r="S166" s="13">
        <v>3.8062283737024201E-2</v>
      </c>
      <c r="T166" s="13">
        <v>5.22388059701493E-2</v>
      </c>
      <c r="U166" s="13">
        <v>3.2258064516128997E-2</v>
      </c>
      <c r="V166" s="13">
        <v>5.7142857142857099E-2</v>
      </c>
      <c r="W166" s="13">
        <v>1.6806722689075598E-2</v>
      </c>
      <c r="X166" s="13">
        <v>3.7878787878787901E-2</v>
      </c>
      <c r="Y166" s="13">
        <v>2.80373831775701E-2</v>
      </c>
      <c r="Z166" s="13">
        <v>0</v>
      </c>
      <c r="AA166" s="13">
        <v>5.0314465408804999E-2</v>
      </c>
      <c r="AB166" s="13">
        <v>3.1914893617021302E-2</v>
      </c>
      <c r="AC166" s="13">
        <v>4.4117647058823498E-2</v>
      </c>
      <c r="AD166" s="13">
        <v>0</v>
      </c>
      <c r="AE166" s="13"/>
      <c r="AF166" s="13">
        <v>3.0112923462986201E-2</v>
      </c>
      <c r="AG166" s="13">
        <v>4.8638132295719803E-2</v>
      </c>
      <c r="AH166" s="13"/>
      <c r="AI166" s="13">
        <v>3.8135593220338999E-2</v>
      </c>
      <c r="AJ166" s="13">
        <v>2.5974025974026E-2</v>
      </c>
      <c r="AK166" s="13">
        <v>3.4682080924855502E-2</v>
      </c>
      <c r="AL166" s="13"/>
      <c r="AM166" s="13">
        <v>4.4117647058823498E-2</v>
      </c>
      <c r="AN166" s="13">
        <v>1.9230769230769201E-2</v>
      </c>
      <c r="AO166" s="13">
        <v>4.4444444444444398E-2</v>
      </c>
      <c r="AP166" s="13"/>
      <c r="AQ166" s="13">
        <v>3.9823008849557501E-2</v>
      </c>
      <c r="AR166" s="13">
        <v>3.4375000000000003E-2</v>
      </c>
      <c r="AS166" s="13"/>
      <c r="AT166" s="13">
        <v>3.9039039039038999E-2</v>
      </c>
      <c r="AU166" s="13">
        <v>3.6496350364963501E-2</v>
      </c>
      <c r="AV166" s="13"/>
      <c r="AW166" s="13">
        <v>2.8328611898017001E-2</v>
      </c>
      <c r="AX166" s="13">
        <v>3.9874081846799601E-2</v>
      </c>
      <c r="AY166" s="13"/>
      <c r="AZ166" s="13">
        <v>4.0590405904058997E-2</v>
      </c>
      <c r="BA166" s="13">
        <v>3.2894736842105303E-2</v>
      </c>
      <c r="BB166" s="13"/>
      <c r="BC166" s="13">
        <v>2.0114942528735601E-2</v>
      </c>
      <c r="BD166" s="13">
        <v>5.21739130434783E-2</v>
      </c>
      <c r="BE166" s="13"/>
      <c r="BF166" s="13">
        <v>2.9411764705882401E-2</v>
      </c>
      <c r="BG166" s="13">
        <v>1.41509433962264E-2</v>
      </c>
      <c r="BH166" s="13"/>
      <c r="BI166" s="13">
        <v>7.2463768115942004E-3</v>
      </c>
      <c r="BJ166" s="13">
        <v>4.0205303678357597E-2</v>
      </c>
      <c r="BK166" s="13"/>
      <c r="BL166" s="13">
        <v>4.15841584158416E-2</v>
      </c>
      <c r="BM166" s="13">
        <v>3.6616161616161602E-2</v>
      </c>
    </row>
    <row r="167" spans="2:65" x14ac:dyDescent="0.3">
      <c r="B167" t="s">
        <v>112</v>
      </c>
      <c r="C167" s="13">
        <v>0.847201210287443</v>
      </c>
      <c r="D167" s="13">
        <v>0.83467094703049804</v>
      </c>
      <c r="E167" s="13">
        <v>0.85693641618497096</v>
      </c>
      <c r="F167" s="13"/>
      <c r="G167" s="13">
        <v>0.80662983425414403</v>
      </c>
      <c r="H167" s="13">
        <v>0.83753501400560204</v>
      </c>
      <c r="I167" s="13">
        <v>0.84132841328413299</v>
      </c>
      <c r="J167" s="13">
        <v>0.87203791469194303</v>
      </c>
      <c r="K167" s="13">
        <v>0.87786259541984701</v>
      </c>
      <c r="L167" s="13">
        <v>0.86549707602339199</v>
      </c>
      <c r="M167" s="13"/>
      <c r="N167" s="13">
        <v>0.87234042553191504</v>
      </c>
      <c r="O167" s="13">
        <v>0.85588235294117698</v>
      </c>
      <c r="P167" s="13">
        <v>0.80898876404494402</v>
      </c>
      <c r="Q167" s="13">
        <v>0.82131661442006298</v>
      </c>
      <c r="R167" s="13"/>
      <c r="S167" s="13">
        <v>0.86159169550172998</v>
      </c>
      <c r="T167" s="13">
        <v>0.83582089552238803</v>
      </c>
      <c r="U167" s="13">
        <v>0.87096774193548399</v>
      </c>
      <c r="V167" s="13">
        <v>0.84761904761904805</v>
      </c>
      <c r="W167" s="13">
        <v>0.83193277310924396</v>
      </c>
      <c r="X167" s="13">
        <v>0.83333333333333304</v>
      </c>
      <c r="Y167" s="13">
        <v>0.89719626168224298</v>
      </c>
      <c r="Z167" s="13">
        <v>0.86666666666666703</v>
      </c>
      <c r="AA167" s="13">
        <v>0.81132075471698095</v>
      </c>
      <c r="AB167" s="13">
        <v>0.819148936170213</v>
      </c>
      <c r="AC167" s="13">
        <v>0.85294117647058798</v>
      </c>
      <c r="AD167" s="13">
        <v>0.91304347826086996</v>
      </c>
      <c r="AE167" s="13"/>
      <c r="AF167" s="13">
        <v>0.85445420326223298</v>
      </c>
      <c r="AG167" s="13">
        <v>0.84046692607003903</v>
      </c>
      <c r="AH167" s="13"/>
      <c r="AI167" s="13">
        <v>0.82627118644067798</v>
      </c>
      <c r="AJ167" s="13">
        <v>0.84415584415584399</v>
      </c>
      <c r="AK167" s="13">
        <v>0.84682080924855496</v>
      </c>
      <c r="AL167" s="13"/>
      <c r="AM167" s="13">
        <v>0.89705882352941202</v>
      </c>
      <c r="AN167" s="13">
        <v>0.80769230769230804</v>
      </c>
      <c r="AO167" s="13">
        <v>0.8</v>
      </c>
      <c r="AP167" s="13"/>
      <c r="AQ167" s="13">
        <v>0.83480825958702098</v>
      </c>
      <c r="AR167" s="13">
        <v>0.86250000000000004</v>
      </c>
      <c r="AS167" s="13"/>
      <c r="AT167" s="13">
        <v>0.84084084084084099</v>
      </c>
      <c r="AU167" s="13">
        <v>0.84880083420229402</v>
      </c>
      <c r="AV167" s="13"/>
      <c r="AW167" s="13">
        <v>0.87252124645892304</v>
      </c>
      <c r="AX167" s="13">
        <v>0.84050367261280201</v>
      </c>
      <c r="AY167" s="13"/>
      <c r="AZ167" s="13">
        <v>0.85793357933579295</v>
      </c>
      <c r="BA167" s="13">
        <v>0.84210526315789502</v>
      </c>
      <c r="BB167" s="13"/>
      <c r="BC167" s="13">
        <v>0.86206896551724099</v>
      </c>
      <c r="BD167" s="13">
        <v>0.8</v>
      </c>
      <c r="BE167" s="13"/>
      <c r="BF167" s="13">
        <v>0.84558823529411797</v>
      </c>
      <c r="BG167" s="13">
        <v>0.87264150943396201</v>
      </c>
      <c r="BH167" s="13"/>
      <c r="BI167" s="13">
        <v>0.83333333333333304</v>
      </c>
      <c r="BJ167" s="13">
        <v>0.85029940119760505</v>
      </c>
      <c r="BK167" s="13"/>
      <c r="BL167" s="13">
        <v>0.86138613861386104</v>
      </c>
      <c r="BM167" s="13">
        <v>0.84343434343434298</v>
      </c>
    </row>
    <row r="168" spans="2:65" x14ac:dyDescent="0.3">
      <c r="B168" t="s">
        <v>78</v>
      </c>
      <c r="C168" s="13">
        <v>-0.80937972768532496</v>
      </c>
      <c r="D168" s="13">
        <v>-0.80096308186195797</v>
      </c>
      <c r="E168" s="13">
        <v>-0.81502890173410403</v>
      </c>
      <c r="F168" s="13"/>
      <c r="G168" s="13">
        <v>-0.77900552486187802</v>
      </c>
      <c r="H168" s="13">
        <v>-0.81232492997198902</v>
      </c>
      <c r="I168" s="13">
        <v>-0.78597785977859802</v>
      </c>
      <c r="J168" s="13">
        <v>-0.83412322274881501</v>
      </c>
      <c r="K168" s="13">
        <v>-0.83969465648855002</v>
      </c>
      <c r="L168" s="13">
        <v>-0.81871345029239795</v>
      </c>
      <c r="M168" s="13"/>
      <c r="N168" s="13">
        <v>-0.840425531914894</v>
      </c>
      <c r="O168" s="13">
        <v>-0.82352941176470595</v>
      </c>
      <c r="P168" s="13">
        <v>-0.76404494382022503</v>
      </c>
      <c r="Q168" s="13">
        <v>-0.77115987460815005</v>
      </c>
      <c r="R168" s="13"/>
      <c r="S168" s="13">
        <v>-0.82352941176470595</v>
      </c>
      <c r="T168" s="13">
        <v>-0.78358208955223896</v>
      </c>
      <c r="U168" s="13">
        <v>-0.83870967741935498</v>
      </c>
      <c r="V168" s="13">
        <v>-0.79047619047619</v>
      </c>
      <c r="W168" s="13">
        <v>-0.81512605042016795</v>
      </c>
      <c r="X168" s="13">
        <v>-0.79545454545454497</v>
      </c>
      <c r="Y168" s="13">
        <v>-0.86915887850467299</v>
      </c>
      <c r="Z168" s="13">
        <v>-0.86666666666666703</v>
      </c>
      <c r="AA168" s="13">
        <v>-0.76100628930817604</v>
      </c>
      <c r="AB168" s="13">
        <v>-0.78723404255319096</v>
      </c>
      <c r="AC168" s="13">
        <v>-0.80882352941176505</v>
      </c>
      <c r="AD168" s="13">
        <v>-0.91304347826086996</v>
      </c>
      <c r="AE168" s="13"/>
      <c r="AF168" s="13">
        <v>-0.82434127979924698</v>
      </c>
      <c r="AG168" s="13">
        <v>-0.79182879377431903</v>
      </c>
      <c r="AH168" s="13"/>
      <c r="AI168" s="13">
        <v>-0.78813559322033899</v>
      </c>
      <c r="AJ168" s="13">
        <v>-0.81818181818181801</v>
      </c>
      <c r="AK168" s="13">
        <v>-0.81213872832369904</v>
      </c>
      <c r="AL168" s="13"/>
      <c r="AM168" s="13">
        <v>-0.85294117647058798</v>
      </c>
      <c r="AN168" s="13">
        <v>-0.78846153846153799</v>
      </c>
      <c r="AO168" s="13">
        <v>-0.75555555555555598</v>
      </c>
      <c r="AP168" s="13"/>
      <c r="AQ168" s="13">
        <v>-0.79498525073746296</v>
      </c>
      <c r="AR168" s="13">
        <v>-0.828125</v>
      </c>
      <c r="AS168" s="13"/>
      <c r="AT168" s="13">
        <v>-0.80180180180180205</v>
      </c>
      <c r="AU168" s="13">
        <v>-0.812304483837331</v>
      </c>
      <c r="AV168" s="13"/>
      <c r="AW168" s="13">
        <v>-0.84419263456090698</v>
      </c>
      <c r="AX168" s="13">
        <v>-0.80062959076600204</v>
      </c>
      <c r="AY168" s="13"/>
      <c r="AZ168" s="13">
        <v>-0.81734317343173402</v>
      </c>
      <c r="BA168" s="13">
        <v>-0.80921052631578905</v>
      </c>
      <c r="BB168" s="13"/>
      <c r="BC168" s="13">
        <v>-0.84195402298850597</v>
      </c>
      <c r="BD168" s="13">
        <v>-0.74782608695652197</v>
      </c>
      <c r="BE168" s="13"/>
      <c r="BF168" s="13">
        <v>-0.81617647058823495</v>
      </c>
      <c r="BG168" s="13">
        <v>-0.85849056603773599</v>
      </c>
      <c r="BH168" s="13"/>
      <c r="BI168" s="13">
        <v>-0.82608695652173902</v>
      </c>
      <c r="BJ168" s="13">
        <v>-0.81009409751924699</v>
      </c>
      <c r="BK168" s="13"/>
      <c r="BL168" s="13">
        <v>-0.81980198019801997</v>
      </c>
      <c r="BM168" s="13">
        <v>-0.80681818181818199</v>
      </c>
    </row>
    <row r="169" spans="2:65" x14ac:dyDescent="0.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row>
    <row r="170" spans="2:65" x14ac:dyDescent="0.3">
      <c r="B170" s="6" t="s">
        <v>126</v>
      </c>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row>
    <row r="171" spans="2:65" x14ac:dyDescent="0.3">
      <c r="B171" s="23" t="s">
        <v>82</v>
      </c>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row>
    <row r="172" spans="2:65" x14ac:dyDescent="0.3">
      <c r="B172" t="s">
        <v>108</v>
      </c>
      <c r="C172" s="13">
        <v>0.69288956127080203</v>
      </c>
      <c r="D172" s="13">
        <v>0.61476725521669295</v>
      </c>
      <c r="E172" s="13">
        <v>0.760115606936416</v>
      </c>
      <c r="F172" s="13"/>
      <c r="G172" s="13">
        <v>0.67955801104972402</v>
      </c>
      <c r="H172" s="13">
        <v>0.69187675070027999</v>
      </c>
      <c r="I172" s="13">
        <v>0.690036900369004</v>
      </c>
      <c r="J172" s="13">
        <v>0.69194312796208501</v>
      </c>
      <c r="K172" s="13">
        <v>0.67938931297709904</v>
      </c>
      <c r="L172" s="13">
        <v>0.72514619883040898</v>
      </c>
      <c r="M172" s="13"/>
      <c r="N172" s="13">
        <v>0.67659574468085104</v>
      </c>
      <c r="O172" s="13">
        <v>0.70588235294117696</v>
      </c>
      <c r="P172" s="13">
        <v>0.69101123595505598</v>
      </c>
      <c r="Q172" s="13">
        <v>0.69592476489028199</v>
      </c>
      <c r="R172" s="13"/>
      <c r="S172" s="13">
        <v>0.660899653979239</v>
      </c>
      <c r="T172" s="13">
        <v>0.67164179104477595</v>
      </c>
      <c r="U172" s="13">
        <v>0.77419354838709697</v>
      </c>
      <c r="V172" s="13">
        <v>0.64761904761904798</v>
      </c>
      <c r="W172" s="13">
        <v>0.65546218487395003</v>
      </c>
      <c r="X172" s="13">
        <v>0.65909090909090895</v>
      </c>
      <c r="Y172" s="13">
        <v>0.67289719626168198</v>
      </c>
      <c r="Z172" s="13">
        <v>0.73333333333333295</v>
      </c>
      <c r="AA172" s="13">
        <v>0.74213836477987405</v>
      </c>
      <c r="AB172" s="13">
        <v>0.78723404255319196</v>
      </c>
      <c r="AC172" s="13">
        <v>0.70588235294117696</v>
      </c>
      <c r="AD172" s="13">
        <v>0.86956521739130399</v>
      </c>
      <c r="AE172" s="13"/>
      <c r="AF172" s="13">
        <v>0.703889585947302</v>
      </c>
      <c r="AG172" s="13">
        <v>0.68093385214007796</v>
      </c>
      <c r="AH172" s="13"/>
      <c r="AI172" s="13">
        <v>0.66101694915254205</v>
      </c>
      <c r="AJ172" s="13">
        <v>0.67532467532467499</v>
      </c>
      <c r="AK172" s="13">
        <v>0.75433526011560703</v>
      </c>
      <c r="AL172" s="13"/>
      <c r="AM172" s="13">
        <v>0.76470588235294101</v>
      </c>
      <c r="AN172" s="13">
        <v>0.63461538461538503</v>
      </c>
      <c r="AO172" s="13">
        <v>0.62222222222222201</v>
      </c>
      <c r="AP172" s="13"/>
      <c r="AQ172" s="13">
        <v>0.64306784660767002</v>
      </c>
      <c r="AR172" s="13">
        <v>0.74843749999999998</v>
      </c>
      <c r="AS172" s="13"/>
      <c r="AT172" s="13">
        <v>0.62462462462462498</v>
      </c>
      <c r="AU172" s="13">
        <v>0.719499478623566</v>
      </c>
      <c r="AV172" s="13"/>
      <c r="AW172" s="13">
        <v>0.73937677053824402</v>
      </c>
      <c r="AX172" s="13">
        <v>0.67785939139559304</v>
      </c>
      <c r="AY172" s="13"/>
      <c r="AZ172" s="13">
        <v>0.74907749077490804</v>
      </c>
      <c r="BA172" s="13">
        <v>0.65394736842105305</v>
      </c>
      <c r="BB172" s="13"/>
      <c r="BC172" s="13">
        <v>0.70114942528735602</v>
      </c>
      <c r="BD172" s="13">
        <v>0.70869565217391295</v>
      </c>
      <c r="BE172" s="13"/>
      <c r="BF172" s="13">
        <v>0.69852941176470595</v>
      </c>
      <c r="BG172" s="13">
        <v>0.70283018867924496</v>
      </c>
      <c r="BH172" s="13"/>
      <c r="BI172" s="13">
        <v>0.69565217391304301</v>
      </c>
      <c r="BJ172" s="13">
        <v>0.69375534644995696</v>
      </c>
      <c r="BK172" s="13"/>
      <c r="BL172" s="13">
        <v>0.71287128712871295</v>
      </c>
      <c r="BM172" s="13">
        <v>0.69065656565656597</v>
      </c>
    </row>
    <row r="173" spans="2:65" x14ac:dyDescent="0.3">
      <c r="B173" t="s">
        <v>109</v>
      </c>
      <c r="C173" s="13">
        <v>0.248865355521936</v>
      </c>
      <c r="D173" s="13">
        <v>0.30818619582664503</v>
      </c>
      <c r="E173" s="13">
        <v>0.19797687861271701</v>
      </c>
      <c r="F173" s="13"/>
      <c r="G173" s="13">
        <v>0.24861878453038699</v>
      </c>
      <c r="H173" s="13">
        <v>0.24089635854341701</v>
      </c>
      <c r="I173" s="13">
        <v>0.25092250922509202</v>
      </c>
      <c r="J173" s="13">
        <v>0.26540284360189598</v>
      </c>
      <c r="K173" s="13">
        <v>0.26717557251908403</v>
      </c>
      <c r="L173" s="13">
        <v>0.22807017543859601</v>
      </c>
      <c r="M173" s="13"/>
      <c r="N173" s="13">
        <v>0.26595744680851102</v>
      </c>
      <c r="O173" s="13">
        <v>0.24117647058823499</v>
      </c>
      <c r="P173" s="13">
        <v>0.24719101123595499</v>
      </c>
      <c r="Q173" s="13">
        <v>0.23824451410658301</v>
      </c>
      <c r="R173" s="13"/>
      <c r="S173" s="13">
        <v>0.29411764705882398</v>
      </c>
      <c r="T173" s="13">
        <v>0.24626865671641801</v>
      </c>
      <c r="U173" s="13">
        <v>0.16129032258064499</v>
      </c>
      <c r="V173" s="13">
        <v>0.27619047619047599</v>
      </c>
      <c r="W173" s="13">
        <v>0.27731092436974802</v>
      </c>
      <c r="X173" s="13">
        <v>0.29545454545454503</v>
      </c>
      <c r="Y173" s="13">
        <v>0.27102803738317799</v>
      </c>
      <c r="Z173" s="13">
        <v>0.233333333333333</v>
      </c>
      <c r="AA173" s="13">
        <v>0.19496855345912001</v>
      </c>
      <c r="AB173" s="13">
        <v>0.170212765957447</v>
      </c>
      <c r="AC173" s="13">
        <v>0.20588235294117599</v>
      </c>
      <c r="AD173" s="13">
        <v>0.13043478260869601</v>
      </c>
      <c r="AE173" s="13"/>
      <c r="AF173" s="13">
        <v>0.233375156838143</v>
      </c>
      <c r="AG173" s="13">
        <v>0.26653696498054502</v>
      </c>
      <c r="AH173" s="13"/>
      <c r="AI173" s="13">
        <v>0.25423728813559299</v>
      </c>
      <c r="AJ173" s="13">
        <v>0.22077922077922099</v>
      </c>
      <c r="AK173" s="13">
        <v>0.205202312138728</v>
      </c>
      <c r="AL173" s="13"/>
      <c r="AM173" s="13">
        <v>0.161764705882353</v>
      </c>
      <c r="AN173" s="13">
        <v>0.28846153846153799</v>
      </c>
      <c r="AO173" s="13">
        <v>0.266666666666667</v>
      </c>
      <c r="AP173" s="13"/>
      <c r="AQ173" s="13">
        <v>0.287610619469027</v>
      </c>
      <c r="AR173" s="13">
        <v>0.20468749999999999</v>
      </c>
      <c r="AS173" s="13"/>
      <c r="AT173" s="13">
        <v>0.31531531531531498</v>
      </c>
      <c r="AU173" s="13">
        <v>0.22314911366006299</v>
      </c>
      <c r="AV173" s="13"/>
      <c r="AW173" s="13">
        <v>0.20963172804532601</v>
      </c>
      <c r="AX173" s="13">
        <v>0.26232948583420801</v>
      </c>
      <c r="AY173" s="13"/>
      <c r="AZ173" s="13">
        <v>0.199261992619926</v>
      </c>
      <c r="BA173" s="13">
        <v>0.28552631578947402</v>
      </c>
      <c r="BB173" s="13"/>
      <c r="BC173" s="13">
        <v>0.23850574712643699</v>
      </c>
      <c r="BD173" s="13">
        <v>0.217391304347826</v>
      </c>
      <c r="BE173" s="13"/>
      <c r="BF173" s="13">
        <v>0.26470588235294101</v>
      </c>
      <c r="BG173" s="13">
        <v>0.22169811320754701</v>
      </c>
      <c r="BH173" s="13"/>
      <c r="BI173" s="13">
        <v>0.217391304347826</v>
      </c>
      <c r="BJ173" s="13">
        <v>0.25235243798118101</v>
      </c>
      <c r="BK173" s="13"/>
      <c r="BL173" s="13">
        <v>0.23960396039604001</v>
      </c>
      <c r="BM173" s="13">
        <v>0.24873737373737401</v>
      </c>
    </row>
    <row r="174" spans="2:65" x14ac:dyDescent="0.3">
      <c r="B174" t="s">
        <v>110</v>
      </c>
      <c r="C174" s="13">
        <v>3.4039334341906202E-2</v>
      </c>
      <c r="D174" s="13">
        <v>4.3338683788122001E-2</v>
      </c>
      <c r="E174" s="13">
        <v>2.6011560693641599E-2</v>
      </c>
      <c r="F174" s="13"/>
      <c r="G174" s="13">
        <v>4.4198895027624301E-2</v>
      </c>
      <c r="H174" s="13">
        <v>3.3613445378151301E-2</v>
      </c>
      <c r="I174" s="13">
        <v>3.6900369003690002E-2</v>
      </c>
      <c r="J174" s="13">
        <v>2.3696682464454999E-2</v>
      </c>
      <c r="K174" s="13">
        <v>3.0534351145038201E-2</v>
      </c>
      <c r="L174" s="13">
        <v>3.5087719298245598E-2</v>
      </c>
      <c r="M174" s="13"/>
      <c r="N174" s="13">
        <v>3.6170212765957402E-2</v>
      </c>
      <c r="O174" s="13">
        <v>2.3529411764705899E-2</v>
      </c>
      <c r="P174" s="13">
        <v>4.49438202247191E-2</v>
      </c>
      <c r="Q174" s="13">
        <v>3.7617554858934199E-2</v>
      </c>
      <c r="R174" s="13"/>
      <c r="S174" s="13">
        <v>3.4602076124567498E-2</v>
      </c>
      <c r="T174" s="13">
        <v>3.7313432835820899E-2</v>
      </c>
      <c r="U174" s="13">
        <v>3.2258064516128997E-2</v>
      </c>
      <c r="V174" s="13">
        <v>2.8571428571428598E-2</v>
      </c>
      <c r="W174" s="13">
        <v>5.8823529411764698E-2</v>
      </c>
      <c r="X174" s="13">
        <v>2.27272727272727E-2</v>
      </c>
      <c r="Y174" s="13">
        <v>3.7383177570093497E-2</v>
      </c>
      <c r="Z174" s="13">
        <v>0</v>
      </c>
      <c r="AA174" s="13">
        <v>3.1446540880503103E-2</v>
      </c>
      <c r="AB174" s="13">
        <v>3.1914893617021302E-2</v>
      </c>
      <c r="AC174" s="13">
        <v>4.4117647058823498E-2</v>
      </c>
      <c r="AD174" s="13">
        <v>0</v>
      </c>
      <c r="AE174" s="13"/>
      <c r="AF174" s="13">
        <v>4.1405269761606002E-2</v>
      </c>
      <c r="AG174" s="13">
        <v>2.3346303501945501E-2</v>
      </c>
      <c r="AH174" s="13"/>
      <c r="AI174" s="13">
        <v>5.5084745762711898E-2</v>
      </c>
      <c r="AJ174" s="13">
        <v>6.4935064935064901E-2</v>
      </c>
      <c r="AK174" s="13">
        <v>2.0231213872832401E-2</v>
      </c>
      <c r="AL174" s="13"/>
      <c r="AM174" s="13">
        <v>5.8823529411764698E-2</v>
      </c>
      <c r="AN174" s="13">
        <v>7.69230769230769E-2</v>
      </c>
      <c r="AO174" s="13">
        <v>6.6666666666666693E-2</v>
      </c>
      <c r="AP174" s="13"/>
      <c r="AQ174" s="13">
        <v>3.5398230088495602E-2</v>
      </c>
      <c r="AR174" s="13">
        <v>3.2812500000000001E-2</v>
      </c>
      <c r="AS174" s="13"/>
      <c r="AT174" s="13">
        <v>3.3033033033033003E-2</v>
      </c>
      <c r="AU174" s="13">
        <v>3.4410844629822697E-2</v>
      </c>
      <c r="AV174" s="13"/>
      <c r="AW174" s="13">
        <v>2.8328611898017001E-2</v>
      </c>
      <c r="AX174" s="13">
        <v>3.46274921301154E-2</v>
      </c>
      <c r="AY174" s="13"/>
      <c r="AZ174" s="13">
        <v>3.87453874538745E-2</v>
      </c>
      <c r="BA174" s="13">
        <v>2.89473684210526E-2</v>
      </c>
      <c r="BB174" s="13"/>
      <c r="BC174" s="13">
        <v>3.1609195402298902E-2</v>
      </c>
      <c r="BD174" s="13">
        <v>5.21739130434783E-2</v>
      </c>
      <c r="BE174" s="13"/>
      <c r="BF174" s="13">
        <v>1.4705882352941201E-2</v>
      </c>
      <c r="BG174" s="13">
        <v>4.2452830188679201E-2</v>
      </c>
      <c r="BH174" s="13"/>
      <c r="BI174" s="13">
        <v>6.5217391304347797E-2</v>
      </c>
      <c r="BJ174" s="13">
        <v>2.9084687767322499E-2</v>
      </c>
      <c r="BK174" s="13"/>
      <c r="BL174" s="13">
        <v>2.9702970297029702E-2</v>
      </c>
      <c r="BM174" s="13">
        <v>3.4090909090909102E-2</v>
      </c>
    </row>
    <row r="175" spans="2:65" x14ac:dyDescent="0.3">
      <c r="B175" t="s">
        <v>111</v>
      </c>
      <c r="C175" s="13">
        <v>1.1346444780635401E-2</v>
      </c>
      <c r="D175" s="13">
        <v>1.6051364365971099E-2</v>
      </c>
      <c r="E175" s="13">
        <v>7.2254335260115597E-3</v>
      </c>
      <c r="F175" s="13"/>
      <c r="G175" s="13">
        <v>1.1049723756906099E-2</v>
      </c>
      <c r="H175" s="13">
        <v>1.9607843137254902E-2</v>
      </c>
      <c r="I175" s="13">
        <v>0</v>
      </c>
      <c r="J175" s="13">
        <v>1.8957345971564E-2</v>
      </c>
      <c r="K175" s="13">
        <v>7.63358778625954E-3</v>
      </c>
      <c r="L175" s="13">
        <v>5.8479532163742704E-3</v>
      </c>
      <c r="M175" s="13"/>
      <c r="N175" s="13">
        <v>1.0638297872340399E-2</v>
      </c>
      <c r="O175" s="13">
        <v>1.4705882352941201E-2</v>
      </c>
      <c r="P175" s="13">
        <v>1.1235955056179799E-2</v>
      </c>
      <c r="Q175" s="13">
        <v>9.4043887147335394E-3</v>
      </c>
      <c r="R175" s="13"/>
      <c r="S175" s="13">
        <v>1.03806228373702E-2</v>
      </c>
      <c r="T175" s="13">
        <v>7.4626865671641798E-3</v>
      </c>
      <c r="U175" s="13">
        <v>1.6129032258064498E-2</v>
      </c>
      <c r="V175" s="13">
        <v>2.8571428571428598E-2</v>
      </c>
      <c r="W175" s="13">
        <v>0</v>
      </c>
      <c r="X175" s="13">
        <v>1.5151515151515201E-2</v>
      </c>
      <c r="Y175" s="13">
        <v>9.3457943925233603E-3</v>
      </c>
      <c r="Z175" s="13">
        <v>3.3333333333333298E-2</v>
      </c>
      <c r="AA175" s="13">
        <v>0</v>
      </c>
      <c r="AB175" s="13">
        <v>1.0638297872340399E-2</v>
      </c>
      <c r="AC175" s="13">
        <v>2.9411764705882401E-2</v>
      </c>
      <c r="AD175" s="13">
        <v>0</v>
      </c>
      <c r="AE175" s="13"/>
      <c r="AF175" s="13">
        <v>1.2547051442910901E-2</v>
      </c>
      <c r="AG175" s="13">
        <v>9.7276264591439707E-3</v>
      </c>
      <c r="AH175" s="13"/>
      <c r="AI175" s="13">
        <v>1.27118644067797E-2</v>
      </c>
      <c r="AJ175" s="13">
        <v>3.8961038961039002E-2</v>
      </c>
      <c r="AK175" s="13">
        <v>1.15606936416185E-2</v>
      </c>
      <c r="AL175" s="13"/>
      <c r="AM175" s="13">
        <v>0</v>
      </c>
      <c r="AN175" s="13">
        <v>0</v>
      </c>
      <c r="AO175" s="13">
        <v>2.96296296296296E-2</v>
      </c>
      <c r="AP175" s="13"/>
      <c r="AQ175" s="13">
        <v>1.62241887905605E-2</v>
      </c>
      <c r="AR175" s="13">
        <v>6.2500000000000003E-3</v>
      </c>
      <c r="AS175" s="13"/>
      <c r="AT175" s="13">
        <v>1.5015015015014999E-2</v>
      </c>
      <c r="AU175" s="13">
        <v>9.3847758081334696E-3</v>
      </c>
      <c r="AV175" s="13"/>
      <c r="AW175" s="13">
        <v>1.1331444759206799E-2</v>
      </c>
      <c r="AX175" s="13">
        <v>1.15424973767051E-2</v>
      </c>
      <c r="AY175" s="13"/>
      <c r="AZ175" s="13">
        <v>1.8450184501845001E-3</v>
      </c>
      <c r="BA175" s="13">
        <v>1.8421052631578901E-2</v>
      </c>
      <c r="BB175" s="13"/>
      <c r="BC175" s="13">
        <v>1.72413793103448E-2</v>
      </c>
      <c r="BD175" s="13">
        <v>1.3043478260869599E-2</v>
      </c>
      <c r="BE175" s="13"/>
      <c r="BF175" s="13">
        <v>1.4705882352941201E-2</v>
      </c>
      <c r="BG175" s="13">
        <v>1.88679245283019E-2</v>
      </c>
      <c r="BH175" s="13"/>
      <c r="BI175" s="13">
        <v>7.2463768115942004E-3</v>
      </c>
      <c r="BJ175" s="13">
        <v>1.19760479041916E-2</v>
      </c>
      <c r="BK175" s="13"/>
      <c r="BL175" s="13">
        <v>5.9405940594059398E-3</v>
      </c>
      <c r="BM175" s="13">
        <v>1.26262626262626E-2</v>
      </c>
    </row>
    <row r="176" spans="2:65" x14ac:dyDescent="0.3">
      <c r="B176" t="s">
        <v>91</v>
      </c>
      <c r="C176" s="13">
        <v>1.2859304084720099E-2</v>
      </c>
      <c r="D176" s="13">
        <v>1.7656500802568201E-2</v>
      </c>
      <c r="E176" s="13">
        <v>8.6705202312138702E-3</v>
      </c>
      <c r="F176" s="13"/>
      <c r="G176" s="13">
        <v>1.6574585635359101E-2</v>
      </c>
      <c r="H176" s="13">
        <v>1.4005602240896401E-2</v>
      </c>
      <c r="I176" s="13">
        <v>2.2140221402214E-2</v>
      </c>
      <c r="J176" s="13">
        <v>0</v>
      </c>
      <c r="K176" s="13">
        <v>1.5267175572519101E-2</v>
      </c>
      <c r="L176" s="13">
        <v>5.8479532163742704E-3</v>
      </c>
      <c r="M176" s="13"/>
      <c r="N176" s="13">
        <v>1.0638297872340399E-2</v>
      </c>
      <c r="O176" s="13">
        <v>1.4705882352941201E-2</v>
      </c>
      <c r="P176" s="13">
        <v>5.6179775280898901E-3</v>
      </c>
      <c r="Q176" s="13">
        <v>1.88087774294671E-2</v>
      </c>
      <c r="R176" s="13"/>
      <c r="S176" s="13">
        <v>0</v>
      </c>
      <c r="T176" s="13">
        <v>3.7313432835820899E-2</v>
      </c>
      <c r="U176" s="13">
        <v>1.6129032258064498E-2</v>
      </c>
      <c r="V176" s="13">
        <v>1.9047619047619001E-2</v>
      </c>
      <c r="W176" s="13">
        <v>8.4033613445378096E-3</v>
      </c>
      <c r="X176" s="13">
        <v>7.5757575757575803E-3</v>
      </c>
      <c r="Y176" s="13">
        <v>9.3457943925233603E-3</v>
      </c>
      <c r="Z176" s="13">
        <v>0</v>
      </c>
      <c r="AA176" s="13">
        <v>3.1446540880503103E-2</v>
      </c>
      <c r="AB176" s="13">
        <v>0</v>
      </c>
      <c r="AC176" s="13">
        <v>1.4705882352941201E-2</v>
      </c>
      <c r="AD176" s="13">
        <v>0</v>
      </c>
      <c r="AE176" s="13"/>
      <c r="AF176" s="13">
        <v>8.7829360100376407E-3</v>
      </c>
      <c r="AG176" s="13">
        <v>1.94552529182879E-2</v>
      </c>
      <c r="AH176" s="13"/>
      <c r="AI176" s="13">
        <v>1.6949152542372899E-2</v>
      </c>
      <c r="AJ176" s="13">
        <v>0</v>
      </c>
      <c r="AK176" s="13">
        <v>8.6705202312138702E-3</v>
      </c>
      <c r="AL176" s="13"/>
      <c r="AM176" s="13">
        <v>1.4705882352941201E-2</v>
      </c>
      <c r="AN176" s="13">
        <v>0</v>
      </c>
      <c r="AO176" s="13">
        <v>1.48148148148148E-2</v>
      </c>
      <c r="AP176" s="13"/>
      <c r="AQ176" s="13">
        <v>1.7699115044247801E-2</v>
      </c>
      <c r="AR176" s="13">
        <v>7.8125E-3</v>
      </c>
      <c r="AS176" s="13"/>
      <c r="AT176" s="13">
        <v>1.2012012012012E-2</v>
      </c>
      <c r="AU176" s="13">
        <v>1.3555787278415001E-2</v>
      </c>
      <c r="AV176" s="13"/>
      <c r="AW176" s="13">
        <v>1.1331444759206799E-2</v>
      </c>
      <c r="AX176" s="13">
        <v>1.3641133263378799E-2</v>
      </c>
      <c r="AY176" s="13"/>
      <c r="AZ176" s="13">
        <v>1.1070110701107E-2</v>
      </c>
      <c r="BA176" s="13">
        <v>1.3157894736842099E-2</v>
      </c>
      <c r="BB176" s="13"/>
      <c r="BC176" s="13">
        <v>1.1494252873563199E-2</v>
      </c>
      <c r="BD176" s="13">
        <v>8.6956521739130401E-3</v>
      </c>
      <c r="BE176" s="13"/>
      <c r="BF176" s="13">
        <v>7.3529411764705899E-3</v>
      </c>
      <c r="BG176" s="13">
        <v>1.41509433962264E-2</v>
      </c>
      <c r="BH176" s="13"/>
      <c r="BI176" s="13">
        <v>1.4492753623188401E-2</v>
      </c>
      <c r="BJ176" s="13">
        <v>1.2831479897348201E-2</v>
      </c>
      <c r="BK176" s="13"/>
      <c r="BL176" s="13">
        <v>1.18811881188119E-2</v>
      </c>
      <c r="BM176" s="13">
        <v>1.38888888888889E-2</v>
      </c>
    </row>
    <row r="177" spans="2:65" x14ac:dyDescent="0.3">
      <c r="B177" t="s">
        <v>112</v>
      </c>
      <c r="C177" s="13">
        <v>0.94175491679273804</v>
      </c>
      <c r="D177" s="13">
        <v>0.92295345104333903</v>
      </c>
      <c r="E177" s="13">
        <v>0.95809248554913296</v>
      </c>
      <c r="F177" s="13"/>
      <c r="G177" s="13">
        <v>0.92817679558011101</v>
      </c>
      <c r="H177" s="13">
        <v>0.93277310924369705</v>
      </c>
      <c r="I177" s="13">
        <v>0.94095940959409596</v>
      </c>
      <c r="J177" s="13">
        <v>0.95734597156398105</v>
      </c>
      <c r="K177" s="13">
        <v>0.94656488549618301</v>
      </c>
      <c r="L177" s="13">
        <v>0.95321637426900596</v>
      </c>
      <c r="M177" s="13"/>
      <c r="N177" s="13">
        <v>0.94255319148936201</v>
      </c>
      <c r="O177" s="13">
        <v>0.94705882352941195</v>
      </c>
      <c r="P177" s="13">
        <v>0.93820224719101097</v>
      </c>
      <c r="Q177" s="13">
        <v>0.93416927899686497</v>
      </c>
      <c r="R177" s="13"/>
      <c r="S177" s="13">
        <v>0.95501730103806204</v>
      </c>
      <c r="T177" s="13">
        <v>0.91791044776119401</v>
      </c>
      <c r="U177" s="13">
        <v>0.93548387096774199</v>
      </c>
      <c r="V177" s="13">
        <v>0.92380952380952397</v>
      </c>
      <c r="W177" s="13">
        <v>0.93277310924369705</v>
      </c>
      <c r="X177" s="13">
        <v>0.95454545454545503</v>
      </c>
      <c r="Y177" s="13">
        <v>0.94392523364486003</v>
      </c>
      <c r="Z177" s="13">
        <v>0.96666666666666701</v>
      </c>
      <c r="AA177" s="13">
        <v>0.93710691823899395</v>
      </c>
      <c r="AB177" s="13">
        <v>0.95744680851063801</v>
      </c>
      <c r="AC177" s="13">
        <v>0.91176470588235303</v>
      </c>
      <c r="AD177" s="13">
        <v>1</v>
      </c>
      <c r="AE177" s="13"/>
      <c r="AF177" s="13">
        <v>0.93726474278544503</v>
      </c>
      <c r="AG177" s="13">
        <v>0.94747081712062298</v>
      </c>
      <c r="AH177" s="13"/>
      <c r="AI177" s="13">
        <v>0.91525423728813604</v>
      </c>
      <c r="AJ177" s="13">
        <v>0.89610389610389596</v>
      </c>
      <c r="AK177" s="13">
        <v>0.959537572254335</v>
      </c>
      <c r="AL177" s="13"/>
      <c r="AM177" s="13">
        <v>0.92647058823529405</v>
      </c>
      <c r="AN177" s="13">
        <v>0.92307692307692302</v>
      </c>
      <c r="AO177" s="13">
        <v>0.88888888888888895</v>
      </c>
      <c r="AP177" s="13"/>
      <c r="AQ177" s="13">
        <v>0.93067846607669602</v>
      </c>
      <c r="AR177" s="13">
        <v>0.953125</v>
      </c>
      <c r="AS177" s="13"/>
      <c r="AT177" s="13">
        <v>0.93993993993993996</v>
      </c>
      <c r="AU177" s="13">
        <v>0.94264859228362896</v>
      </c>
      <c r="AV177" s="13"/>
      <c r="AW177" s="13">
        <v>0.94900849858356895</v>
      </c>
      <c r="AX177" s="13">
        <v>0.94018887722980105</v>
      </c>
      <c r="AY177" s="13"/>
      <c r="AZ177" s="13">
        <v>0.94833948339483398</v>
      </c>
      <c r="BA177" s="13">
        <v>0.93947368421052602</v>
      </c>
      <c r="BB177" s="13"/>
      <c r="BC177" s="13">
        <v>0.93965517241379304</v>
      </c>
      <c r="BD177" s="13">
        <v>0.926086956521739</v>
      </c>
      <c r="BE177" s="13"/>
      <c r="BF177" s="13">
        <v>0.96323529411764697</v>
      </c>
      <c r="BG177" s="13">
        <v>0.92452830188679203</v>
      </c>
      <c r="BH177" s="13"/>
      <c r="BI177" s="13">
        <v>0.91304347826086996</v>
      </c>
      <c r="BJ177" s="13">
        <v>0.94610778443113797</v>
      </c>
      <c r="BK177" s="13"/>
      <c r="BL177" s="13">
        <v>0.95247524752475199</v>
      </c>
      <c r="BM177" s="13">
        <v>0.939393939393939</v>
      </c>
    </row>
    <row r="178" spans="2:65" x14ac:dyDescent="0.3">
      <c r="B178" t="s">
        <v>78</v>
      </c>
      <c r="C178" s="13">
        <v>-0.92889561270801801</v>
      </c>
      <c r="D178" s="13">
        <v>-0.90529695024076995</v>
      </c>
      <c r="E178" s="13">
        <v>-0.949421965317919</v>
      </c>
      <c r="F178" s="13"/>
      <c r="G178" s="13">
        <v>-0.91160220994475105</v>
      </c>
      <c r="H178" s="13">
        <v>-0.91876750700280096</v>
      </c>
      <c r="I178" s="13">
        <v>-0.91881918819188202</v>
      </c>
      <c r="J178" s="13">
        <v>-0.95734597156398105</v>
      </c>
      <c r="K178" s="13">
        <v>-0.93129770992366401</v>
      </c>
      <c r="L178" s="13">
        <v>-0.94736842105263197</v>
      </c>
      <c r="M178" s="13"/>
      <c r="N178" s="13">
        <v>-0.93191489361702096</v>
      </c>
      <c r="O178" s="13">
        <v>-0.93235294117647105</v>
      </c>
      <c r="P178" s="13">
        <v>-0.93258426966292096</v>
      </c>
      <c r="Q178" s="13">
        <v>-0.91536050156739801</v>
      </c>
      <c r="R178" s="13"/>
      <c r="S178" s="13">
        <v>-0.95501730103806204</v>
      </c>
      <c r="T178" s="13">
        <v>-0.88059701492537301</v>
      </c>
      <c r="U178" s="13">
        <v>-0.91935483870967705</v>
      </c>
      <c r="V178" s="13">
        <v>-0.90476190476190499</v>
      </c>
      <c r="W178" s="13">
        <v>-0.92436974789916004</v>
      </c>
      <c r="X178" s="13">
        <v>-0.94696969696969702</v>
      </c>
      <c r="Y178" s="13">
        <v>-0.934579439252336</v>
      </c>
      <c r="Z178" s="13">
        <v>-0.96666666666666701</v>
      </c>
      <c r="AA178" s="13">
        <v>-0.90566037735849103</v>
      </c>
      <c r="AB178" s="13">
        <v>-0.95744680851063801</v>
      </c>
      <c r="AC178" s="13">
        <v>-0.89705882352941202</v>
      </c>
      <c r="AD178" s="13">
        <v>-1</v>
      </c>
      <c r="AE178" s="13"/>
      <c r="AF178" s="13">
        <v>-0.92848180677540804</v>
      </c>
      <c r="AG178" s="13">
        <v>-0.928015564202335</v>
      </c>
      <c r="AH178" s="13"/>
      <c r="AI178" s="13">
        <v>-0.89830508474576298</v>
      </c>
      <c r="AJ178" s="13">
        <v>-0.89610389610389596</v>
      </c>
      <c r="AK178" s="13">
        <v>-0.95086705202312105</v>
      </c>
      <c r="AL178" s="13"/>
      <c r="AM178" s="13">
        <v>-0.91176470588235303</v>
      </c>
      <c r="AN178" s="13">
        <v>-0.92307692307692302</v>
      </c>
      <c r="AO178" s="13">
        <v>-0.874074074074074</v>
      </c>
      <c r="AP178" s="13"/>
      <c r="AQ178" s="13">
        <v>-0.91297935103244798</v>
      </c>
      <c r="AR178" s="13">
        <v>-0.9453125</v>
      </c>
      <c r="AS178" s="13"/>
      <c r="AT178" s="13">
        <v>-0.927927927927928</v>
      </c>
      <c r="AU178" s="13">
        <v>-0.92909280500521396</v>
      </c>
      <c r="AV178" s="13"/>
      <c r="AW178" s="13">
        <v>-0.93767705382436295</v>
      </c>
      <c r="AX178" s="13">
        <v>-0.92654774396642203</v>
      </c>
      <c r="AY178" s="13"/>
      <c r="AZ178" s="13">
        <v>-0.93726937269372701</v>
      </c>
      <c r="BA178" s="13">
        <v>-0.92631578947368398</v>
      </c>
      <c r="BB178" s="13"/>
      <c r="BC178" s="13">
        <v>-0.92816091954022995</v>
      </c>
      <c r="BD178" s="13">
        <v>-0.91739130434782601</v>
      </c>
      <c r="BE178" s="13"/>
      <c r="BF178" s="13">
        <v>-0.95588235294117596</v>
      </c>
      <c r="BG178" s="13">
        <v>-0.910377358490566</v>
      </c>
      <c r="BH178" s="13"/>
      <c r="BI178" s="13">
        <v>-0.89855072463768104</v>
      </c>
      <c r="BJ178" s="13">
        <v>-0.93327630453378996</v>
      </c>
      <c r="BK178" s="13"/>
      <c r="BL178" s="13">
        <v>-0.94059405940594099</v>
      </c>
      <c r="BM178" s="13">
        <v>-0.92550505050505005</v>
      </c>
    </row>
    <row r="179" spans="2:65" x14ac:dyDescent="0.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row>
    <row r="180" spans="2:65" x14ac:dyDescent="0.3">
      <c r="B180" s="6" t="s">
        <v>130</v>
      </c>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row>
    <row r="181" spans="2:65" x14ac:dyDescent="0.3">
      <c r="B181" s="23" t="s">
        <v>82</v>
      </c>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row>
    <row r="182" spans="2:65" x14ac:dyDescent="0.3">
      <c r="B182" t="s">
        <v>127</v>
      </c>
      <c r="C182" s="13">
        <v>0.69742813918305602</v>
      </c>
      <c r="D182" s="13">
        <v>0.73354735152488004</v>
      </c>
      <c r="E182" s="13">
        <v>0.66329479768786104</v>
      </c>
      <c r="F182" s="13"/>
      <c r="G182" s="13">
        <v>0.674033149171271</v>
      </c>
      <c r="H182" s="13">
        <v>0.57703081232493003</v>
      </c>
      <c r="I182" s="13">
        <v>0.67527675276752797</v>
      </c>
      <c r="J182" s="13">
        <v>0.72985781990521303</v>
      </c>
      <c r="K182" s="13">
        <v>0.79389312977099202</v>
      </c>
      <c r="L182" s="13">
        <v>0.89473684210526305</v>
      </c>
      <c r="M182" s="13"/>
      <c r="N182" s="13">
        <v>0.69787234042553203</v>
      </c>
      <c r="O182" s="13">
        <v>0.73235294117647098</v>
      </c>
      <c r="P182" s="13">
        <v>0.64606741573033699</v>
      </c>
      <c r="Q182" s="13">
        <v>0.68965517241379304</v>
      </c>
      <c r="R182" s="13"/>
      <c r="S182" s="13">
        <v>0.66782006920415204</v>
      </c>
      <c r="T182" s="13">
        <v>0.65671641791044799</v>
      </c>
      <c r="U182" s="13">
        <v>0.75806451612903203</v>
      </c>
      <c r="V182" s="13">
        <v>0.70476190476190503</v>
      </c>
      <c r="W182" s="13">
        <v>0.61344537815126099</v>
      </c>
      <c r="X182" s="13">
        <v>0.67424242424242398</v>
      </c>
      <c r="Y182" s="13">
        <v>0.78504672897196304</v>
      </c>
      <c r="Z182" s="13">
        <v>0.86666666666666703</v>
      </c>
      <c r="AA182" s="13">
        <v>0.69182389937106903</v>
      </c>
      <c r="AB182" s="13">
        <v>0.72340425531914898</v>
      </c>
      <c r="AC182" s="13">
        <v>0.73529411764705899</v>
      </c>
      <c r="AD182" s="13">
        <v>0.86956521739130399</v>
      </c>
      <c r="AE182" s="13"/>
      <c r="AF182" s="13">
        <v>0.688833124215809</v>
      </c>
      <c r="AG182" s="13">
        <v>0.71595330739299601</v>
      </c>
      <c r="AH182" s="13"/>
      <c r="AI182" s="13">
        <v>0.64830508474576298</v>
      </c>
      <c r="AJ182" s="13">
        <v>0.54545454545454497</v>
      </c>
      <c r="AK182" s="13">
        <v>0.76878612716762995</v>
      </c>
      <c r="AL182" s="13"/>
      <c r="AM182" s="13">
        <v>0.61764705882352899</v>
      </c>
      <c r="AN182" s="13">
        <v>0.480769230769231</v>
      </c>
      <c r="AO182" s="13">
        <v>0.68888888888888899</v>
      </c>
      <c r="AP182" s="13"/>
      <c r="AQ182" s="13">
        <v>0.61504424778761102</v>
      </c>
      <c r="AR182" s="13">
        <v>0.78281250000000002</v>
      </c>
      <c r="AS182" s="13"/>
      <c r="AT182" s="13">
        <v>0.64864864864864902</v>
      </c>
      <c r="AU182" s="13">
        <v>0.72158498435870699</v>
      </c>
      <c r="AV182" s="13"/>
      <c r="AW182" s="13">
        <v>0.70254957507082105</v>
      </c>
      <c r="AX182" s="13">
        <v>0.69464847848898204</v>
      </c>
      <c r="AY182" s="13"/>
      <c r="AZ182" s="13">
        <v>0.77490774907749105</v>
      </c>
      <c r="BA182" s="13">
        <v>0.64210526315789496</v>
      </c>
      <c r="BB182" s="13"/>
      <c r="BC182" s="13">
        <v>0.66379310344827602</v>
      </c>
      <c r="BD182" s="13">
        <v>0.70434782608695701</v>
      </c>
      <c r="BE182" s="13"/>
      <c r="BF182" s="13">
        <v>0.72058823529411797</v>
      </c>
      <c r="BG182" s="13">
        <v>0.62735849056603799</v>
      </c>
      <c r="BH182" s="13"/>
      <c r="BI182" s="13">
        <v>0.60144927536231896</v>
      </c>
      <c r="BJ182" s="13">
        <v>0.71171941830624497</v>
      </c>
      <c r="BK182" s="13"/>
      <c r="BL182" s="13">
        <v>0.73861386138613905</v>
      </c>
      <c r="BM182" s="13">
        <v>0.67929292929292895</v>
      </c>
    </row>
    <row r="183" spans="2:65" x14ac:dyDescent="0.3">
      <c r="B183" t="s">
        <v>128</v>
      </c>
      <c r="C183" s="13">
        <v>0.21104387291981799</v>
      </c>
      <c r="D183" s="13">
        <v>0.18298555377207101</v>
      </c>
      <c r="E183" s="13">
        <v>0.23699421965317899</v>
      </c>
      <c r="F183" s="13"/>
      <c r="G183" s="13">
        <v>0.237569060773481</v>
      </c>
      <c r="H183" s="13">
        <v>0.29691876750700302</v>
      </c>
      <c r="I183" s="13">
        <v>0.22140221402214</v>
      </c>
      <c r="J183" s="13">
        <v>0.199052132701422</v>
      </c>
      <c r="K183" s="13">
        <v>0.13740458015267201</v>
      </c>
      <c r="L183" s="13">
        <v>5.8479532163742701E-2</v>
      </c>
      <c r="M183" s="13"/>
      <c r="N183" s="13">
        <v>0.23404255319148901</v>
      </c>
      <c r="O183" s="13">
        <v>0.188235294117647</v>
      </c>
      <c r="P183" s="13">
        <v>0.24157303370786501</v>
      </c>
      <c r="Q183" s="13">
        <v>0.18181818181818199</v>
      </c>
      <c r="R183" s="13"/>
      <c r="S183" s="13">
        <v>0.242214532871972</v>
      </c>
      <c r="T183" s="13">
        <v>0.23134328358209</v>
      </c>
      <c r="U183" s="13">
        <v>0.16129032258064499</v>
      </c>
      <c r="V183" s="13">
        <v>0.20952380952381</v>
      </c>
      <c r="W183" s="13">
        <v>0.24369747899159699</v>
      </c>
      <c r="X183" s="13">
        <v>0.234848484848485</v>
      </c>
      <c r="Y183" s="13">
        <v>0.14953271028037399</v>
      </c>
      <c r="Z183" s="13">
        <v>6.6666666666666693E-2</v>
      </c>
      <c r="AA183" s="13">
        <v>0.22012578616352199</v>
      </c>
      <c r="AB183" s="13">
        <v>0.180851063829787</v>
      </c>
      <c r="AC183" s="13">
        <v>0.20588235294117599</v>
      </c>
      <c r="AD183" s="13">
        <v>8.6956521739130405E-2</v>
      </c>
      <c r="AE183" s="13"/>
      <c r="AF183" s="13">
        <v>0.22961104140527</v>
      </c>
      <c r="AG183" s="13">
        <v>0.17704280155641999</v>
      </c>
      <c r="AH183" s="13"/>
      <c r="AI183" s="13">
        <v>0.25423728813559299</v>
      </c>
      <c r="AJ183" s="13">
        <v>0.38961038961039002</v>
      </c>
      <c r="AK183" s="13">
        <v>0.16184971098265899</v>
      </c>
      <c r="AL183" s="13"/>
      <c r="AM183" s="13">
        <v>0.23529411764705899</v>
      </c>
      <c r="AN183" s="13">
        <v>0.44230769230769201</v>
      </c>
      <c r="AO183" s="13">
        <v>0.24444444444444399</v>
      </c>
      <c r="AP183" s="13"/>
      <c r="AQ183" s="13">
        <v>0.27728613569321497</v>
      </c>
      <c r="AR183" s="13">
        <v>0.14218749999999999</v>
      </c>
      <c r="AS183" s="13"/>
      <c r="AT183" s="13">
        <v>0.24024024024023999</v>
      </c>
      <c r="AU183" s="13">
        <v>0.19603753910323299</v>
      </c>
      <c r="AV183" s="13"/>
      <c r="AW183" s="13">
        <v>0.20679886685552401</v>
      </c>
      <c r="AX183" s="13">
        <v>0.21406086044071401</v>
      </c>
      <c r="AY183" s="13"/>
      <c r="AZ183" s="13">
        <v>0.14206642066420699</v>
      </c>
      <c r="BA183" s="13">
        <v>0.26315789473684198</v>
      </c>
      <c r="BB183" s="13"/>
      <c r="BC183" s="13">
        <v>0.25</v>
      </c>
      <c r="BD183" s="13">
        <v>0.23043478260869599</v>
      </c>
      <c r="BE183" s="13"/>
      <c r="BF183" s="13">
        <v>0.23529411764705899</v>
      </c>
      <c r="BG183" s="13">
        <v>0.259433962264151</v>
      </c>
      <c r="BH183" s="13"/>
      <c r="BI183" s="13">
        <v>0.28985507246376802</v>
      </c>
      <c r="BJ183" s="13">
        <v>0.20017108639863099</v>
      </c>
      <c r="BK183" s="13"/>
      <c r="BL183" s="13">
        <v>0.17227722772277199</v>
      </c>
      <c r="BM183" s="13">
        <v>0.23358585858585901</v>
      </c>
    </row>
    <row r="184" spans="2:65" x14ac:dyDescent="0.3">
      <c r="B184" t="s">
        <v>129</v>
      </c>
      <c r="C184" s="13">
        <v>3.32829046898638E-2</v>
      </c>
      <c r="D184" s="13">
        <v>3.5313001605136403E-2</v>
      </c>
      <c r="E184" s="13">
        <v>3.17919075144509E-2</v>
      </c>
      <c r="F184" s="13"/>
      <c r="G184" s="13">
        <v>4.9723756906077297E-2</v>
      </c>
      <c r="H184" s="13">
        <v>5.6022408963585402E-2</v>
      </c>
      <c r="I184" s="13">
        <v>2.5830258302582999E-2</v>
      </c>
      <c r="J184" s="13">
        <v>1.4218009478673001E-2</v>
      </c>
      <c r="K184" s="13">
        <v>2.2900763358778602E-2</v>
      </c>
      <c r="L184" s="13">
        <v>1.1695906432748499E-2</v>
      </c>
      <c r="M184" s="13"/>
      <c r="N184" s="13">
        <v>2.5531914893616999E-2</v>
      </c>
      <c r="O184" s="13">
        <v>2.64705882352941E-2</v>
      </c>
      <c r="P184" s="13">
        <v>4.49438202247191E-2</v>
      </c>
      <c r="Q184" s="13">
        <v>4.70219435736677E-2</v>
      </c>
      <c r="R184" s="13"/>
      <c r="S184" s="13">
        <v>3.8062283737024201E-2</v>
      </c>
      <c r="T184" s="13">
        <v>3.7313432835820899E-2</v>
      </c>
      <c r="U184" s="13">
        <v>1.6129032258064498E-2</v>
      </c>
      <c r="V184" s="13">
        <v>1.9047619047619001E-2</v>
      </c>
      <c r="W184" s="13">
        <v>6.7226890756302504E-2</v>
      </c>
      <c r="X184" s="13">
        <v>5.3030303030302997E-2</v>
      </c>
      <c r="Y184" s="13">
        <v>9.3457943925233603E-3</v>
      </c>
      <c r="Z184" s="13">
        <v>0</v>
      </c>
      <c r="AA184" s="13">
        <v>2.51572327044025E-2</v>
      </c>
      <c r="AB184" s="13">
        <v>3.1914893617021302E-2</v>
      </c>
      <c r="AC184" s="13">
        <v>2.9411764705882401E-2</v>
      </c>
      <c r="AD184" s="13">
        <v>0</v>
      </c>
      <c r="AE184" s="13"/>
      <c r="AF184" s="13">
        <v>3.3877038895859503E-2</v>
      </c>
      <c r="AG184" s="13">
        <v>3.1128404669260701E-2</v>
      </c>
      <c r="AH184" s="13"/>
      <c r="AI184" s="13">
        <v>5.0847457627118599E-2</v>
      </c>
      <c r="AJ184" s="13">
        <v>3.8961038961039002E-2</v>
      </c>
      <c r="AK184" s="13">
        <v>2.3121387283237E-2</v>
      </c>
      <c r="AL184" s="13"/>
      <c r="AM184" s="13">
        <v>0.10294117647058799</v>
      </c>
      <c r="AN184" s="13">
        <v>1.9230769230769201E-2</v>
      </c>
      <c r="AO184" s="13">
        <v>2.96296296296296E-2</v>
      </c>
      <c r="AP184" s="13"/>
      <c r="AQ184" s="13">
        <v>4.4247787610619503E-2</v>
      </c>
      <c r="AR184" s="13">
        <v>2.1874999999999999E-2</v>
      </c>
      <c r="AS184" s="13"/>
      <c r="AT184" s="13">
        <v>5.4054054054054099E-2</v>
      </c>
      <c r="AU184" s="13">
        <v>2.60688216892596E-2</v>
      </c>
      <c r="AV184" s="13"/>
      <c r="AW184" s="13">
        <v>3.39943342776204E-2</v>
      </c>
      <c r="AX184" s="13">
        <v>3.2528856243441803E-2</v>
      </c>
      <c r="AY184" s="13"/>
      <c r="AZ184" s="13">
        <v>2.5830258302582999E-2</v>
      </c>
      <c r="BA184" s="13">
        <v>3.94736842105263E-2</v>
      </c>
      <c r="BB184" s="13"/>
      <c r="BC184" s="13">
        <v>4.0229885057471299E-2</v>
      </c>
      <c r="BD184" s="13">
        <v>2.1739130434782601E-2</v>
      </c>
      <c r="BE184" s="13"/>
      <c r="BF184" s="13">
        <v>1.4705882352941201E-2</v>
      </c>
      <c r="BG184" s="13">
        <v>5.6603773584905703E-2</v>
      </c>
      <c r="BH184" s="13"/>
      <c r="BI184" s="13">
        <v>5.0724637681159403E-2</v>
      </c>
      <c r="BJ184" s="13">
        <v>3.1650983746792101E-2</v>
      </c>
      <c r="BK184" s="13"/>
      <c r="BL184" s="13">
        <v>3.5643564356435599E-2</v>
      </c>
      <c r="BM184" s="13">
        <v>2.9040404040403998E-2</v>
      </c>
    </row>
    <row r="185" spans="2:65" x14ac:dyDescent="0.3">
      <c r="B185" t="s">
        <v>91</v>
      </c>
      <c r="C185" s="13">
        <v>5.8245083207261697E-2</v>
      </c>
      <c r="D185" s="13">
        <v>4.8154093097913298E-2</v>
      </c>
      <c r="E185" s="13">
        <v>6.7919075144508706E-2</v>
      </c>
      <c r="F185" s="13"/>
      <c r="G185" s="13">
        <v>3.8674033149171297E-2</v>
      </c>
      <c r="H185" s="13">
        <v>7.0028011204481794E-2</v>
      </c>
      <c r="I185" s="13">
        <v>7.7490774907749096E-2</v>
      </c>
      <c r="J185" s="13">
        <v>5.6872037914691899E-2</v>
      </c>
      <c r="K185" s="13">
        <v>4.58015267175573E-2</v>
      </c>
      <c r="L185" s="13">
        <v>3.5087719298245598E-2</v>
      </c>
      <c r="M185" s="13"/>
      <c r="N185" s="13">
        <v>4.2553191489361701E-2</v>
      </c>
      <c r="O185" s="13">
        <v>5.29411764705882E-2</v>
      </c>
      <c r="P185" s="13">
        <v>6.7415730337078594E-2</v>
      </c>
      <c r="Q185" s="13">
        <v>8.1504702194357403E-2</v>
      </c>
      <c r="R185" s="13"/>
      <c r="S185" s="13">
        <v>5.1903114186851201E-2</v>
      </c>
      <c r="T185" s="13">
        <v>7.4626865671641798E-2</v>
      </c>
      <c r="U185" s="13">
        <v>6.4516129032258104E-2</v>
      </c>
      <c r="V185" s="13">
        <v>6.6666666666666693E-2</v>
      </c>
      <c r="W185" s="13">
        <v>7.5630252100840303E-2</v>
      </c>
      <c r="X185" s="13">
        <v>3.7878787878787901E-2</v>
      </c>
      <c r="Y185" s="13">
        <v>5.60747663551402E-2</v>
      </c>
      <c r="Z185" s="13">
        <v>6.6666666666666693E-2</v>
      </c>
      <c r="AA185" s="13">
        <v>6.2893081761006303E-2</v>
      </c>
      <c r="AB185" s="13">
        <v>6.3829787234042507E-2</v>
      </c>
      <c r="AC185" s="13">
        <v>2.9411764705882401E-2</v>
      </c>
      <c r="AD185" s="13">
        <v>4.3478260869565202E-2</v>
      </c>
      <c r="AE185" s="13"/>
      <c r="AF185" s="13">
        <v>4.7678795483061497E-2</v>
      </c>
      <c r="AG185" s="13">
        <v>7.5875486381323007E-2</v>
      </c>
      <c r="AH185" s="13"/>
      <c r="AI185" s="13">
        <v>4.6610169491525397E-2</v>
      </c>
      <c r="AJ185" s="13">
        <v>2.5974025974026E-2</v>
      </c>
      <c r="AK185" s="13">
        <v>4.6242774566474E-2</v>
      </c>
      <c r="AL185" s="13"/>
      <c r="AM185" s="13">
        <v>4.4117647058823498E-2</v>
      </c>
      <c r="AN185" s="13">
        <v>5.7692307692307702E-2</v>
      </c>
      <c r="AO185" s="13">
        <v>3.7037037037037E-2</v>
      </c>
      <c r="AP185" s="13"/>
      <c r="AQ185" s="13">
        <v>6.3421828908554606E-2</v>
      </c>
      <c r="AR185" s="13">
        <v>5.3124999999999999E-2</v>
      </c>
      <c r="AS185" s="13"/>
      <c r="AT185" s="13">
        <v>5.7057057057057103E-2</v>
      </c>
      <c r="AU185" s="13">
        <v>5.63086548488008E-2</v>
      </c>
      <c r="AV185" s="13"/>
      <c r="AW185" s="13">
        <v>5.6657223796034002E-2</v>
      </c>
      <c r="AX185" s="13">
        <v>5.8761804826862503E-2</v>
      </c>
      <c r="AY185" s="13"/>
      <c r="AZ185" s="13">
        <v>5.7195571955719601E-2</v>
      </c>
      <c r="BA185" s="13">
        <v>5.5263157894736799E-2</v>
      </c>
      <c r="BB185" s="13"/>
      <c r="BC185" s="13">
        <v>4.5977011494252901E-2</v>
      </c>
      <c r="BD185" s="13">
        <v>4.3478260869565202E-2</v>
      </c>
      <c r="BE185" s="13"/>
      <c r="BF185" s="13">
        <v>2.9411764705882401E-2</v>
      </c>
      <c r="BG185" s="13">
        <v>5.6603773584905703E-2</v>
      </c>
      <c r="BH185" s="13"/>
      <c r="BI185" s="13">
        <v>5.7971014492753603E-2</v>
      </c>
      <c r="BJ185" s="13">
        <v>5.6458511548331897E-2</v>
      </c>
      <c r="BK185" s="13"/>
      <c r="BL185" s="13">
        <v>5.3465346534653499E-2</v>
      </c>
      <c r="BM185" s="13">
        <v>5.8080808080808101E-2</v>
      </c>
    </row>
    <row r="186" spans="2:65" x14ac:dyDescent="0.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row>
    <row r="187" spans="2:65" x14ac:dyDescent="0.3">
      <c r="B187" s="6" t="s">
        <v>138</v>
      </c>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row>
    <row r="188" spans="2:65" x14ac:dyDescent="0.3">
      <c r="B188" s="23" t="s">
        <v>82</v>
      </c>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row>
    <row r="189" spans="2:65" x14ac:dyDescent="0.3">
      <c r="B189" t="s">
        <v>131</v>
      </c>
      <c r="C189" s="13">
        <v>0.69742813918305602</v>
      </c>
      <c r="D189" s="13">
        <v>0.68378812199036898</v>
      </c>
      <c r="E189" s="13">
        <v>0.71098265895953805</v>
      </c>
      <c r="F189" s="13"/>
      <c r="G189" s="13">
        <v>0.65745856353591203</v>
      </c>
      <c r="H189" s="13">
        <v>0.62464985994397804</v>
      </c>
      <c r="I189" s="13">
        <v>0.70479704797048004</v>
      </c>
      <c r="J189" s="13">
        <v>0.70616113744075804</v>
      </c>
      <c r="K189" s="13">
        <v>0.80152671755725202</v>
      </c>
      <c r="L189" s="13">
        <v>0.78947368421052599</v>
      </c>
      <c r="M189" s="13"/>
      <c r="N189" s="13">
        <v>0.72127659574468095</v>
      </c>
      <c r="O189" s="13">
        <v>0.71470588235294097</v>
      </c>
      <c r="P189" s="13">
        <v>0.67415730337078605</v>
      </c>
      <c r="Q189" s="13">
        <v>0.64890282131661403</v>
      </c>
      <c r="R189" s="13"/>
      <c r="S189" s="13">
        <v>0.69204152249134898</v>
      </c>
      <c r="T189" s="13">
        <v>0.67910447761194004</v>
      </c>
      <c r="U189" s="13">
        <v>0.70967741935483897</v>
      </c>
      <c r="V189" s="13">
        <v>0.74285714285714299</v>
      </c>
      <c r="W189" s="13">
        <v>0.70588235294117696</v>
      </c>
      <c r="X189" s="13">
        <v>0.63636363636363602</v>
      </c>
      <c r="Y189" s="13">
        <v>0.68224299065420602</v>
      </c>
      <c r="Z189" s="13">
        <v>0.73333333333333295</v>
      </c>
      <c r="AA189" s="13">
        <v>0.74842767295597501</v>
      </c>
      <c r="AB189" s="13">
        <v>0.680851063829787</v>
      </c>
      <c r="AC189" s="13">
        <v>0.67647058823529405</v>
      </c>
      <c r="AD189" s="13">
        <v>0.73913043478260898</v>
      </c>
      <c r="AE189" s="13"/>
      <c r="AF189" s="13">
        <v>0.69761606022584699</v>
      </c>
      <c r="AG189" s="13">
        <v>0.70428015564202295</v>
      </c>
      <c r="AH189" s="13"/>
      <c r="AI189" s="13">
        <v>0.63135593220339004</v>
      </c>
      <c r="AJ189" s="13">
        <v>0.63636363636363602</v>
      </c>
      <c r="AK189" s="13">
        <v>0.75144508670520205</v>
      </c>
      <c r="AL189" s="13"/>
      <c r="AM189" s="13">
        <v>0.61764705882352899</v>
      </c>
      <c r="AN189" s="13">
        <v>0.53846153846153799</v>
      </c>
      <c r="AO189" s="13">
        <v>0.67407407407407405</v>
      </c>
      <c r="AP189" s="13"/>
      <c r="AQ189" s="13">
        <v>0.68289085545722705</v>
      </c>
      <c r="AR189" s="13">
        <v>0.71406250000000004</v>
      </c>
      <c r="AS189" s="13"/>
      <c r="AT189" s="13">
        <v>0.66666666666666696</v>
      </c>
      <c r="AU189" s="13">
        <v>0.70802919708029199</v>
      </c>
      <c r="AV189" s="13"/>
      <c r="AW189" s="13">
        <v>0.65439093484419297</v>
      </c>
      <c r="AX189" s="13">
        <v>0.71458551941238202</v>
      </c>
      <c r="AY189" s="13"/>
      <c r="AZ189" s="13">
        <v>0.70479704797048004</v>
      </c>
      <c r="BA189" s="13">
        <v>0.692105263157895</v>
      </c>
      <c r="BB189" s="13"/>
      <c r="BC189" s="13">
        <v>0.65517241379310298</v>
      </c>
      <c r="BD189" s="13">
        <v>0.72173913043478299</v>
      </c>
      <c r="BE189" s="13"/>
      <c r="BF189" s="13">
        <v>0.65441176470588203</v>
      </c>
      <c r="BG189" s="13">
        <v>0.65566037735849103</v>
      </c>
      <c r="BH189" s="13"/>
      <c r="BI189" s="13">
        <v>0.61594202898550698</v>
      </c>
      <c r="BJ189" s="13">
        <v>0.71000855431993204</v>
      </c>
      <c r="BK189" s="13"/>
      <c r="BL189" s="13">
        <v>0.70891089108910899</v>
      </c>
      <c r="BM189" s="13">
        <v>0.69444444444444398</v>
      </c>
    </row>
    <row r="190" spans="2:65" x14ac:dyDescent="0.3">
      <c r="B190" t="s">
        <v>132</v>
      </c>
      <c r="C190" s="13">
        <v>0.68003025718608201</v>
      </c>
      <c r="D190" s="13">
        <v>0.69020866773675804</v>
      </c>
      <c r="E190" s="13">
        <v>0.669075144508671</v>
      </c>
      <c r="F190" s="13"/>
      <c r="G190" s="13">
        <v>0.59116022099447496</v>
      </c>
      <c r="H190" s="13">
        <v>0.63865546218487401</v>
      </c>
      <c r="I190" s="13">
        <v>0.72324723247232503</v>
      </c>
      <c r="J190" s="13">
        <v>0.72037914691943095</v>
      </c>
      <c r="K190" s="13">
        <v>0.70229007633587803</v>
      </c>
      <c r="L190" s="13">
        <v>0.72514619883040898</v>
      </c>
      <c r="M190" s="13"/>
      <c r="N190" s="13">
        <v>0.73617021276595696</v>
      </c>
      <c r="O190" s="13">
        <v>0.7</v>
      </c>
      <c r="P190" s="13">
        <v>0.64044943820224698</v>
      </c>
      <c r="Q190" s="13">
        <v>0.59874608150470199</v>
      </c>
      <c r="R190" s="13"/>
      <c r="S190" s="13">
        <v>0.660899653979239</v>
      </c>
      <c r="T190" s="13">
        <v>0.66417910447761197</v>
      </c>
      <c r="U190" s="13">
        <v>0.70967741935483897</v>
      </c>
      <c r="V190" s="13">
        <v>0.70476190476190503</v>
      </c>
      <c r="W190" s="13">
        <v>0.70588235294117696</v>
      </c>
      <c r="X190" s="13">
        <v>0.65909090909090895</v>
      </c>
      <c r="Y190" s="13">
        <v>0.66355140186915895</v>
      </c>
      <c r="Z190" s="13">
        <v>0.7</v>
      </c>
      <c r="AA190" s="13">
        <v>0.65408805031446504</v>
      </c>
      <c r="AB190" s="13">
        <v>0.72340425531914898</v>
      </c>
      <c r="AC190" s="13">
        <v>0.67647058823529405</v>
      </c>
      <c r="AD190" s="13">
        <v>0.86956521739130399</v>
      </c>
      <c r="AE190" s="13"/>
      <c r="AF190" s="13">
        <v>0.67754077791718903</v>
      </c>
      <c r="AG190" s="13">
        <v>0.68871595330739299</v>
      </c>
      <c r="AH190" s="13"/>
      <c r="AI190" s="13">
        <v>0.63983050847457601</v>
      </c>
      <c r="AJ190" s="13">
        <v>0.70129870129870098</v>
      </c>
      <c r="AK190" s="13">
        <v>0.72254335260115599</v>
      </c>
      <c r="AL190" s="13"/>
      <c r="AM190" s="13">
        <v>0.61764705882352899</v>
      </c>
      <c r="AN190" s="13">
        <v>0.57692307692307698</v>
      </c>
      <c r="AO190" s="13">
        <v>0.69629629629629597</v>
      </c>
      <c r="AP190" s="13"/>
      <c r="AQ190" s="13">
        <v>0.67846607669616499</v>
      </c>
      <c r="AR190" s="13">
        <v>0.68125000000000002</v>
      </c>
      <c r="AS190" s="13"/>
      <c r="AT190" s="13">
        <v>0.67567567567567599</v>
      </c>
      <c r="AU190" s="13">
        <v>0.68196037539103205</v>
      </c>
      <c r="AV190" s="13"/>
      <c r="AW190" s="13">
        <v>0.662889518413598</v>
      </c>
      <c r="AX190" s="13">
        <v>0.68730325288562399</v>
      </c>
      <c r="AY190" s="13"/>
      <c r="AZ190" s="13">
        <v>0.65313653136531402</v>
      </c>
      <c r="BA190" s="13">
        <v>0.69736842105263197</v>
      </c>
      <c r="BB190" s="13"/>
      <c r="BC190" s="13">
        <v>0.67241379310344795</v>
      </c>
      <c r="BD190" s="13">
        <v>0.66521739130434798</v>
      </c>
      <c r="BE190" s="13"/>
      <c r="BF190" s="13">
        <v>0.72058823529411797</v>
      </c>
      <c r="BG190" s="13">
        <v>0.64150943396226401</v>
      </c>
      <c r="BH190" s="13"/>
      <c r="BI190" s="13">
        <v>0.52173913043478304</v>
      </c>
      <c r="BJ190" s="13">
        <v>0.70230966638152303</v>
      </c>
      <c r="BK190" s="13"/>
      <c r="BL190" s="13">
        <v>0.67920792079207903</v>
      </c>
      <c r="BM190" s="13">
        <v>0.685606060606061</v>
      </c>
    </row>
    <row r="191" spans="2:65" x14ac:dyDescent="0.3">
      <c r="B191" t="s">
        <v>133</v>
      </c>
      <c r="C191" s="13">
        <v>0.58169440242057502</v>
      </c>
      <c r="D191" s="13">
        <v>0.62921348314606695</v>
      </c>
      <c r="E191" s="13">
        <v>0.53757225433526001</v>
      </c>
      <c r="F191" s="13"/>
      <c r="G191" s="13">
        <v>0.51933701657458597</v>
      </c>
      <c r="H191" s="13">
        <v>0.49859943977590998</v>
      </c>
      <c r="I191" s="13">
        <v>0.55350553505535105</v>
      </c>
      <c r="J191" s="13">
        <v>0.62085308056872002</v>
      </c>
      <c r="K191" s="13">
        <v>0.70992366412213703</v>
      </c>
      <c r="L191" s="13">
        <v>0.71929824561403499</v>
      </c>
      <c r="M191" s="13"/>
      <c r="N191" s="13">
        <v>0.55106382978723401</v>
      </c>
      <c r="O191" s="13">
        <v>0.63235294117647101</v>
      </c>
      <c r="P191" s="13">
        <v>0.58426966292134797</v>
      </c>
      <c r="Q191" s="13">
        <v>0.56426332288401204</v>
      </c>
      <c r="R191" s="13"/>
      <c r="S191" s="13">
        <v>0.56747404844290705</v>
      </c>
      <c r="T191" s="13">
        <v>0.58208955223880599</v>
      </c>
      <c r="U191" s="13">
        <v>0.56451612903225801</v>
      </c>
      <c r="V191" s="13">
        <v>0.66666666666666696</v>
      </c>
      <c r="W191" s="13">
        <v>0.48739495798319299</v>
      </c>
      <c r="X191" s="13">
        <v>0.57575757575757602</v>
      </c>
      <c r="Y191" s="13">
        <v>0.61682242990654201</v>
      </c>
      <c r="Z191" s="13">
        <v>0.53333333333333299</v>
      </c>
      <c r="AA191" s="13">
        <v>0.58490566037735803</v>
      </c>
      <c r="AB191" s="13">
        <v>0.61702127659574502</v>
      </c>
      <c r="AC191" s="13">
        <v>0.55882352941176505</v>
      </c>
      <c r="AD191" s="13">
        <v>0.73913043478260898</v>
      </c>
      <c r="AE191" s="13"/>
      <c r="AF191" s="13">
        <v>0.58092848180677503</v>
      </c>
      <c r="AG191" s="13">
        <v>0.58560311284046696</v>
      </c>
      <c r="AH191" s="13"/>
      <c r="AI191" s="13">
        <v>0.56779661016949201</v>
      </c>
      <c r="AJ191" s="13">
        <v>0.493506493506494</v>
      </c>
      <c r="AK191" s="13">
        <v>0.63872832369942201</v>
      </c>
      <c r="AL191" s="13"/>
      <c r="AM191" s="13">
        <v>0.55882352941176505</v>
      </c>
      <c r="AN191" s="13">
        <v>0.53846153846153799</v>
      </c>
      <c r="AO191" s="13">
        <v>0.592592592592593</v>
      </c>
      <c r="AP191" s="13"/>
      <c r="AQ191" s="13">
        <v>0.53244837758112096</v>
      </c>
      <c r="AR191" s="13">
        <v>0.63593750000000004</v>
      </c>
      <c r="AS191" s="13"/>
      <c r="AT191" s="13">
        <v>0.54954954954955004</v>
      </c>
      <c r="AU191" s="13">
        <v>0.59436913451511997</v>
      </c>
      <c r="AV191" s="13"/>
      <c r="AW191" s="13">
        <v>0.57223796033994301</v>
      </c>
      <c r="AX191" s="13">
        <v>0.58551941238195204</v>
      </c>
      <c r="AY191" s="13"/>
      <c r="AZ191" s="13">
        <v>0.61070110701107005</v>
      </c>
      <c r="BA191" s="13">
        <v>0.56315789473684197</v>
      </c>
      <c r="BB191" s="13"/>
      <c r="BC191" s="13">
        <v>0.568965517241379</v>
      </c>
      <c r="BD191" s="13">
        <v>0.60434782608695603</v>
      </c>
      <c r="BE191" s="13"/>
      <c r="BF191" s="13">
        <v>0.55147058823529405</v>
      </c>
      <c r="BG191" s="13">
        <v>0.58018867924528295</v>
      </c>
      <c r="BH191" s="13"/>
      <c r="BI191" s="13">
        <v>0.58695652173913004</v>
      </c>
      <c r="BJ191" s="13">
        <v>0.583404619332763</v>
      </c>
      <c r="BK191" s="13"/>
      <c r="BL191" s="13">
        <v>0.62574257425742597</v>
      </c>
      <c r="BM191" s="13">
        <v>0.55808080808080796</v>
      </c>
    </row>
    <row r="192" spans="2:65" x14ac:dyDescent="0.3">
      <c r="B192" t="s">
        <v>134</v>
      </c>
      <c r="C192" s="13">
        <v>0.374432677760968</v>
      </c>
      <c r="D192" s="13">
        <v>0.37881219903691798</v>
      </c>
      <c r="E192" s="13">
        <v>0.37138728323699399</v>
      </c>
      <c r="F192" s="13"/>
      <c r="G192" s="13">
        <v>0.28176795580110497</v>
      </c>
      <c r="H192" s="13">
        <v>0.369747899159664</v>
      </c>
      <c r="I192" s="13">
        <v>0.32841328413284099</v>
      </c>
      <c r="J192" s="13">
        <v>0.44549763033175399</v>
      </c>
      <c r="K192" s="13">
        <v>0.41221374045801501</v>
      </c>
      <c r="L192" s="13">
        <v>0.43859649122806998</v>
      </c>
      <c r="M192" s="13"/>
      <c r="N192" s="13">
        <v>0.38936170212766003</v>
      </c>
      <c r="O192" s="13">
        <v>0.33823529411764702</v>
      </c>
      <c r="P192" s="13">
        <v>0.33146067415730301</v>
      </c>
      <c r="Q192" s="13">
        <v>0.41692789968652</v>
      </c>
      <c r="R192" s="13"/>
      <c r="S192" s="13">
        <v>0.38754325259515598</v>
      </c>
      <c r="T192" s="13">
        <v>0.402985074626866</v>
      </c>
      <c r="U192" s="13">
        <v>0.37096774193548399</v>
      </c>
      <c r="V192" s="13">
        <v>0.33333333333333298</v>
      </c>
      <c r="W192" s="13">
        <v>0.436974789915966</v>
      </c>
      <c r="X192" s="13">
        <v>0.34090909090909099</v>
      </c>
      <c r="Y192" s="13">
        <v>0.33644859813084099</v>
      </c>
      <c r="Z192" s="13">
        <v>0.33333333333333298</v>
      </c>
      <c r="AA192" s="13">
        <v>0.37735849056603799</v>
      </c>
      <c r="AB192" s="13">
        <v>0.319148936170213</v>
      </c>
      <c r="AC192" s="13">
        <v>0.39705882352941202</v>
      </c>
      <c r="AD192" s="13">
        <v>0.47826086956521702</v>
      </c>
      <c r="AE192" s="13"/>
      <c r="AF192" s="13">
        <v>0.38644918444165599</v>
      </c>
      <c r="AG192" s="13">
        <v>0.35408560311283999</v>
      </c>
      <c r="AH192" s="13"/>
      <c r="AI192" s="13">
        <v>0.394067796610169</v>
      </c>
      <c r="AJ192" s="13">
        <v>0.44155844155844198</v>
      </c>
      <c r="AK192" s="13">
        <v>0.34104046242774599</v>
      </c>
      <c r="AL192" s="13"/>
      <c r="AM192" s="13">
        <v>0.26470588235294101</v>
      </c>
      <c r="AN192" s="13">
        <v>0.40384615384615402</v>
      </c>
      <c r="AO192" s="13">
        <v>0.45925925925925898</v>
      </c>
      <c r="AP192" s="13"/>
      <c r="AQ192" s="13">
        <v>0.34513274336283201</v>
      </c>
      <c r="AR192" s="13">
        <v>0.40468749999999998</v>
      </c>
      <c r="AS192" s="13"/>
      <c r="AT192" s="13">
        <v>0.33933933933933902</v>
      </c>
      <c r="AU192" s="13">
        <v>0.38269030239833202</v>
      </c>
      <c r="AV192" s="13"/>
      <c r="AW192" s="13">
        <v>0.376770538243626</v>
      </c>
      <c r="AX192" s="13">
        <v>0.37250786988457502</v>
      </c>
      <c r="AY192" s="13"/>
      <c r="AZ192" s="13">
        <v>0.411439114391144</v>
      </c>
      <c r="BA192" s="13">
        <v>0.34736842105263199</v>
      </c>
      <c r="BB192" s="13"/>
      <c r="BC192" s="13">
        <v>0.36494252873563199</v>
      </c>
      <c r="BD192" s="13">
        <v>0.40869565217391302</v>
      </c>
      <c r="BE192" s="13"/>
      <c r="BF192" s="13">
        <v>0.433823529411765</v>
      </c>
      <c r="BG192" s="13">
        <v>0.320754716981132</v>
      </c>
      <c r="BH192" s="13"/>
      <c r="BI192" s="13">
        <v>0.38405797101449302</v>
      </c>
      <c r="BJ192" s="13">
        <v>0.37125748502993999</v>
      </c>
      <c r="BK192" s="13"/>
      <c r="BL192" s="13">
        <v>0.39405940594059402</v>
      </c>
      <c r="BM192" s="13">
        <v>0.35984848484848497</v>
      </c>
    </row>
    <row r="193" spans="2:65" x14ac:dyDescent="0.3">
      <c r="B193" t="s">
        <v>135</v>
      </c>
      <c r="C193" s="13">
        <v>0.182299546142209</v>
      </c>
      <c r="D193" s="13">
        <v>0.199036918138042</v>
      </c>
      <c r="E193" s="13">
        <v>0.169075144508671</v>
      </c>
      <c r="F193" s="13"/>
      <c r="G193" s="13">
        <v>0.143646408839779</v>
      </c>
      <c r="H193" s="13">
        <v>0.19047619047618999</v>
      </c>
      <c r="I193" s="13">
        <v>0.20664206642066399</v>
      </c>
      <c r="J193" s="13">
        <v>0.161137440758294</v>
      </c>
      <c r="K193" s="13">
        <v>0.16030534351145001</v>
      </c>
      <c r="L193" s="13">
        <v>0.21052631578947401</v>
      </c>
      <c r="M193" s="13"/>
      <c r="N193" s="13">
        <v>0.195744680851064</v>
      </c>
      <c r="O193" s="13">
        <v>0.158823529411765</v>
      </c>
      <c r="P193" s="13">
        <v>0.19101123595505601</v>
      </c>
      <c r="Q193" s="13">
        <v>0.191222570532915</v>
      </c>
      <c r="R193" s="13"/>
      <c r="S193" s="13">
        <v>0.207612456747405</v>
      </c>
      <c r="T193" s="13">
        <v>0.14925373134328401</v>
      </c>
      <c r="U193" s="13">
        <v>8.0645161290322606E-2</v>
      </c>
      <c r="V193" s="13">
        <v>0.15238095238095201</v>
      </c>
      <c r="W193" s="13">
        <v>0.22689075630252101</v>
      </c>
      <c r="X193" s="13">
        <v>0.189393939393939</v>
      </c>
      <c r="Y193" s="13">
        <v>0.21495327102803699</v>
      </c>
      <c r="Z193" s="13">
        <v>0.233333333333333</v>
      </c>
      <c r="AA193" s="13">
        <v>0.18867924528301899</v>
      </c>
      <c r="AB193" s="13">
        <v>0.21276595744680901</v>
      </c>
      <c r="AC193" s="13">
        <v>8.8235294117647106E-2</v>
      </c>
      <c r="AD193" s="13">
        <v>8.6956521739130405E-2</v>
      </c>
      <c r="AE193" s="13"/>
      <c r="AF193" s="13">
        <v>0.181932245922208</v>
      </c>
      <c r="AG193" s="13">
        <v>0.184824902723735</v>
      </c>
      <c r="AH193" s="13"/>
      <c r="AI193" s="13">
        <v>0.19067796610169499</v>
      </c>
      <c r="AJ193" s="13">
        <v>0.32467532467532501</v>
      </c>
      <c r="AK193" s="13">
        <v>0.130057803468208</v>
      </c>
      <c r="AL193" s="13"/>
      <c r="AM193" s="13">
        <v>0.220588235294118</v>
      </c>
      <c r="AN193" s="13">
        <v>0.21153846153846201</v>
      </c>
      <c r="AO193" s="13">
        <v>0.2</v>
      </c>
      <c r="AP193" s="13"/>
      <c r="AQ193" s="13">
        <v>0.221238938053097</v>
      </c>
      <c r="AR193" s="13">
        <v>0.14218749999999999</v>
      </c>
      <c r="AS193" s="13"/>
      <c r="AT193" s="13">
        <v>0.23123123123123099</v>
      </c>
      <c r="AU193" s="13">
        <v>0.166840458811262</v>
      </c>
      <c r="AV193" s="13"/>
      <c r="AW193" s="13">
        <v>0.13597733711048199</v>
      </c>
      <c r="AX193" s="13">
        <v>0.200419727177335</v>
      </c>
      <c r="AY193" s="13"/>
      <c r="AZ193" s="13">
        <v>0.145756457564576</v>
      </c>
      <c r="BA193" s="13">
        <v>0.20921052631578901</v>
      </c>
      <c r="BB193" s="13"/>
      <c r="BC193" s="13">
        <v>0.18678160919540199</v>
      </c>
      <c r="BD193" s="13">
        <v>0.173913043478261</v>
      </c>
      <c r="BE193" s="13"/>
      <c r="BF193" s="13">
        <v>0.24264705882352899</v>
      </c>
      <c r="BG193" s="13">
        <v>0.15094339622641501</v>
      </c>
      <c r="BH193" s="13"/>
      <c r="BI193" s="13">
        <v>0.231884057971014</v>
      </c>
      <c r="BJ193" s="13">
        <v>0.17792985457656099</v>
      </c>
      <c r="BK193" s="13"/>
      <c r="BL193" s="13">
        <v>0.17623762376237601</v>
      </c>
      <c r="BM193" s="13">
        <v>0.18686868686868699</v>
      </c>
    </row>
    <row r="194" spans="2:65" x14ac:dyDescent="0.3">
      <c r="B194" t="s">
        <v>136</v>
      </c>
      <c r="C194" s="13">
        <v>0.17776096822995499</v>
      </c>
      <c r="D194" s="13">
        <v>0.19743178170144501</v>
      </c>
      <c r="E194" s="13">
        <v>0.160404624277457</v>
      </c>
      <c r="F194" s="13"/>
      <c r="G194" s="13">
        <v>0.198895027624309</v>
      </c>
      <c r="H194" s="13">
        <v>0.198879551820728</v>
      </c>
      <c r="I194" s="13">
        <v>0.14760147601476001</v>
      </c>
      <c r="J194" s="13">
        <v>0.15639810426540299</v>
      </c>
      <c r="K194" s="13">
        <v>0.17557251908396901</v>
      </c>
      <c r="L194" s="13">
        <v>0.18713450292397699</v>
      </c>
      <c r="M194" s="13"/>
      <c r="N194" s="13">
        <v>0.195744680851064</v>
      </c>
      <c r="O194" s="13">
        <v>0.16470588235294101</v>
      </c>
      <c r="P194" s="13">
        <v>0.17977528089887601</v>
      </c>
      <c r="Q194" s="13">
        <v>0.16927899686520401</v>
      </c>
      <c r="R194" s="13"/>
      <c r="S194" s="13">
        <v>0.228373702422145</v>
      </c>
      <c r="T194" s="13">
        <v>0.14179104477611901</v>
      </c>
      <c r="U194" s="13">
        <v>0.16129032258064499</v>
      </c>
      <c r="V194" s="13">
        <v>0.15238095238095201</v>
      </c>
      <c r="W194" s="13">
        <v>0.16806722689075601</v>
      </c>
      <c r="X194" s="13">
        <v>0.16666666666666699</v>
      </c>
      <c r="Y194" s="13">
        <v>0.14953271028037399</v>
      </c>
      <c r="Z194" s="13">
        <v>0.133333333333333</v>
      </c>
      <c r="AA194" s="13">
        <v>0.213836477987421</v>
      </c>
      <c r="AB194" s="13">
        <v>0.159574468085106</v>
      </c>
      <c r="AC194" s="13">
        <v>0.14705882352941199</v>
      </c>
      <c r="AD194" s="13">
        <v>0.13043478260869601</v>
      </c>
      <c r="AE194" s="13"/>
      <c r="AF194" s="13">
        <v>0.19573400250941</v>
      </c>
      <c r="AG194" s="13">
        <v>0.149805447470817</v>
      </c>
      <c r="AH194" s="13"/>
      <c r="AI194" s="13">
        <v>0.233050847457627</v>
      </c>
      <c r="AJ194" s="13">
        <v>0.246753246753247</v>
      </c>
      <c r="AK194" s="13">
        <v>0.16184971098265899</v>
      </c>
      <c r="AL194" s="13"/>
      <c r="AM194" s="13">
        <v>0.23529411764705899</v>
      </c>
      <c r="AN194" s="13">
        <v>0.28846153846153799</v>
      </c>
      <c r="AO194" s="13">
        <v>0.17777777777777801</v>
      </c>
      <c r="AP194" s="13"/>
      <c r="AQ194" s="13">
        <v>0.1976401179941</v>
      </c>
      <c r="AR194" s="13">
        <v>0.15781249999999999</v>
      </c>
      <c r="AS194" s="13"/>
      <c r="AT194" s="13">
        <v>0.19519519519519499</v>
      </c>
      <c r="AU194" s="13">
        <v>0.17205422314911401</v>
      </c>
      <c r="AV194" s="13"/>
      <c r="AW194" s="13">
        <v>0.15580736543909299</v>
      </c>
      <c r="AX194" s="13">
        <v>0.18467995802728199</v>
      </c>
      <c r="AY194" s="13"/>
      <c r="AZ194" s="13">
        <v>0.16974169741697401</v>
      </c>
      <c r="BA194" s="13">
        <v>0.182894736842105</v>
      </c>
      <c r="BB194" s="13"/>
      <c r="BC194" s="13">
        <v>0.24137931034482801</v>
      </c>
      <c r="BD194" s="13">
        <v>0.16956521739130401</v>
      </c>
      <c r="BE194" s="13"/>
      <c r="BF194" s="13">
        <v>0.27941176470588203</v>
      </c>
      <c r="BG194" s="13">
        <v>0.21698113207547201</v>
      </c>
      <c r="BH194" s="13"/>
      <c r="BI194" s="13">
        <v>0.18115942028985499</v>
      </c>
      <c r="BJ194" s="13">
        <v>0.17878528656971801</v>
      </c>
      <c r="BK194" s="13"/>
      <c r="BL194" s="13">
        <v>0.174257425742574</v>
      </c>
      <c r="BM194" s="13">
        <v>0.180555555555556</v>
      </c>
    </row>
    <row r="195" spans="2:65" x14ac:dyDescent="0.3">
      <c r="B195" t="s">
        <v>75</v>
      </c>
      <c r="C195" s="13">
        <v>3.4795763993948597E-2</v>
      </c>
      <c r="D195" s="13">
        <v>3.5313001605136403E-2</v>
      </c>
      <c r="E195" s="13">
        <v>3.3236994219653197E-2</v>
      </c>
      <c r="F195" s="13"/>
      <c r="G195" s="13">
        <v>3.3149171270718203E-2</v>
      </c>
      <c r="H195" s="13">
        <v>3.3613445378151301E-2</v>
      </c>
      <c r="I195" s="13">
        <v>2.5830258302582999E-2</v>
      </c>
      <c r="J195" s="13">
        <v>6.1611374407582901E-2</v>
      </c>
      <c r="K195" s="13">
        <v>1.5267175572519101E-2</v>
      </c>
      <c r="L195" s="13">
        <v>3.5087719298245598E-2</v>
      </c>
      <c r="M195" s="13"/>
      <c r="N195" s="13">
        <v>2.3404255319148901E-2</v>
      </c>
      <c r="O195" s="13">
        <v>3.8235294117647103E-2</v>
      </c>
      <c r="P195" s="13">
        <v>2.2471910112359501E-2</v>
      </c>
      <c r="Q195" s="13">
        <v>5.3291536050156699E-2</v>
      </c>
      <c r="R195" s="13"/>
      <c r="S195" s="13">
        <v>2.42214532871972E-2</v>
      </c>
      <c r="T195" s="13">
        <v>4.47761194029851E-2</v>
      </c>
      <c r="U195" s="13">
        <v>4.8387096774193498E-2</v>
      </c>
      <c r="V195" s="13">
        <v>1.9047619047619001E-2</v>
      </c>
      <c r="W195" s="13">
        <v>5.0420168067226899E-2</v>
      </c>
      <c r="X195" s="13">
        <v>3.7878787878787901E-2</v>
      </c>
      <c r="Y195" s="13">
        <v>2.80373831775701E-2</v>
      </c>
      <c r="Z195" s="13">
        <v>0</v>
      </c>
      <c r="AA195" s="13">
        <v>3.1446540880503103E-2</v>
      </c>
      <c r="AB195" s="13">
        <v>3.1914893617021302E-2</v>
      </c>
      <c r="AC195" s="13">
        <v>8.8235294117647106E-2</v>
      </c>
      <c r="AD195" s="13">
        <v>0</v>
      </c>
      <c r="AE195" s="13"/>
      <c r="AF195" s="13">
        <v>2.5094102885821801E-2</v>
      </c>
      <c r="AG195" s="13">
        <v>4.8638132295719803E-2</v>
      </c>
      <c r="AH195" s="13"/>
      <c r="AI195" s="13">
        <v>2.1186440677966101E-2</v>
      </c>
      <c r="AJ195" s="13">
        <v>1.2987012987013E-2</v>
      </c>
      <c r="AK195" s="13">
        <v>2.6011560693641599E-2</v>
      </c>
      <c r="AL195" s="13"/>
      <c r="AM195" s="13">
        <v>0</v>
      </c>
      <c r="AN195" s="13">
        <v>1.9230769230769201E-2</v>
      </c>
      <c r="AO195" s="13">
        <v>3.7037037037037E-2</v>
      </c>
      <c r="AP195" s="13"/>
      <c r="AQ195" s="13">
        <v>3.2448377581120902E-2</v>
      </c>
      <c r="AR195" s="13">
        <v>3.7499999999999999E-2</v>
      </c>
      <c r="AS195" s="13"/>
      <c r="AT195" s="13">
        <v>3.3033033033033003E-2</v>
      </c>
      <c r="AU195" s="13">
        <v>3.5453597497393102E-2</v>
      </c>
      <c r="AV195" s="13"/>
      <c r="AW195" s="13">
        <v>3.9660056657223802E-2</v>
      </c>
      <c r="AX195" s="13">
        <v>3.2528856243441803E-2</v>
      </c>
      <c r="AY195" s="13"/>
      <c r="AZ195" s="13">
        <v>4.4280442804428E-2</v>
      </c>
      <c r="BA195" s="13">
        <v>2.6315789473684199E-2</v>
      </c>
      <c r="BB195" s="13"/>
      <c r="BC195" s="13">
        <v>2.0114942528735601E-2</v>
      </c>
      <c r="BD195" s="13">
        <v>2.6086956521739101E-2</v>
      </c>
      <c r="BE195" s="13"/>
      <c r="BF195" s="13">
        <v>7.3529411764705899E-3</v>
      </c>
      <c r="BG195" s="13">
        <v>2.83018867924528E-2</v>
      </c>
      <c r="BH195" s="13"/>
      <c r="BI195" s="13">
        <v>2.8985507246376802E-2</v>
      </c>
      <c r="BJ195" s="13">
        <v>3.5072711719418302E-2</v>
      </c>
      <c r="BK195" s="13"/>
      <c r="BL195" s="13">
        <v>3.7623762376237602E-2</v>
      </c>
      <c r="BM195" s="13">
        <v>3.2828282828282797E-2</v>
      </c>
    </row>
    <row r="196" spans="2:65" x14ac:dyDescent="0.3">
      <c r="B196" t="s">
        <v>137</v>
      </c>
      <c r="C196" s="13">
        <v>1.1346444780635401E-2</v>
      </c>
      <c r="D196" s="13">
        <v>1.28410914927769E-2</v>
      </c>
      <c r="E196" s="13">
        <v>1.0115606936416201E-2</v>
      </c>
      <c r="F196" s="13"/>
      <c r="G196" s="13">
        <v>1.1049723756906099E-2</v>
      </c>
      <c r="H196" s="13">
        <v>5.60224089635854E-3</v>
      </c>
      <c r="I196" s="13">
        <v>7.3800738007380098E-3</v>
      </c>
      <c r="J196" s="13">
        <v>9.4786729857819895E-3</v>
      </c>
      <c r="K196" s="13">
        <v>2.2900763358778602E-2</v>
      </c>
      <c r="L196" s="13">
        <v>2.3391812865497099E-2</v>
      </c>
      <c r="M196" s="13"/>
      <c r="N196" s="13">
        <v>4.2553191489361703E-3</v>
      </c>
      <c r="O196" s="13">
        <v>8.8235294117647092E-3</v>
      </c>
      <c r="P196" s="13">
        <v>2.8089887640449399E-2</v>
      </c>
      <c r="Q196" s="13">
        <v>1.56739811912226E-2</v>
      </c>
      <c r="R196" s="13"/>
      <c r="S196" s="13">
        <v>6.9204152249135002E-3</v>
      </c>
      <c r="T196" s="13">
        <v>1.49253731343284E-2</v>
      </c>
      <c r="U196" s="13">
        <v>1.6129032258064498E-2</v>
      </c>
      <c r="V196" s="13">
        <v>1.9047619047619001E-2</v>
      </c>
      <c r="W196" s="13">
        <v>0</v>
      </c>
      <c r="X196" s="13">
        <v>1.5151515151515201E-2</v>
      </c>
      <c r="Y196" s="13">
        <v>1.86915887850467E-2</v>
      </c>
      <c r="Z196" s="13">
        <v>0</v>
      </c>
      <c r="AA196" s="13">
        <v>1.25786163522013E-2</v>
      </c>
      <c r="AB196" s="13">
        <v>1.0638297872340399E-2</v>
      </c>
      <c r="AC196" s="13">
        <v>1.4705882352941201E-2</v>
      </c>
      <c r="AD196" s="13">
        <v>0</v>
      </c>
      <c r="AE196" s="13"/>
      <c r="AF196" s="13">
        <v>1.0037641154328701E-2</v>
      </c>
      <c r="AG196" s="13">
        <v>1.36186770428016E-2</v>
      </c>
      <c r="AH196" s="13"/>
      <c r="AI196" s="13">
        <v>1.6949152542372899E-2</v>
      </c>
      <c r="AJ196" s="13">
        <v>0</v>
      </c>
      <c r="AK196" s="13">
        <v>8.6705202312138702E-3</v>
      </c>
      <c r="AL196" s="13"/>
      <c r="AM196" s="13">
        <v>0</v>
      </c>
      <c r="AN196" s="13">
        <v>0</v>
      </c>
      <c r="AO196" s="13">
        <v>2.2222222222222199E-2</v>
      </c>
      <c r="AP196" s="13"/>
      <c r="AQ196" s="13">
        <v>5.8997050147492599E-3</v>
      </c>
      <c r="AR196" s="13">
        <v>1.7187500000000001E-2</v>
      </c>
      <c r="AS196" s="13"/>
      <c r="AT196" s="13">
        <v>6.0060060060060103E-3</v>
      </c>
      <c r="AU196" s="13">
        <v>1.3555787278415001E-2</v>
      </c>
      <c r="AV196" s="13"/>
      <c r="AW196" s="13">
        <v>1.1331444759206799E-2</v>
      </c>
      <c r="AX196" s="13">
        <v>1.15424973767051E-2</v>
      </c>
      <c r="AY196" s="13"/>
      <c r="AZ196" s="13">
        <v>2.2140221402214E-2</v>
      </c>
      <c r="BA196" s="13">
        <v>2.6315789473684201E-3</v>
      </c>
      <c r="BB196" s="13"/>
      <c r="BC196" s="13">
        <v>1.1494252873563199E-2</v>
      </c>
      <c r="BD196" s="13">
        <v>8.6956521739130401E-3</v>
      </c>
      <c r="BE196" s="13"/>
      <c r="BF196" s="13">
        <v>2.9411764705882401E-2</v>
      </c>
      <c r="BG196" s="13">
        <v>0</v>
      </c>
      <c r="BH196" s="13"/>
      <c r="BI196" s="13">
        <v>1.4492753623188401E-2</v>
      </c>
      <c r="BJ196" s="13">
        <v>1.11206159110351E-2</v>
      </c>
      <c r="BK196" s="13"/>
      <c r="BL196" s="13">
        <v>1.9801980198019799E-2</v>
      </c>
      <c r="BM196" s="13">
        <v>6.3131313131313104E-3</v>
      </c>
    </row>
    <row r="197" spans="2:65" x14ac:dyDescent="0.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row>
    <row r="198" spans="2:65" x14ac:dyDescent="0.3">
      <c r="B198" s="6" t="s">
        <v>145</v>
      </c>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row>
    <row r="199" spans="2:65" x14ac:dyDescent="0.3">
      <c r="B199" s="23" t="s">
        <v>82</v>
      </c>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row>
    <row r="200" spans="2:65" x14ac:dyDescent="0.3">
      <c r="B200" t="s">
        <v>139</v>
      </c>
      <c r="C200" s="13">
        <v>0.57715582450832104</v>
      </c>
      <c r="D200" s="13">
        <v>0.54574638844301804</v>
      </c>
      <c r="E200" s="13">
        <v>0.60693641618497096</v>
      </c>
      <c r="F200" s="13"/>
      <c r="G200" s="13">
        <v>0.66298342541436495</v>
      </c>
      <c r="H200" s="13">
        <v>0.59383753501400605</v>
      </c>
      <c r="I200" s="13">
        <v>0.50553505535055399</v>
      </c>
      <c r="J200" s="13">
        <v>0.57819905213270095</v>
      </c>
      <c r="K200" s="13">
        <v>0.56488549618320605</v>
      </c>
      <c r="L200" s="13">
        <v>0.573099415204678</v>
      </c>
      <c r="M200" s="13"/>
      <c r="N200" s="13">
        <v>0.56595744680851101</v>
      </c>
      <c r="O200" s="13">
        <v>0.61764705882352899</v>
      </c>
      <c r="P200" s="13">
        <v>0.59550561797752799</v>
      </c>
      <c r="Q200" s="13">
        <v>0.54231974921630099</v>
      </c>
      <c r="R200" s="13"/>
      <c r="S200" s="13">
        <v>0.56747404844290705</v>
      </c>
      <c r="T200" s="13">
        <v>0.55970149253731305</v>
      </c>
      <c r="U200" s="13">
        <v>0.59677419354838701</v>
      </c>
      <c r="V200" s="13">
        <v>0.59047619047619004</v>
      </c>
      <c r="W200" s="13">
        <v>0.59663865546218497</v>
      </c>
      <c r="X200" s="13">
        <v>0.5</v>
      </c>
      <c r="Y200" s="13">
        <v>0.58878504672897203</v>
      </c>
      <c r="Z200" s="13">
        <v>0.6</v>
      </c>
      <c r="AA200" s="13">
        <v>0.62264150943396201</v>
      </c>
      <c r="AB200" s="13">
        <v>0.56382978723404298</v>
      </c>
      <c r="AC200" s="13">
        <v>0.60294117647058798</v>
      </c>
      <c r="AD200" s="13">
        <v>0.60869565217391297</v>
      </c>
      <c r="AE200" s="13"/>
      <c r="AF200" s="13">
        <v>0.58720200752823104</v>
      </c>
      <c r="AG200" s="13">
        <v>0.55836575875486405</v>
      </c>
      <c r="AH200" s="13"/>
      <c r="AI200" s="13">
        <v>0.62711864406779705</v>
      </c>
      <c r="AJ200" s="13">
        <v>0.59740259740259705</v>
      </c>
      <c r="AK200" s="13">
        <v>0.60115606936416199</v>
      </c>
      <c r="AL200" s="13"/>
      <c r="AM200" s="13">
        <v>0.77941176470588203</v>
      </c>
      <c r="AN200" s="13">
        <v>0.53846153846153799</v>
      </c>
      <c r="AO200" s="13">
        <v>0.52592592592592602</v>
      </c>
      <c r="AP200" s="13"/>
      <c r="AQ200" s="13">
        <v>0.57522123893805299</v>
      </c>
      <c r="AR200" s="13">
        <v>0.57968750000000002</v>
      </c>
      <c r="AS200" s="13"/>
      <c r="AT200" s="13">
        <v>0.56756756756756799</v>
      </c>
      <c r="AU200" s="13">
        <v>0.58394160583941601</v>
      </c>
      <c r="AV200" s="13"/>
      <c r="AW200" s="13">
        <v>0.50708215297450399</v>
      </c>
      <c r="AX200" s="13">
        <v>0.60125918153200397</v>
      </c>
      <c r="AY200" s="13"/>
      <c r="AZ200" s="13">
        <v>0.60701107011070099</v>
      </c>
      <c r="BA200" s="13">
        <v>0.557894736842105</v>
      </c>
      <c r="BB200" s="13"/>
      <c r="BC200" s="13">
        <v>0.58045977011494299</v>
      </c>
      <c r="BD200" s="13">
        <v>0.62173913043478302</v>
      </c>
      <c r="BE200" s="13"/>
      <c r="BF200" s="13">
        <v>0.67647058823529405</v>
      </c>
      <c r="BG200" s="13">
        <v>0.51886792452830199</v>
      </c>
      <c r="BH200" s="13"/>
      <c r="BI200" s="13">
        <v>0.45652173913043498</v>
      </c>
      <c r="BJ200" s="13">
        <v>0.593669803250642</v>
      </c>
      <c r="BK200" s="13"/>
      <c r="BL200" s="13">
        <v>0.56237623762376199</v>
      </c>
      <c r="BM200" s="13">
        <v>0.59217171717171702</v>
      </c>
    </row>
    <row r="201" spans="2:65" x14ac:dyDescent="0.3">
      <c r="B201" t="s">
        <v>140</v>
      </c>
      <c r="C201" s="13">
        <v>0.476550680786687</v>
      </c>
      <c r="D201" s="13">
        <v>0.47191011235955099</v>
      </c>
      <c r="E201" s="13">
        <v>0.48121387283236999</v>
      </c>
      <c r="F201" s="13"/>
      <c r="G201" s="13">
        <v>0.54696132596685099</v>
      </c>
      <c r="H201" s="13">
        <v>0.52661064425770299</v>
      </c>
      <c r="I201" s="13">
        <v>0.41328413284132798</v>
      </c>
      <c r="J201" s="13">
        <v>0.464454976303318</v>
      </c>
      <c r="K201" s="13">
        <v>0.51145038167938905</v>
      </c>
      <c r="L201" s="13">
        <v>0.38596491228070201</v>
      </c>
      <c r="M201" s="13"/>
      <c r="N201" s="13">
        <v>0.46808510638297901</v>
      </c>
      <c r="O201" s="13">
        <v>0.5</v>
      </c>
      <c r="P201" s="13">
        <v>0.46067415730337102</v>
      </c>
      <c r="Q201" s="13">
        <v>0.47335423197492199</v>
      </c>
      <c r="R201" s="13"/>
      <c r="S201" s="13">
        <v>0.47058823529411797</v>
      </c>
      <c r="T201" s="13">
        <v>0.42537313432835799</v>
      </c>
      <c r="U201" s="13">
        <v>0.51612903225806495</v>
      </c>
      <c r="V201" s="13">
        <v>0.60952380952381002</v>
      </c>
      <c r="W201" s="13">
        <v>0.35294117647058798</v>
      </c>
      <c r="X201" s="13">
        <v>0.52272727272727304</v>
      </c>
      <c r="Y201" s="13">
        <v>0.48598130841121501</v>
      </c>
      <c r="Z201" s="13">
        <v>0.53333333333333299</v>
      </c>
      <c r="AA201" s="13">
        <v>0.54716981132075504</v>
      </c>
      <c r="AB201" s="13">
        <v>0.38297872340425498</v>
      </c>
      <c r="AC201" s="13">
        <v>0.39705882352941202</v>
      </c>
      <c r="AD201" s="13">
        <v>0.52173913043478304</v>
      </c>
      <c r="AE201" s="13"/>
      <c r="AF201" s="13">
        <v>0.489335006273526</v>
      </c>
      <c r="AG201" s="13">
        <v>0.45914396887159498</v>
      </c>
      <c r="AH201" s="13"/>
      <c r="AI201" s="13">
        <v>0.52542372881355903</v>
      </c>
      <c r="AJ201" s="13">
        <v>0.46753246753246802</v>
      </c>
      <c r="AK201" s="13">
        <v>0.49710982658959502</v>
      </c>
      <c r="AL201" s="13"/>
      <c r="AM201" s="13">
        <v>0.54411764705882304</v>
      </c>
      <c r="AN201" s="13">
        <v>0.53846153846153799</v>
      </c>
      <c r="AO201" s="13">
        <v>0.50370370370370399</v>
      </c>
      <c r="AP201" s="13"/>
      <c r="AQ201" s="13">
        <v>0.51769911504424804</v>
      </c>
      <c r="AR201" s="13">
        <v>0.43437500000000001</v>
      </c>
      <c r="AS201" s="13"/>
      <c r="AT201" s="13">
        <v>0.47747747747747699</v>
      </c>
      <c r="AU201" s="13">
        <v>0.47862356621480701</v>
      </c>
      <c r="AV201" s="13"/>
      <c r="AW201" s="13">
        <v>0.42209631728045299</v>
      </c>
      <c r="AX201" s="13">
        <v>0.49842602308499501</v>
      </c>
      <c r="AY201" s="13"/>
      <c r="AZ201" s="13">
        <v>0.47232472324723201</v>
      </c>
      <c r="BA201" s="13">
        <v>0.47368421052631599</v>
      </c>
      <c r="BB201" s="13"/>
      <c r="BC201" s="13">
        <v>0.48850574712643702</v>
      </c>
      <c r="BD201" s="13">
        <v>0.47826086956521702</v>
      </c>
      <c r="BE201" s="13"/>
      <c r="BF201" s="13">
        <v>0.58088235294117696</v>
      </c>
      <c r="BG201" s="13">
        <v>0.429245283018868</v>
      </c>
      <c r="BH201" s="13"/>
      <c r="BI201" s="13">
        <v>0.42028985507246402</v>
      </c>
      <c r="BJ201" s="13">
        <v>0.48331907613344699</v>
      </c>
      <c r="BK201" s="13"/>
      <c r="BL201" s="13">
        <v>0.49108910891089103</v>
      </c>
      <c r="BM201" s="13">
        <v>0.46590909090909099</v>
      </c>
    </row>
    <row r="202" spans="2:65" x14ac:dyDescent="0.3">
      <c r="B202" t="s">
        <v>141</v>
      </c>
      <c r="C202" s="13">
        <v>0.470499243570348</v>
      </c>
      <c r="D202" s="13">
        <v>0.49598715890850698</v>
      </c>
      <c r="E202" s="13">
        <v>0.44797687861271701</v>
      </c>
      <c r="F202" s="13"/>
      <c r="G202" s="13">
        <v>0.475138121546961</v>
      </c>
      <c r="H202" s="13">
        <v>0.45378151260504201</v>
      </c>
      <c r="I202" s="13">
        <v>0.464944649446494</v>
      </c>
      <c r="J202" s="13">
        <v>0.44549763033175399</v>
      </c>
      <c r="K202" s="13">
        <v>0.50381679389313005</v>
      </c>
      <c r="L202" s="13">
        <v>0.51461988304093598</v>
      </c>
      <c r="M202" s="13"/>
      <c r="N202" s="13">
        <v>0.52340425531914903</v>
      </c>
      <c r="O202" s="13">
        <v>0.48235294117647098</v>
      </c>
      <c r="P202" s="13">
        <v>0.45505617977528101</v>
      </c>
      <c r="Q202" s="13">
        <v>0.39184952978056398</v>
      </c>
      <c r="R202" s="13"/>
      <c r="S202" s="13">
        <v>0.51557093425605505</v>
      </c>
      <c r="T202" s="13">
        <v>0.51492537313432796</v>
      </c>
      <c r="U202" s="13">
        <v>0.5</v>
      </c>
      <c r="V202" s="13">
        <v>0.49523809523809498</v>
      </c>
      <c r="W202" s="13">
        <v>0.42016806722689098</v>
      </c>
      <c r="X202" s="13">
        <v>0.40909090909090901</v>
      </c>
      <c r="Y202" s="13">
        <v>0.42990654205607498</v>
      </c>
      <c r="Z202" s="13">
        <v>0.46666666666666701</v>
      </c>
      <c r="AA202" s="13">
        <v>0.38993710691823902</v>
      </c>
      <c r="AB202" s="13">
        <v>0.52127659574468099</v>
      </c>
      <c r="AC202" s="13">
        <v>0.45588235294117602</v>
      </c>
      <c r="AD202" s="13">
        <v>0.65217391304347805</v>
      </c>
      <c r="AE202" s="13"/>
      <c r="AF202" s="13">
        <v>0.46925972396486798</v>
      </c>
      <c r="AG202" s="13">
        <v>0.46887159533073902</v>
      </c>
      <c r="AH202" s="13"/>
      <c r="AI202" s="13">
        <v>0.45338983050847498</v>
      </c>
      <c r="AJ202" s="13">
        <v>0.36363636363636398</v>
      </c>
      <c r="AK202" s="13">
        <v>0.51445086705202303</v>
      </c>
      <c r="AL202" s="13"/>
      <c r="AM202" s="13">
        <v>0.39705882352941202</v>
      </c>
      <c r="AN202" s="13">
        <v>0.42307692307692302</v>
      </c>
      <c r="AO202" s="13">
        <v>0.49629629629629601</v>
      </c>
      <c r="AP202" s="13"/>
      <c r="AQ202" s="13">
        <v>0.45132743362831901</v>
      </c>
      <c r="AR202" s="13">
        <v>0.48906250000000001</v>
      </c>
      <c r="AS202" s="13"/>
      <c r="AT202" s="13">
        <v>0.48348348348348302</v>
      </c>
      <c r="AU202" s="13">
        <v>0.466110531803962</v>
      </c>
      <c r="AV202" s="13"/>
      <c r="AW202" s="13">
        <v>0.50424929178470301</v>
      </c>
      <c r="AX202" s="13">
        <v>0.459601259181532</v>
      </c>
      <c r="AY202" s="13"/>
      <c r="AZ202" s="13">
        <v>0.47601476014760102</v>
      </c>
      <c r="BA202" s="13">
        <v>0.46578947368421098</v>
      </c>
      <c r="BB202" s="13"/>
      <c r="BC202" s="13">
        <v>0.47413793103448298</v>
      </c>
      <c r="BD202" s="13">
        <v>0.421739130434783</v>
      </c>
      <c r="BE202" s="13"/>
      <c r="BF202" s="13">
        <v>0.44852941176470601</v>
      </c>
      <c r="BG202" s="13">
        <v>0.490566037735849</v>
      </c>
      <c r="BH202" s="13"/>
      <c r="BI202" s="13">
        <v>0.36956521739130399</v>
      </c>
      <c r="BJ202" s="13">
        <v>0.48502994011975997</v>
      </c>
      <c r="BK202" s="13"/>
      <c r="BL202" s="13">
        <v>0.49306930693069301</v>
      </c>
      <c r="BM202" s="13">
        <v>0.45833333333333298</v>
      </c>
    </row>
    <row r="203" spans="2:65" x14ac:dyDescent="0.3">
      <c r="B203" t="s">
        <v>142</v>
      </c>
      <c r="C203" s="13">
        <v>0.45461422087745801</v>
      </c>
      <c r="D203" s="13">
        <v>0.43178170144462302</v>
      </c>
      <c r="E203" s="13">
        <v>0.47543352601156103</v>
      </c>
      <c r="F203" s="13"/>
      <c r="G203" s="13">
        <v>0.475138121546961</v>
      </c>
      <c r="H203" s="13">
        <v>0.378151260504202</v>
      </c>
      <c r="I203" s="13">
        <v>0.44280442804428</v>
      </c>
      <c r="J203" s="13">
        <v>0.45497630331753602</v>
      </c>
      <c r="K203" s="13">
        <v>0.55725190839694705</v>
      </c>
      <c r="L203" s="13">
        <v>0.53216374269005895</v>
      </c>
      <c r="M203" s="13"/>
      <c r="N203" s="13">
        <v>0.43617021276595702</v>
      </c>
      <c r="O203" s="13">
        <v>0.48235294117647098</v>
      </c>
      <c r="P203" s="13">
        <v>0.47752808988764001</v>
      </c>
      <c r="Q203" s="13">
        <v>0.43573667711598701</v>
      </c>
      <c r="R203" s="13"/>
      <c r="S203" s="13">
        <v>0.45328719723183403</v>
      </c>
      <c r="T203" s="13">
        <v>0.49253731343283602</v>
      </c>
      <c r="U203" s="13">
        <v>0.43548387096774199</v>
      </c>
      <c r="V203" s="13">
        <v>0.48571428571428599</v>
      </c>
      <c r="W203" s="13">
        <v>0.495798319327731</v>
      </c>
      <c r="X203" s="13">
        <v>0.42424242424242398</v>
      </c>
      <c r="Y203" s="13">
        <v>0.43925233644859801</v>
      </c>
      <c r="Z203" s="13">
        <v>0.5</v>
      </c>
      <c r="AA203" s="13">
        <v>0.41509433962264197</v>
      </c>
      <c r="AB203" s="13">
        <v>0.41489361702127697</v>
      </c>
      <c r="AC203" s="13">
        <v>0.48529411764705899</v>
      </c>
      <c r="AD203" s="13">
        <v>0.47826086956521702</v>
      </c>
      <c r="AE203" s="13"/>
      <c r="AF203" s="13">
        <v>0.46424090338770402</v>
      </c>
      <c r="AG203" s="13">
        <v>0.44941634241245099</v>
      </c>
      <c r="AH203" s="13"/>
      <c r="AI203" s="13">
        <v>0.49152542372881403</v>
      </c>
      <c r="AJ203" s="13">
        <v>0.337662337662338</v>
      </c>
      <c r="AK203" s="13">
        <v>0.51445086705202303</v>
      </c>
      <c r="AL203" s="13"/>
      <c r="AM203" s="13">
        <v>0.51470588235294101</v>
      </c>
      <c r="AN203" s="13">
        <v>0.34615384615384598</v>
      </c>
      <c r="AO203" s="13">
        <v>0.49629629629629601</v>
      </c>
      <c r="AP203" s="13"/>
      <c r="AQ203" s="13">
        <v>0.38053097345132703</v>
      </c>
      <c r="AR203" s="13">
        <v>0.53437500000000004</v>
      </c>
      <c r="AS203" s="13"/>
      <c r="AT203" s="13">
        <v>0.42342342342342298</v>
      </c>
      <c r="AU203" s="13">
        <v>0.467153284671533</v>
      </c>
      <c r="AV203" s="13"/>
      <c r="AW203" s="13">
        <v>0.47592067988668602</v>
      </c>
      <c r="AX203" s="13">
        <v>0.44700944386149</v>
      </c>
      <c r="AY203" s="13"/>
      <c r="AZ203" s="13">
        <v>0.51107011070110697</v>
      </c>
      <c r="BA203" s="13">
        <v>0.41710526315789498</v>
      </c>
      <c r="BB203" s="13"/>
      <c r="BC203" s="13">
        <v>0.45977011494252901</v>
      </c>
      <c r="BD203" s="13">
        <v>0.48695652173913001</v>
      </c>
      <c r="BE203" s="13"/>
      <c r="BF203" s="13">
        <v>0.47794117647058798</v>
      </c>
      <c r="BG203" s="13">
        <v>0.44811320754716999</v>
      </c>
      <c r="BH203" s="13"/>
      <c r="BI203" s="13">
        <v>0.405797101449275</v>
      </c>
      <c r="BJ203" s="13">
        <v>0.46449957228400302</v>
      </c>
      <c r="BK203" s="13"/>
      <c r="BL203" s="13">
        <v>0.47128712871287098</v>
      </c>
      <c r="BM203" s="13">
        <v>0.44696969696969702</v>
      </c>
    </row>
    <row r="204" spans="2:65" x14ac:dyDescent="0.3">
      <c r="B204" t="s">
        <v>143</v>
      </c>
      <c r="C204" s="13">
        <v>0.32375189107412999</v>
      </c>
      <c r="D204" s="13">
        <v>0.29213483146067398</v>
      </c>
      <c r="E204" s="13">
        <v>0.35404624277456598</v>
      </c>
      <c r="F204" s="13"/>
      <c r="G204" s="13">
        <v>0.44198895027624302</v>
      </c>
      <c r="H204" s="13">
        <v>0.30812324929972001</v>
      </c>
      <c r="I204" s="13">
        <v>0.30627306273062699</v>
      </c>
      <c r="J204" s="13">
        <v>0.31279620853080597</v>
      </c>
      <c r="K204" s="13">
        <v>0.33587786259542002</v>
      </c>
      <c r="L204" s="13">
        <v>0.26315789473684198</v>
      </c>
      <c r="M204" s="13"/>
      <c r="N204" s="13">
        <v>0.29574468085106398</v>
      </c>
      <c r="O204" s="13">
        <v>0.311764705882353</v>
      </c>
      <c r="P204" s="13">
        <v>0.38764044943820197</v>
      </c>
      <c r="Q204" s="13">
        <v>0.34482758620689702</v>
      </c>
      <c r="R204" s="13"/>
      <c r="S204" s="13">
        <v>0.28373702422145303</v>
      </c>
      <c r="T204" s="13">
        <v>0.27611940298507498</v>
      </c>
      <c r="U204" s="13">
        <v>0.30645161290322598</v>
      </c>
      <c r="V204" s="13">
        <v>0.35238095238095202</v>
      </c>
      <c r="W204" s="13">
        <v>0.30252100840336099</v>
      </c>
      <c r="X204" s="13">
        <v>0.33333333333333298</v>
      </c>
      <c r="Y204" s="13">
        <v>0.27102803738317799</v>
      </c>
      <c r="Z204" s="13">
        <v>0.4</v>
      </c>
      <c r="AA204" s="13">
        <v>0.36477987421383601</v>
      </c>
      <c r="AB204" s="13">
        <v>0.44680851063829802</v>
      </c>
      <c r="AC204" s="13">
        <v>0.35294117647058798</v>
      </c>
      <c r="AD204" s="13">
        <v>0.34782608695652201</v>
      </c>
      <c r="AE204" s="13"/>
      <c r="AF204" s="13">
        <v>0.341279799247177</v>
      </c>
      <c r="AG204" s="13">
        <v>0.297665369649805</v>
      </c>
      <c r="AH204" s="13"/>
      <c r="AI204" s="13">
        <v>0.338983050847458</v>
      </c>
      <c r="AJ204" s="13">
        <v>0.35064935064935099</v>
      </c>
      <c r="AK204" s="13">
        <v>0.37283236994219698</v>
      </c>
      <c r="AL204" s="13"/>
      <c r="AM204" s="13">
        <v>0.441176470588235</v>
      </c>
      <c r="AN204" s="13">
        <v>0.34615384615384598</v>
      </c>
      <c r="AO204" s="13">
        <v>0.23703703703703699</v>
      </c>
      <c r="AP204" s="13"/>
      <c r="AQ204" s="13">
        <v>0.29203539823008901</v>
      </c>
      <c r="AR204" s="13">
        <v>0.359375</v>
      </c>
      <c r="AS204" s="13"/>
      <c r="AT204" s="13">
        <v>0.29729729729729698</v>
      </c>
      <c r="AU204" s="13">
        <v>0.333680917622523</v>
      </c>
      <c r="AV204" s="13"/>
      <c r="AW204" s="13">
        <v>0.342776203966006</v>
      </c>
      <c r="AX204" s="13">
        <v>0.32109129066107001</v>
      </c>
      <c r="AY204" s="13"/>
      <c r="AZ204" s="13">
        <v>0.34317343173431702</v>
      </c>
      <c r="BA204" s="13">
        <v>0.31052631578947398</v>
      </c>
      <c r="BB204" s="13"/>
      <c r="BC204" s="13">
        <v>0.39655172413793099</v>
      </c>
      <c r="BD204" s="13">
        <v>0.30434782608695699</v>
      </c>
      <c r="BE204" s="13"/>
      <c r="BF204" s="13">
        <v>0.433823529411765</v>
      </c>
      <c r="BG204" s="13">
        <v>0.37264150943396201</v>
      </c>
      <c r="BH204" s="13"/>
      <c r="BI204" s="13">
        <v>0.36231884057970998</v>
      </c>
      <c r="BJ204" s="13">
        <v>0.31993156544054702</v>
      </c>
      <c r="BK204" s="13"/>
      <c r="BL204" s="13">
        <v>0.32475247524752499</v>
      </c>
      <c r="BM204" s="13">
        <v>0.32575757575757602</v>
      </c>
    </row>
    <row r="205" spans="2:65" x14ac:dyDescent="0.3">
      <c r="B205" t="s">
        <v>144</v>
      </c>
      <c r="C205" s="13">
        <v>9.6066565809379695E-2</v>
      </c>
      <c r="D205" s="13">
        <v>9.7913322632423694E-2</v>
      </c>
      <c r="E205" s="13">
        <v>9.5375722543352595E-2</v>
      </c>
      <c r="F205" s="13"/>
      <c r="G205" s="13">
        <v>8.2872928176795604E-2</v>
      </c>
      <c r="H205" s="13">
        <v>0.131652661064426</v>
      </c>
      <c r="I205" s="13">
        <v>0.11070110701107</v>
      </c>
      <c r="J205" s="13">
        <v>8.5308056872037893E-2</v>
      </c>
      <c r="K205" s="13">
        <v>5.34351145038168E-2</v>
      </c>
      <c r="L205" s="13">
        <v>5.8479532163742701E-2</v>
      </c>
      <c r="M205" s="13"/>
      <c r="N205" s="13">
        <v>9.7872340425531903E-2</v>
      </c>
      <c r="O205" s="13">
        <v>6.7647058823529393E-2</v>
      </c>
      <c r="P205" s="13">
        <v>0.101123595505618</v>
      </c>
      <c r="Q205" s="13">
        <v>0.119122257053292</v>
      </c>
      <c r="R205" s="13"/>
      <c r="S205" s="13">
        <v>0.131487889273356</v>
      </c>
      <c r="T205" s="13">
        <v>4.47761194029851E-2</v>
      </c>
      <c r="U205" s="13">
        <v>0</v>
      </c>
      <c r="V205" s="13">
        <v>0.114285714285714</v>
      </c>
      <c r="W205" s="13">
        <v>8.40336134453782E-2</v>
      </c>
      <c r="X205" s="13">
        <v>0.10606060606060599</v>
      </c>
      <c r="Y205" s="13">
        <v>8.4112149532710304E-2</v>
      </c>
      <c r="Z205" s="13">
        <v>3.3333333333333298E-2</v>
      </c>
      <c r="AA205" s="13">
        <v>0.14465408805031399</v>
      </c>
      <c r="AB205" s="13">
        <v>6.3829787234042507E-2</v>
      </c>
      <c r="AC205" s="13">
        <v>8.8235294117647106E-2</v>
      </c>
      <c r="AD205" s="13">
        <v>8.6956521739130405E-2</v>
      </c>
      <c r="AE205" s="13"/>
      <c r="AF205" s="13">
        <v>0.10664993726474301</v>
      </c>
      <c r="AG205" s="13">
        <v>8.1712062256809298E-2</v>
      </c>
      <c r="AH205" s="13"/>
      <c r="AI205" s="13">
        <v>8.8983050847457598E-2</v>
      </c>
      <c r="AJ205" s="13">
        <v>0.168831168831169</v>
      </c>
      <c r="AK205" s="13">
        <v>7.2254335260115599E-2</v>
      </c>
      <c r="AL205" s="13"/>
      <c r="AM205" s="13">
        <v>0.13235294117647101</v>
      </c>
      <c r="AN205" s="13">
        <v>0.17307692307692299</v>
      </c>
      <c r="AO205" s="13">
        <v>5.1851851851851899E-2</v>
      </c>
      <c r="AP205" s="13"/>
      <c r="AQ205" s="13">
        <v>0.13864306784660799</v>
      </c>
      <c r="AR205" s="13">
        <v>5.1562499999999997E-2</v>
      </c>
      <c r="AS205" s="13"/>
      <c r="AT205" s="13">
        <v>0.114114114114114</v>
      </c>
      <c r="AU205" s="13">
        <v>8.8633993743482797E-2</v>
      </c>
      <c r="AV205" s="13"/>
      <c r="AW205" s="13">
        <v>7.6487252124645896E-2</v>
      </c>
      <c r="AX205" s="13">
        <v>0.10283315844700899</v>
      </c>
      <c r="AY205" s="13"/>
      <c r="AZ205" s="13">
        <v>7.1955719557195597E-2</v>
      </c>
      <c r="BA205" s="13">
        <v>0.11184210526315801</v>
      </c>
      <c r="BB205" s="13"/>
      <c r="BC205" s="13">
        <v>0.12931034482758599</v>
      </c>
      <c r="BD205" s="13">
        <v>6.08695652173913E-2</v>
      </c>
      <c r="BE205" s="13"/>
      <c r="BF205" s="13">
        <v>0.154411764705882</v>
      </c>
      <c r="BG205" s="13">
        <v>0.113207547169811</v>
      </c>
      <c r="BH205" s="13"/>
      <c r="BI205" s="13">
        <v>0.188405797101449</v>
      </c>
      <c r="BJ205" s="13">
        <v>8.3832335329341298E-2</v>
      </c>
      <c r="BK205" s="13"/>
      <c r="BL205" s="13">
        <v>7.9207920792079195E-2</v>
      </c>
      <c r="BM205" s="13">
        <v>0.10353535353535399</v>
      </c>
    </row>
    <row r="206" spans="2:65" x14ac:dyDescent="0.3">
      <c r="B206" t="s">
        <v>75</v>
      </c>
      <c r="C206" s="13">
        <v>4.00907715582451E-2</v>
      </c>
      <c r="D206" s="13">
        <v>4.1733547351524902E-2</v>
      </c>
      <c r="E206" s="13">
        <v>3.7572254335260097E-2</v>
      </c>
      <c r="F206" s="13"/>
      <c r="G206" s="13">
        <v>2.7624309392265199E-2</v>
      </c>
      <c r="H206" s="13">
        <v>3.0812324929972001E-2</v>
      </c>
      <c r="I206" s="13">
        <v>4.0590405904058997E-2</v>
      </c>
      <c r="J206" s="13">
        <v>5.2132701421800903E-2</v>
      </c>
      <c r="K206" s="13">
        <v>2.2900763358778602E-2</v>
      </c>
      <c r="L206" s="13">
        <v>7.0175438596491196E-2</v>
      </c>
      <c r="M206" s="13"/>
      <c r="N206" s="13">
        <v>3.4042553191489397E-2</v>
      </c>
      <c r="O206" s="13">
        <v>4.11764705882353E-2</v>
      </c>
      <c r="P206" s="13">
        <v>3.9325842696629199E-2</v>
      </c>
      <c r="Q206" s="13">
        <v>5.0156739811912203E-2</v>
      </c>
      <c r="R206" s="13"/>
      <c r="S206" s="13">
        <v>3.8062283737024201E-2</v>
      </c>
      <c r="T206" s="13">
        <v>5.9701492537313397E-2</v>
      </c>
      <c r="U206" s="13">
        <v>4.8387096774193498E-2</v>
      </c>
      <c r="V206" s="13">
        <v>2.8571428571428598E-2</v>
      </c>
      <c r="W206" s="13">
        <v>5.8823529411764698E-2</v>
      </c>
      <c r="X206" s="13">
        <v>1.5151515151515201E-2</v>
      </c>
      <c r="Y206" s="13">
        <v>5.60747663551402E-2</v>
      </c>
      <c r="Z206" s="13">
        <v>0</v>
      </c>
      <c r="AA206" s="13">
        <v>5.0314465408804999E-2</v>
      </c>
      <c r="AB206" s="13">
        <v>2.1276595744680899E-2</v>
      </c>
      <c r="AC206" s="13">
        <v>4.4117647058823498E-2</v>
      </c>
      <c r="AD206" s="13">
        <v>0</v>
      </c>
      <c r="AE206" s="13"/>
      <c r="AF206" s="13">
        <v>3.0112923462986201E-2</v>
      </c>
      <c r="AG206" s="13">
        <v>5.6420233463034999E-2</v>
      </c>
      <c r="AH206" s="13"/>
      <c r="AI206" s="13">
        <v>1.6949152542372899E-2</v>
      </c>
      <c r="AJ206" s="13">
        <v>5.1948051948052E-2</v>
      </c>
      <c r="AK206" s="13">
        <v>3.4682080924855502E-2</v>
      </c>
      <c r="AL206" s="13"/>
      <c r="AM206" s="13">
        <v>0</v>
      </c>
      <c r="AN206" s="13">
        <v>0</v>
      </c>
      <c r="AO206" s="13">
        <v>4.4444444444444398E-2</v>
      </c>
      <c r="AP206" s="13"/>
      <c r="AQ206" s="13">
        <v>4.2772861356932201E-2</v>
      </c>
      <c r="AR206" s="13">
        <v>3.7499999999999999E-2</v>
      </c>
      <c r="AS206" s="13"/>
      <c r="AT206" s="13">
        <v>4.5045045045045001E-2</v>
      </c>
      <c r="AU206" s="13">
        <v>3.7539103232533899E-2</v>
      </c>
      <c r="AV206" s="13"/>
      <c r="AW206" s="13">
        <v>4.2492917847025503E-2</v>
      </c>
      <c r="AX206" s="13">
        <v>3.8824763903462699E-2</v>
      </c>
      <c r="AY206" s="13"/>
      <c r="AZ206" s="13">
        <v>4.0590405904058997E-2</v>
      </c>
      <c r="BA206" s="13">
        <v>3.8157894736842099E-2</v>
      </c>
      <c r="BB206" s="13"/>
      <c r="BC206" s="13">
        <v>2.2988505747126398E-2</v>
      </c>
      <c r="BD206" s="13">
        <v>5.21739130434783E-2</v>
      </c>
      <c r="BE206" s="13"/>
      <c r="BF206" s="13">
        <v>2.2058823529411801E-2</v>
      </c>
      <c r="BG206" s="13">
        <v>2.3584905660377398E-2</v>
      </c>
      <c r="BH206" s="13"/>
      <c r="BI206" s="13">
        <v>5.0724637681159403E-2</v>
      </c>
      <c r="BJ206" s="13">
        <v>3.7639007698887901E-2</v>
      </c>
      <c r="BK206" s="13"/>
      <c r="BL206" s="13">
        <v>3.36633663366337E-2</v>
      </c>
      <c r="BM206" s="13">
        <v>4.4191919191919199E-2</v>
      </c>
    </row>
    <row r="207" spans="2:65" x14ac:dyDescent="0.3">
      <c r="B207" t="s">
        <v>137</v>
      </c>
      <c r="C207" s="13">
        <v>1.2859304084720099E-2</v>
      </c>
      <c r="D207" s="13">
        <v>1.28410914927769E-2</v>
      </c>
      <c r="E207" s="13">
        <v>1.3005780346820799E-2</v>
      </c>
      <c r="F207" s="13"/>
      <c r="G207" s="13">
        <v>1.1049723756906099E-2</v>
      </c>
      <c r="H207" s="13">
        <v>5.60224089635854E-3</v>
      </c>
      <c r="I207" s="13">
        <v>1.4760147601476E-2</v>
      </c>
      <c r="J207" s="13">
        <v>1.8957345971564E-2</v>
      </c>
      <c r="K207" s="13">
        <v>0</v>
      </c>
      <c r="L207" s="13">
        <v>2.9239766081871298E-2</v>
      </c>
      <c r="M207" s="13"/>
      <c r="N207" s="13">
        <v>2.1276595744680899E-2</v>
      </c>
      <c r="O207" s="13">
        <v>0</v>
      </c>
      <c r="P207" s="13">
        <v>2.2471910112359501E-2</v>
      </c>
      <c r="Q207" s="13">
        <v>9.4043887147335394E-3</v>
      </c>
      <c r="R207" s="13"/>
      <c r="S207" s="13">
        <v>1.73010380622837E-2</v>
      </c>
      <c r="T207" s="13">
        <v>2.2388059701492501E-2</v>
      </c>
      <c r="U207" s="13">
        <v>0</v>
      </c>
      <c r="V207" s="13">
        <v>1.9047619047619001E-2</v>
      </c>
      <c r="W207" s="13">
        <v>8.4033613445378096E-3</v>
      </c>
      <c r="X207" s="13">
        <v>7.5757575757575803E-3</v>
      </c>
      <c r="Y207" s="13">
        <v>9.3457943925233603E-3</v>
      </c>
      <c r="Z207" s="13">
        <v>3.3333333333333298E-2</v>
      </c>
      <c r="AA207" s="13">
        <v>6.2893081761006301E-3</v>
      </c>
      <c r="AB207" s="13">
        <v>0</v>
      </c>
      <c r="AC207" s="13">
        <v>2.9411764705882401E-2</v>
      </c>
      <c r="AD207" s="13">
        <v>0</v>
      </c>
      <c r="AE207" s="13"/>
      <c r="AF207" s="13">
        <v>1.2547051442910901E-2</v>
      </c>
      <c r="AG207" s="13">
        <v>1.36186770428016E-2</v>
      </c>
      <c r="AH207" s="13"/>
      <c r="AI207" s="13">
        <v>1.6949152542372899E-2</v>
      </c>
      <c r="AJ207" s="13">
        <v>0</v>
      </c>
      <c r="AK207" s="13">
        <v>1.15606936416185E-2</v>
      </c>
      <c r="AL207" s="13"/>
      <c r="AM207" s="13">
        <v>0</v>
      </c>
      <c r="AN207" s="13">
        <v>1.9230769230769201E-2</v>
      </c>
      <c r="AO207" s="13">
        <v>2.2222222222222199E-2</v>
      </c>
      <c r="AP207" s="13"/>
      <c r="AQ207" s="13">
        <v>1.0324483775811201E-2</v>
      </c>
      <c r="AR207" s="13">
        <v>1.5625E-2</v>
      </c>
      <c r="AS207" s="13"/>
      <c r="AT207" s="13">
        <v>9.0090090090090107E-3</v>
      </c>
      <c r="AU207" s="13">
        <v>1.4598540145985399E-2</v>
      </c>
      <c r="AV207" s="13"/>
      <c r="AW207" s="13">
        <v>1.9830028328611901E-2</v>
      </c>
      <c r="AX207" s="13">
        <v>9.4438614900314802E-3</v>
      </c>
      <c r="AY207" s="13"/>
      <c r="AZ207" s="13">
        <v>1.66051660516605E-2</v>
      </c>
      <c r="BA207" s="13">
        <v>9.2105263157894694E-3</v>
      </c>
      <c r="BB207" s="13"/>
      <c r="BC207" s="13">
        <v>1.4367816091954E-2</v>
      </c>
      <c r="BD207" s="13">
        <v>1.3043478260869599E-2</v>
      </c>
      <c r="BE207" s="13"/>
      <c r="BF207" s="13">
        <v>1.4705882352941201E-2</v>
      </c>
      <c r="BG207" s="13">
        <v>1.41509433962264E-2</v>
      </c>
      <c r="BH207" s="13"/>
      <c r="BI207" s="13">
        <v>0</v>
      </c>
      <c r="BJ207" s="13">
        <v>1.4542343883661201E-2</v>
      </c>
      <c r="BK207" s="13"/>
      <c r="BL207" s="13">
        <v>1.9801980198019799E-2</v>
      </c>
      <c r="BM207" s="13">
        <v>8.8383838383838398E-3</v>
      </c>
    </row>
    <row r="208" spans="2:65" x14ac:dyDescent="0.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row>
    <row r="209" spans="2:65" x14ac:dyDescent="0.3">
      <c r="B209" s="6" t="s">
        <v>154</v>
      </c>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row>
    <row r="210" spans="2:65" x14ac:dyDescent="0.3">
      <c r="B210" s="23" t="s">
        <v>82</v>
      </c>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row>
    <row r="211" spans="2:65" x14ac:dyDescent="0.3">
      <c r="B211" t="s">
        <v>146</v>
      </c>
      <c r="C211" s="13">
        <v>0.10590015128593</v>
      </c>
      <c r="D211" s="13">
        <v>0.11878009630818601</v>
      </c>
      <c r="E211" s="13">
        <v>9.5375722543352595E-2</v>
      </c>
      <c r="F211" s="13"/>
      <c r="G211" s="13">
        <v>6.6298342541436503E-2</v>
      </c>
      <c r="H211" s="13">
        <v>0.103641456582633</v>
      </c>
      <c r="I211" s="13">
        <v>0.143911439114391</v>
      </c>
      <c r="J211" s="13">
        <v>6.1611374407582901E-2</v>
      </c>
      <c r="K211" s="13">
        <v>0.122137404580153</v>
      </c>
      <c r="L211" s="13">
        <v>0.13450292397660801</v>
      </c>
      <c r="M211" s="13"/>
      <c r="N211" s="13">
        <v>0.123404255319149</v>
      </c>
      <c r="O211" s="13">
        <v>0.10294117647058799</v>
      </c>
      <c r="P211" s="13">
        <v>0.101123595505618</v>
      </c>
      <c r="Q211" s="13">
        <v>8.4639498432601906E-2</v>
      </c>
      <c r="R211" s="13"/>
      <c r="S211" s="13">
        <v>0.131487889273356</v>
      </c>
      <c r="T211" s="13">
        <v>7.4626865671641798E-2</v>
      </c>
      <c r="U211" s="13">
        <v>8.0645161290322606E-2</v>
      </c>
      <c r="V211" s="13">
        <v>8.5714285714285701E-2</v>
      </c>
      <c r="W211" s="13">
        <v>9.2436974789915999E-2</v>
      </c>
      <c r="X211" s="13">
        <v>9.8484848484848495E-2</v>
      </c>
      <c r="Y211" s="13">
        <v>0.121495327102804</v>
      </c>
      <c r="Z211" s="13">
        <v>0.16666666666666699</v>
      </c>
      <c r="AA211" s="13">
        <v>8.8050314465408799E-2</v>
      </c>
      <c r="AB211" s="13">
        <v>0.117021276595745</v>
      </c>
      <c r="AC211" s="13">
        <v>0.13235294117647101</v>
      </c>
      <c r="AD211" s="13">
        <v>8.6956521739130405E-2</v>
      </c>
      <c r="AE211" s="13"/>
      <c r="AF211" s="13">
        <v>0.107904642409034</v>
      </c>
      <c r="AG211" s="13">
        <v>0.105058365758755</v>
      </c>
      <c r="AH211" s="13"/>
      <c r="AI211" s="13">
        <v>9.74576271186441E-2</v>
      </c>
      <c r="AJ211" s="13">
        <v>0.168831168831169</v>
      </c>
      <c r="AK211" s="13">
        <v>7.5144508670520194E-2</v>
      </c>
      <c r="AL211" s="13"/>
      <c r="AM211" s="13">
        <v>0.191176470588235</v>
      </c>
      <c r="AN211" s="13">
        <v>9.6153846153846201E-2</v>
      </c>
      <c r="AO211" s="13">
        <v>6.6666666666666693E-2</v>
      </c>
      <c r="AP211" s="13"/>
      <c r="AQ211" s="13">
        <v>0.117994100294985</v>
      </c>
      <c r="AR211" s="13">
        <v>9.375E-2</v>
      </c>
      <c r="AS211" s="13"/>
      <c r="AT211" s="13">
        <v>0.11111111111111099</v>
      </c>
      <c r="AU211" s="13">
        <v>0.104275286757039</v>
      </c>
      <c r="AV211" s="13"/>
      <c r="AW211" s="13">
        <v>0.10481586402266301</v>
      </c>
      <c r="AX211" s="13">
        <v>0.10703043022035701</v>
      </c>
      <c r="AY211" s="13"/>
      <c r="AZ211" s="13">
        <v>9.2250922509225106E-2</v>
      </c>
      <c r="BA211" s="13">
        <v>0.115789473684211</v>
      </c>
      <c r="BB211" s="13"/>
      <c r="BC211" s="13">
        <v>0.12931034482758599</v>
      </c>
      <c r="BD211" s="13">
        <v>4.7826086956521699E-2</v>
      </c>
      <c r="BE211" s="13"/>
      <c r="BF211" s="13">
        <v>0.13235294117647101</v>
      </c>
      <c r="BG211" s="13">
        <v>0.12735849056603801</v>
      </c>
      <c r="BH211" s="13"/>
      <c r="BI211" s="13">
        <v>0.173913043478261</v>
      </c>
      <c r="BJ211" s="13">
        <v>9.92301112061591E-2</v>
      </c>
      <c r="BK211" s="13"/>
      <c r="BL211" s="13">
        <v>8.5148514851485196E-2</v>
      </c>
      <c r="BM211" s="13">
        <v>0.12121212121212099</v>
      </c>
    </row>
    <row r="212" spans="2:65" x14ac:dyDescent="0.3">
      <c r="B212" t="s">
        <v>147</v>
      </c>
      <c r="C212" s="13">
        <v>0.40242057488653599</v>
      </c>
      <c r="D212" s="13">
        <v>0.43980738362760802</v>
      </c>
      <c r="E212" s="13">
        <v>0.36705202312138702</v>
      </c>
      <c r="F212" s="13"/>
      <c r="G212" s="13">
        <v>0.41436464088397801</v>
      </c>
      <c r="H212" s="13">
        <v>0.38095238095238099</v>
      </c>
      <c r="I212" s="13">
        <v>0.37269372693726899</v>
      </c>
      <c r="J212" s="13">
        <v>0.39810426540284399</v>
      </c>
      <c r="K212" s="13">
        <v>0.41984732824427501</v>
      </c>
      <c r="L212" s="13">
        <v>0.47368421052631599</v>
      </c>
      <c r="M212" s="13"/>
      <c r="N212" s="13">
        <v>0.40851063829787199</v>
      </c>
      <c r="O212" s="13">
        <v>0.38529411764705901</v>
      </c>
      <c r="P212" s="13">
        <v>0.35955056179775302</v>
      </c>
      <c r="Q212" s="13">
        <v>0.43573667711598701</v>
      </c>
      <c r="R212" s="13"/>
      <c r="S212" s="13">
        <v>0.34256055363321802</v>
      </c>
      <c r="T212" s="13">
        <v>0.462686567164179</v>
      </c>
      <c r="U212" s="13">
        <v>0.32258064516128998</v>
      </c>
      <c r="V212" s="13">
        <v>0.43809523809523798</v>
      </c>
      <c r="W212" s="13">
        <v>0.38655462184874001</v>
      </c>
      <c r="X212" s="13">
        <v>0.45454545454545497</v>
      </c>
      <c r="Y212" s="13">
        <v>0.43925233644859801</v>
      </c>
      <c r="Z212" s="13">
        <v>0.3</v>
      </c>
      <c r="AA212" s="13">
        <v>0.42767295597484301</v>
      </c>
      <c r="AB212" s="13">
        <v>0.41489361702127697</v>
      </c>
      <c r="AC212" s="13">
        <v>0.38235294117647101</v>
      </c>
      <c r="AD212" s="13">
        <v>0.434782608695652</v>
      </c>
      <c r="AE212" s="13"/>
      <c r="AF212" s="13">
        <v>0.41028858218318698</v>
      </c>
      <c r="AG212" s="13">
        <v>0.392996108949416</v>
      </c>
      <c r="AH212" s="13"/>
      <c r="AI212" s="13">
        <v>0.43220338983050799</v>
      </c>
      <c r="AJ212" s="13">
        <v>0.36363636363636398</v>
      </c>
      <c r="AK212" s="13">
        <v>0.39884393063583801</v>
      </c>
      <c r="AL212" s="13"/>
      <c r="AM212" s="13">
        <v>0.35294117647058798</v>
      </c>
      <c r="AN212" s="13">
        <v>0.51923076923076905</v>
      </c>
      <c r="AO212" s="13">
        <v>0.41481481481481502</v>
      </c>
      <c r="AP212" s="13"/>
      <c r="AQ212" s="13">
        <v>0.393805309734513</v>
      </c>
      <c r="AR212" s="13">
        <v>0.41093750000000001</v>
      </c>
      <c r="AS212" s="13"/>
      <c r="AT212" s="13">
        <v>0.417417417417417</v>
      </c>
      <c r="AU212" s="13">
        <v>0.400417101147028</v>
      </c>
      <c r="AV212" s="13"/>
      <c r="AW212" s="13">
        <v>0.40226628895184102</v>
      </c>
      <c r="AX212" s="13">
        <v>0.400839454354669</v>
      </c>
      <c r="AY212" s="13"/>
      <c r="AZ212" s="13">
        <v>0.40405904059040598</v>
      </c>
      <c r="BA212" s="13">
        <v>0.40789473684210498</v>
      </c>
      <c r="BB212" s="13"/>
      <c r="BC212" s="13">
        <v>0.44540229885057497</v>
      </c>
      <c r="BD212" s="13">
        <v>0.34782608695652201</v>
      </c>
      <c r="BE212" s="13"/>
      <c r="BF212" s="13">
        <v>0.441176470588235</v>
      </c>
      <c r="BG212" s="13">
        <v>0.44811320754716999</v>
      </c>
      <c r="BH212" s="13"/>
      <c r="BI212" s="13">
        <v>0.34782608695652201</v>
      </c>
      <c r="BJ212" s="13">
        <v>0.41231822070145402</v>
      </c>
      <c r="BK212" s="13"/>
      <c r="BL212" s="13">
        <v>0.42772277227722799</v>
      </c>
      <c r="BM212" s="13">
        <v>0.38636363636363602</v>
      </c>
    </row>
    <row r="213" spans="2:65" x14ac:dyDescent="0.3">
      <c r="B213" t="s">
        <v>148</v>
      </c>
      <c r="C213" s="13">
        <v>0.25189107413010597</v>
      </c>
      <c r="D213" s="13">
        <v>0.24719101123595499</v>
      </c>
      <c r="E213" s="13">
        <v>0.25722543352601202</v>
      </c>
      <c r="F213" s="13"/>
      <c r="G213" s="13">
        <v>0.198895027624309</v>
      </c>
      <c r="H213" s="13">
        <v>0.26890756302521002</v>
      </c>
      <c r="I213" s="13">
        <v>0.25092250922509202</v>
      </c>
      <c r="J213" s="13">
        <v>0.32227488151658801</v>
      </c>
      <c r="K213" s="13">
        <v>0.27480916030534402</v>
      </c>
      <c r="L213" s="13">
        <v>0.16959064327485401</v>
      </c>
      <c r="M213" s="13"/>
      <c r="N213" s="13">
        <v>0.242553191489362</v>
      </c>
      <c r="O213" s="13">
        <v>0.27058823529411802</v>
      </c>
      <c r="P213" s="13">
        <v>0.29213483146067398</v>
      </c>
      <c r="Q213" s="13">
        <v>0.22884012539185</v>
      </c>
      <c r="R213" s="13"/>
      <c r="S213" s="13">
        <v>0.262975778546713</v>
      </c>
      <c r="T213" s="13">
        <v>0.27611940298507498</v>
      </c>
      <c r="U213" s="13">
        <v>0.33870967741935498</v>
      </c>
      <c r="V213" s="13">
        <v>0.20952380952381</v>
      </c>
      <c r="W213" s="13">
        <v>0.26050420168067201</v>
      </c>
      <c r="X213" s="13">
        <v>0.25757575757575801</v>
      </c>
      <c r="Y213" s="13">
        <v>0.25233644859813098</v>
      </c>
      <c r="Z213" s="13">
        <v>0.3</v>
      </c>
      <c r="AA213" s="13">
        <v>0.20754716981132099</v>
      </c>
      <c r="AB213" s="13">
        <v>0.23404255319148901</v>
      </c>
      <c r="AC213" s="13">
        <v>0.23529411764705899</v>
      </c>
      <c r="AD213" s="13">
        <v>0.217391304347826</v>
      </c>
      <c r="AE213" s="13"/>
      <c r="AF213" s="13">
        <v>0.24215809284818099</v>
      </c>
      <c r="AG213" s="13">
        <v>0.26848249027237397</v>
      </c>
      <c r="AH213" s="13"/>
      <c r="AI213" s="13">
        <v>0.224576271186441</v>
      </c>
      <c r="AJ213" s="13">
        <v>0.246753246753247</v>
      </c>
      <c r="AK213" s="13">
        <v>0.260115606936416</v>
      </c>
      <c r="AL213" s="13"/>
      <c r="AM213" s="13">
        <v>0.191176470588235</v>
      </c>
      <c r="AN213" s="13">
        <v>9.6153846153846201E-2</v>
      </c>
      <c r="AO213" s="13">
        <v>0.31851851851851898</v>
      </c>
      <c r="AP213" s="13"/>
      <c r="AQ213" s="13">
        <v>0.25368731563421798</v>
      </c>
      <c r="AR213" s="13">
        <v>0.25156250000000002</v>
      </c>
      <c r="AS213" s="13"/>
      <c r="AT213" s="13">
        <v>0.25225225225225201</v>
      </c>
      <c r="AU213" s="13">
        <v>0.252346193952033</v>
      </c>
      <c r="AV213" s="13"/>
      <c r="AW213" s="13">
        <v>0.24079320113314401</v>
      </c>
      <c r="AX213" s="13">
        <v>0.257082896117524</v>
      </c>
      <c r="AY213" s="13"/>
      <c r="AZ213" s="13">
        <v>0.25092250922509202</v>
      </c>
      <c r="BA213" s="13">
        <v>0.25394736842105298</v>
      </c>
      <c r="BB213" s="13"/>
      <c r="BC213" s="13">
        <v>0.20114942528735599</v>
      </c>
      <c r="BD213" s="13">
        <v>0.33913043478260901</v>
      </c>
      <c r="BE213" s="13"/>
      <c r="BF213" s="13">
        <v>0.220588235294118</v>
      </c>
      <c r="BG213" s="13">
        <v>0.18867924528301899</v>
      </c>
      <c r="BH213" s="13"/>
      <c r="BI213" s="13">
        <v>0.282608695652174</v>
      </c>
      <c r="BJ213" s="13">
        <v>0.24465355004277201</v>
      </c>
      <c r="BK213" s="13"/>
      <c r="BL213" s="13">
        <v>0.21782178217821799</v>
      </c>
      <c r="BM213" s="13">
        <v>0.27146464646464602</v>
      </c>
    </row>
    <row r="214" spans="2:65" x14ac:dyDescent="0.3">
      <c r="B214" t="s">
        <v>149</v>
      </c>
      <c r="C214" s="13">
        <v>0.15052950075643001</v>
      </c>
      <c r="D214" s="13">
        <v>0.11878009630818601</v>
      </c>
      <c r="E214" s="13">
        <v>0.179190751445087</v>
      </c>
      <c r="F214" s="13"/>
      <c r="G214" s="13">
        <v>0.25414364640884002</v>
      </c>
      <c r="H214" s="13">
        <v>0.14285714285714299</v>
      </c>
      <c r="I214" s="13">
        <v>0.143911439114391</v>
      </c>
      <c r="J214" s="13">
        <v>0.11848341232227499</v>
      </c>
      <c r="K214" s="13">
        <v>0.12977099236641201</v>
      </c>
      <c r="L214" s="13">
        <v>0.12280701754386</v>
      </c>
      <c r="M214" s="13"/>
      <c r="N214" s="13">
        <v>0.13829787234042601</v>
      </c>
      <c r="O214" s="13">
        <v>0.14705882352941199</v>
      </c>
      <c r="P214" s="13">
        <v>0.19101123595505601</v>
      </c>
      <c r="Q214" s="13">
        <v>0.15047021943573699</v>
      </c>
      <c r="R214" s="13"/>
      <c r="S214" s="13">
        <v>0.16262975778546701</v>
      </c>
      <c r="T214" s="13">
        <v>9.7014925373134303E-2</v>
      </c>
      <c r="U214" s="13">
        <v>0.16129032258064499</v>
      </c>
      <c r="V214" s="13">
        <v>0.15238095238095201</v>
      </c>
      <c r="W214" s="13">
        <v>0.184873949579832</v>
      </c>
      <c r="X214" s="13">
        <v>8.3333333333333301E-2</v>
      </c>
      <c r="Y214" s="13">
        <v>0.14018691588785001</v>
      </c>
      <c r="Z214" s="13">
        <v>0.133333333333333</v>
      </c>
      <c r="AA214" s="13">
        <v>0.17610062893081799</v>
      </c>
      <c r="AB214" s="13">
        <v>0.19148936170212799</v>
      </c>
      <c r="AC214" s="13">
        <v>0.161764705882353</v>
      </c>
      <c r="AD214" s="13">
        <v>0.173913043478261</v>
      </c>
      <c r="AE214" s="13"/>
      <c r="AF214" s="13">
        <v>0.155583437892095</v>
      </c>
      <c r="AG214" s="13">
        <v>0.142023346303502</v>
      </c>
      <c r="AH214" s="13"/>
      <c r="AI214" s="13">
        <v>0.152542372881356</v>
      </c>
      <c r="AJ214" s="13">
        <v>0.15584415584415601</v>
      </c>
      <c r="AK214" s="13">
        <v>0.18208092485549099</v>
      </c>
      <c r="AL214" s="13"/>
      <c r="AM214" s="13">
        <v>0.14705882352941199</v>
      </c>
      <c r="AN214" s="13">
        <v>0.19230769230769201</v>
      </c>
      <c r="AO214" s="13">
        <v>0.140740740740741</v>
      </c>
      <c r="AP214" s="13"/>
      <c r="AQ214" s="13">
        <v>0.15044247787610601</v>
      </c>
      <c r="AR214" s="13">
        <v>0.15</v>
      </c>
      <c r="AS214" s="13"/>
      <c r="AT214" s="13">
        <v>0.13213213213213201</v>
      </c>
      <c r="AU214" s="13">
        <v>0.15641293013555799</v>
      </c>
      <c r="AV214" s="13"/>
      <c r="AW214" s="13">
        <v>0.16713881019829999</v>
      </c>
      <c r="AX214" s="13">
        <v>0.14690451206715599</v>
      </c>
      <c r="AY214" s="13"/>
      <c r="AZ214" s="13">
        <v>0.16420664206642099</v>
      </c>
      <c r="BA214" s="13">
        <v>0.139473684210526</v>
      </c>
      <c r="BB214" s="13"/>
      <c r="BC214" s="13">
        <v>0.13505747126436801</v>
      </c>
      <c r="BD214" s="13">
        <v>0.19565217391304299</v>
      </c>
      <c r="BE214" s="13"/>
      <c r="BF214" s="13">
        <v>0.13235294117647101</v>
      </c>
      <c r="BG214" s="13">
        <v>0.13679245283018901</v>
      </c>
      <c r="BH214" s="13"/>
      <c r="BI214" s="13">
        <v>0.13768115942028999</v>
      </c>
      <c r="BJ214" s="13">
        <v>0.149700598802395</v>
      </c>
      <c r="BK214" s="13"/>
      <c r="BL214" s="13">
        <v>0.16633663366336601</v>
      </c>
      <c r="BM214" s="13">
        <v>0.140151515151515</v>
      </c>
    </row>
    <row r="215" spans="2:65" x14ac:dyDescent="0.3">
      <c r="B215" t="s">
        <v>150</v>
      </c>
      <c r="C215" s="13">
        <v>4.0847201210287398E-2</v>
      </c>
      <c r="D215" s="13">
        <v>4.6548956661316199E-2</v>
      </c>
      <c r="E215" s="13">
        <v>3.6127167630057799E-2</v>
      </c>
      <c r="F215" s="13"/>
      <c r="G215" s="13">
        <v>3.3149171270718203E-2</v>
      </c>
      <c r="H215" s="13">
        <v>6.4425770308123201E-2</v>
      </c>
      <c r="I215" s="13">
        <v>2.9520295202952001E-2</v>
      </c>
      <c r="J215" s="13">
        <v>3.3175355450236997E-2</v>
      </c>
      <c r="K215" s="13">
        <v>3.0534351145038201E-2</v>
      </c>
      <c r="L215" s="13">
        <v>3.5087719298245598E-2</v>
      </c>
      <c r="M215" s="13"/>
      <c r="N215" s="13">
        <v>4.2553191489361701E-2</v>
      </c>
      <c r="O215" s="13">
        <v>3.8235294117647103E-2</v>
      </c>
      <c r="P215" s="13">
        <v>3.9325842696629199E-2</v>
      </c>
      <c r="Q215" s="13">
        <v>3.7617554858934199E-2</v>
      </c>
      <c r="R215" s="13"/>
      <c r="S215" s="13">
        <v>5.8823529411764698E-2</v>
      </c>
      <c r="T215" s="13">
        <v>3.7313432835820899E-2</v>
      </c>
      <c r="U215" s="13">
        <v>4.8387096774193498E-2</v>
      </c>
      <c r="V215" s="13">
        <v>4.7619047619047603E-2</v>
      </c>
      <c r="W215" s="13">
        <v>1.6806722689075598E-2</v>
      </c>
      <c r="X215" s="13">
        <v>3.7878787878787901E-2</v>
      </c>
      <c r="Y215" s="13">
        <v>1.86915887850467E-2</v>
      </c>
      <c r="Z215" s="13">
        <v>0.1</v>
      </c>
      <c r="AA215" s="13">
        <v>5.6603773584905703E-2</v>
      </c>
      <c r="AB215" s="13">
        <v>0</v>
      </c>
      <c r="AC215" s="13">
        <v>2.9411764705882401E-2</v>
      </c>
      <c r="AD215" s="13">
        <v>4.3478260869565202E-2</v>
      </c>
      <c r="AE215" s="13"/>
      <c r="AF215" s="13">
        <v>5.01882057716437E-2</v>
      </c>
      <c r="AG215" s="13">
        <v>2.5291828793774299E-2</v>
      </c>
      <c r="AH215" s="13"/>
      <c r="AI215" s="13">
        <v>6.7796610169491497E-2</v>
      </c>
      <c r="AJ215" s="13">
        <v>3.8961038961039002E-2</v>
      </c>
      <c r="AK215" s="13">
        <v>4.0462427745664699E-2</v>
      </c>
      <c r="AL215" s="13"/>
      <c r="AM215" s="13">
        <v>0.10294117647058799</v>
      </c>
      <c r="AN215" s="13">
        <v>5.7692307692307702E-2</v>
      </c>
      <c r="AO215" s="13">
        <v>2.96296296296296E-2</v>
      </c>
      <c r="AP215" s="13"/>
      <c r="AQ215" s="13">
        <v>4.2772861356932201E-2</v>
      </c>
      <c r="AR215" s="13">
        <v>3.7499999999999999E-2</v>
      </c>
      <c r="AS215" s="13"/>
      <c r="AT215" s="13">
        <v>3.0030030030029999E-2</v>
      </c>
      <c r="AU215" s="13">
        <v>4.3795620437956199E-2</v>
      </c>
      <c r="AV215" s="13"/>
      <c r="AW215" s="13">
        <v>3.9660056657223802E-2</v>
      </c>
      <c r="AX215" s="13">
        <v>4.1972717733473199E-2</v>
      </c>
      <c r="AY215" s="13"/>
      <c r="AZ215" s="13">
        <v>3.87453874538745E-2</v>
      </c>
      <c r="BA215" s="13">
        <v>4.3421052631578999E-2</v>
      </c>
      <c r="BB215" s="13"/>
      <c r="BC215" s="13">
        <v>6.0344827586206899E-2</v>
      </c>
      <c r="BD215" s="13">
        <v>3.4782608695652202E-2</v>
      </c>
      <c r="BE215" s="13"/>
      <c r="BF215" s="13">
        <v>5.1470588235294101E-2</v>
      </c>
      <c r="BG215" s="13">
        <v>6.6037735849056603E-2</v>
      </c>
      <c r="BH215" s="13"/>
      <c r="BI215" s="13">
        <v>1.4492753623188401E-2</v>
      </c>
      <c r="BJ215" s="13">
        <v>4.4482463644140303E-2</v>
      </c>
      <c r="BK215" s="13"/>
      <c r="BL215" s="13">
        <v>4.95049504950495E-2</v>
      </c>
      <c r="BM215" s="13">
        <v>3.5353535353535401E-2</v>
      </c>
    </row>
    <row r="216" spans="2:65" x14ac:dyDescent="0.3">
      <c r="B216" t="s">
        <v>151</v>
      </c>
      <c r="C216" s="13">
        <v>4.8411497730711003E-2</v>
      </c>
      <c r="D216" s="13">
        <v>2.8892455858748001E-2</v>
      </c>
      <c r="E216" s="13">
        <v>6.5028901734104E-2</v>
      </c>
      <c r="F216" s="13"/>
      <c r="G216" s="13">
        <v>3.3149171270718203E-2</v>
      </c>
      <c r="H216" s="13">
        <v>3.9215686274509803E-2</v>
      </c>
      <c r="I216" s="13">
        <v>5.9040590405904099E-2</v>
      </c>
      <c r="J216" s="13">
        <v>6.6350710900473897E-2</v>
      </c>
      <c r="K216" s="13">
        <v>2.2900763358778602E-2</v>
      </c>
      <c r="L216" s="13">
        <v>6.4327485380116997E-2</v>
      </c>
      <c r="M216" s="13"/>
      <c r="N216" s="13">
        <v>4.4680851063829803E-2</v>
      </c>
      <c r="O216" s="13">
        <v>5.5882352941176501E-2</v>
      </c>
      <c r="P216" s="13">
        <v>1.6853932584269701E-2</v>
      </c>
      <c r="Q216" s="13">
        <v>6.2695924764890304E-2</v>
      </c>
      <c r="R216" s="13"/>
      <c r="S216" s="13">
        <v>4.1522491349481001E-2</v>
      </c>
      <c r="T216" s="13">
        <v>5.22388059701493E-2</v>
      </c>
      <c r="U216" s="13">
        <v>4.8387096774193498E-2</v>
      </c>
      <c r="V216" s="13">
        <v>6.6666666666666693E-2</v>
      </c>
      <c r="W216" s="13">
        <v>5.8823529411764698E-2</v>
      </c>
      <c r="X216" s="13">
        <v>6.8181818181818205E-2</v>
      </c>
      <c r="Y216" s="13">
        <v>2.80373831775701E-2</v>
      </c>
      <c r="Z216" s="13">
        <v>0</v>
      </c>
      <c r="AA216" s="13">
        <v>4.40251572327044E-2</v>
      </c>
      <c r="AB216" s="13">
        <v>4.2553191489361701E-2</v>
      </c>
      <c r="AC216" s="13">
        <v>5.8823529411764698E-2</v>
      </c>
      <c r="AD216" s="13">
        <v>4.3478260869565202E-2</v>
      </c>
      <c r="AE216" s="13"/>
      <c r="AF216" s="13">
        <v>3.3877038895859503E-2</v>
      </c>
      <c r="AG216" s="13">
        <v>6.6147859922179003E-2</v>
      </c>
      <c r="AH216" s="13"/>
      <c r="AI216" s="13">
        <v>2.5423728813559299E-2</v>
      </c>
      <c r="AJ216" s="13">
        <v>2.5974025974026E-2</v>
      </c>
      <c r="AK216" s="13">
        <v>4.3352601156069398E-2</v>
      </c>
      <c r="AL216" s="13"/>
      <c r="AM216" s="13">
        <v>1.4705882352941201E-2</v>
      </c>
      <c r="AN216" s="13">
        <v>3.8461538461538498E-2</v>
      </c>
      <c r="AO216" s="13">
        <v>2.96296296296296E-2</v>
      </c>
      <c r="AP216" s="13"/>
      <c r="AQ216" s="13">
        <v>4.1297935103244802E-2</v>
      </c>
      <c r="AR216" s="13">
        <v>5.6250000000000001E-2</v>
      </c>
      <c r="AS216" s="13"/>
      <c r="AT216" s="13">
        <v>5.7057057057057103E-2</v>
      </c>
      <c r="AU216" s="13">
        <v>4.2752867570385801E-2</v>
      </c>
      <c r="AV216" s="13"/>
      <c r="AW216" s="13">
        <v>4.5325779036827198E-2</v>
      </c>
      <c r="AX216" s="13">
        <v>4.6169989506820601E-2</v>
      </c>
      <c r="AY216" s="13"/>
      <c r="AZ216" s="13">
        <v>4.98154981549815E-2</v>
      </c>
      <c r="BA216" s="13">
        <v>3.94736842105263E-2</v>
      </c>
      <c r="BB216" s="13"/>
      <c r="BC216" s="13">
        <v>2.8735632183908E-2</v>
      </c>
      <c r="BD216" s="13">
        <v>3.4782608695652202E-2</v>
      </c>
      <c r="BE216" s="13"/>
      <c r="BF216" s="13">
        <v>2.2058823529411801E-2</v>
      </c>
      <c r="BG216" s="13">
        <v>3.3018867924528301E-2</v>
      </c>
      <c r="BH216" s="13"/>
      <c r="BI216" s="13">
        <v>4.3478260869565202E-2</v>
      </c>
      <c r="BJ216" s="13">
        <v>4.9615055603079598E-2</v>
      </c>
      <c r="BK216" s="13"/>
      <c r="BL216" s="13">
        <v>5.3465346534653499E-2</v>
      </c>
      <c r="BM216" s="13">
        <v>4.5454545454545497E-2</v>
      </c>
    </row>
    <row r="217" spans="2:65" x14ac:dyDescent="0.3">
      <c r="B217" t="s">
        <v>152</v>
      </c>
      <c r="C217" s="13">
        <v>0.50832072617246604</v>
      </c>
      <c r="D217" s="13">
        <v>0.55858747993579505</v>
      </c>
      <c r="E217" s="13">
        <v>0.46242774566473999</v>
      </c>
      <c r="F217" s="13"/>
      <c r="G217" s="13">
        <v>0.48066298342541403</v>
      </c>
      <c r="H217" s="13">
        <v>0.484593837535014</v>
      </c>
      <c r="I217" s="13">
        <v>0.51660516605166096</v>
      </c>
      <c r="J217" s="13">
        <v>0.45971563981042701</v>
      </c>
      <c r="K217" s="13">
        <v>0.54198473282442705</v>
      </c>
      <c r="L217" s="13">
        <v>0.60818713450292405</v>
      </c>
      <c r="M217" s="13"/>
      <c r="N217" s="13">
        <v>0.53191489361702105</v>
      </c>
      <c r="O217" s="13">
        <v>0.48823529411764699</v>
      </c>
      <c r="P217" s="13">
        <v>0.46067415730337102</v>
      </c>
      <c r="Q217" s="13">
        <v>0.52037617554858895</v>
      </c>
      <c r="R217" s="13"/>
      <c r="S217" s="13">
        <v>0.474048442906574</v>
      </c>
      <c r="T217" s="13">
        <v>0.537313432835821</v>
      </c>
      <c r="U217" s="13">
        <v>0.40322580645161299</v>
      </c>
      <c r="V217" s="13">
        <v>0.52380952380952395</v>
      </c>
      <c r="W217" s="13">
        <v>0.47899159663865498</v>
      </c>
      <c r="X217" s="13">
        <v>0.55303030303030298</v>
      </c>
      <c r="Y217" s="13">
        <v>0.56074766355140204</v>
      </c>
      <c r="Z217" s="13">
        <v>0.46666666666666701</v>
      </c>
      <c r="AA217" s="13">
        <v>0.51572327044025201</v>
      </c>
      <c r="AB217" s="13">
        <v>0.53191489361702105</v>
      </c>
      <c r="AC217" s="13">
        <v>0.51470588235294101</v>
      </c>
      <c r="AD217" s="13">
        <v>0.52173913043478304</v>
      </c>
      <c r="AE217" s="13"/>
      <c r="AF217" s="13">
        <v>0.51819322459222095</v>
      </c>
      <c r="AG217" s="13">
        <v>0.49805447470817099</v>
      </c>
      <c r="AH217" s="13"/>
      <c r="AI217" s="13">
        <v>0.52966101694915302</v>
      </c>
      <c r="AJ217" s="13">
        <v>0.53246753246753298</v>
      </c>
      <c r="AK217" s="13">
        <v>0.47398843930635798</v>
      </c>
      <c r="AL217" s="13"/>
      <c r="AM217" s="13">
        <v>0.54411764705882404</v>
      </c>
      <c r="AN217" s="13">
        <v>0.61538461538461497</v>
      </c>
      <c r="AO217" s="13">
        <v>0.48148148148148101</v>
      </c>
      <c r="AP217" s="13"/>
      <c r="AQ217" s="13">
        <v>0.51179941002949803</v>
      </c>
      <c r="AR217" s="13">
        <v>0.50468749999999996</v>
      </c>
      <c r="AS217" s="13"/>
      <c r="AT217" s="13">
        <v>0.52852852852852805</v>
      </c>
      <c r="AU217" s="13">
        <v>0.50469238790406701</v>
      </c>
      <c r="AV217" s="13"/>
      <c r="AW217" s="13">
        <v>0.50708215297450399</v>
      </c>
      <c r="AX217" s="13">
        <v>0.50786988457502602</v>
      </c>
      <c r="AY217" s="13"/>
      <c r="AZ217" s="13">
        <v>0.49630996309963099</v>
      </c>
      <c r="BA217" s="13">
        <v>0.52368421052631597</v>
      </c>
      <c r="BB217" s="13"/>
      <c r="BC217" s="13">
        <v>0.57471264367816099</v>
      </c>
      <c r="BD217" s="13">
        <v>0.39565217391304303</v>
      </c>
      <c r="BE217" s="13"/>
      <c r="BF217" s="13">
        <v>0.57352941176470595</v>
      </c>
      <c r="BG217" s="13">
        <v>0.57547169811320797</v>
      </c>
      <c r="BH217" s="13"/>
      <c r="BI217" s="13">
        <v>0.52173913043478304</v>
      </c>
      <c r="BJ217" s="13">
        <v>0.51154833190761295</v>
      </c>
      <c r="BK217" s="13"/>
      <c r="BL217" s="13">
        <v>0.51287128712871299</v>
      </c>
      <c r="BM217" s="13">
        <v>0.50757575757575801</v>
      </c>
    </row>
    <row r="218" spans="2:65" x14ac:dyDescent="0.3">
      <c r="B218" t="s">
        <v>153</v>
      </c>
      <c r="C218" s="13">
        <v>0.19137670196671699</v>
      </c>
      <c r="D218" s="13">
        <v>0.16532905296950201</v>
      </c>
      <c r="E218" s="13">
        <v>0.215317919075144</v>
      </c>
      <c r="F218" s="13"/>
      <c r="G218" s="13">
        <v>0.287292817679558</v>
      </c>
      <c r="H218" s="13">
        <v>0.20728291316526601</v>
      </c>
      <c r="I218" s="13">
        <v>0.17343173431734299</v>
      </c>
      <c r="J218" s="13">
        <v>0.151658767772512</v>
      </c>
      <c r="K218" s="13">
        <v>0.16030534351145001</v>
      </c>
      <c r="L218" s="13">
        <v>0.157894736842105</v>
      </c>
      <c r="M218" s="13"/>
      <c r="N218" s="13">
        <v>0.180851063829787</v>
      </c>
      <c r="O218" s="13">
        <v>0.185294117647059</v>
      </c>
      <c r="P218" s="13">
        <v>0.23033707865168501</v>
      </c>
      <c r="Q218" s="13">
        <v>0.188087774294671</v>
      </c>
      <c r="R218" s="13"/>
      <c r="S218" s="13">
        <v>0.22145328719723201</v>
      </c>
      <c r="T218" s="13">
        <v>0.134328358208955</v>
      </c>
      <c r="U218" s="13">
        <v>0.209677419354839</v>
      </c>
      <c r="V218" s="13">
        <v>0.2</v>
      </c>
      <c r="W218" s="13">
        <v>0.20168067226890801</v>
      </c>
      <c r="X218" s="13">
        <v>0.12121212121212099</v>
      </c>
      <c r="Y218" s="13">
        <v>0.15887850467289699</v>
      </c>
      <c r="Z218" s="13">
        <v>0.233333333333333</v>
      </c>
      <c r="AA218" s="13">
        <v>0.232704402515723</v>
      </c>
      <c r="AB218" s="13">
        <v>0.19148936170212799</v>
      </c>
      <c r="AC218" s="13">
        <v>0.191176470588235</v>
      </c>
      <c r="AD218" s="13">
        <v>0.217391304347826</v>
      </c>
      <c r="AE218" s="13"/>
      <c r="AF218" s="13">
        <v>0.20577164366373901</v>
      </c>
      <c r="AG218" s="13">
        <v>0.167315175097276</v>
      </c>
      <c r="AH218" s="13"/>
      <c r="AI218" s="13">
        <v>0.22033898305084701</v>
      </c>
      <c r="AJ218" s="13">
        <v>0.19480519480519501</v>
      </c>
      <c r="AK218" s="13">
        <v>0.22254335260115601</v>
      </c>
      <c r="AL218" s="13"/>
      <c r="AM218" s="13">
        <v>0.25</v>
      </c>
      <c r="AN218" s="13">
        <v>0.25</v>
      </c>
      <c r="AO218" s="13">
        <v>0.17037037037037001</v>
      </c>
      <c r="AP218" s="13"/>
      <c r="AQ218" s="13">
        <v>0.19321533923303799</v>
      </c>
      <c r="AR218" s="13">
        <v>0.1875</v>
      </c>
      <c r="AS218" s="13"/>
      <c r="AT218" s="13">
        <v>0.162162162162162</v>
      </c>
      <c r="AU218" s="13">
        <v>0.200208550573514</v>
      </c>
      <c r="AV218" s="13"/>
      <c r="AW218" s="13">
        <v>0.20679886685552401</v>
      </c>
      <c r="AX218" s="13">
        <v>0.18887722980062999</v>
      </c>
      <c r="AY218" s="13"/>
      <c r="AZ218" s="13">
        <v>0.20295202952029501</v>
      </c>
      <c r="BA218" s="13">
        <v>0.182894736842105</v>
      </c>
      <c r="BB218" s="13"/>
      <c r="BC218" s="13">
        <v>0.195402298850575</v>
      </c>
      <c r="BD218" s="13">
        <v>0.23043478260869599</v>
      </c>
      <c r="BE218" s="13"/>
      <c r="BF218" s="13">
        <v>0.183823529411765</v>
      </c>
      <c r="BG218" s="13">
        <v>0.20283018867924499</v>
      </c>
      <c r="BH218" s="13"/>
      <c r="BI218" s="13">
        <v>0.15217391304347799</v>
      </c>
      <c r="BJ218" s="13">
        <v>0.19418306244653499</v>
      </c>
      <c r="BK218" s="13"/>
      <c r="BL218" s="13">
        <v>0.21584158415841601</v>
      </c>
      <c r="BM218" s="13">
        <v>0.17550505050505</v>
      </c>
    </row>
    <row r="219" spans="2:65" x14ac:dyDescent="0.3">
      <c r="B219" t="s">
        <v>78</v>
      </c>
      <c r="C219" s="13">
        <v>0.31694402420574902</v>
      </c>
      <c r="D219" s="13">
        <v>0.39325842696629199</v>
      </c>
      <c r="E219" s="13">
        <v>0.24710982658959499</v>
      </c>
      <c r="F219" s="13"/>
      <c r="G219" s="13">
        <v>0.193370165745856</v>
      </c>
      <c r="H219" s="13">
        <v>0.27731092436974802</v>
      </c>
      <c r="I219" s="13">
        <v>0.34317343173431702</v>
      </c>
      <c r="J219" s="13">
        <v>0.30805687203791499</v>
      </c>
      <c r="K219" s="13">
        <v>0.38167938931297701</v>
      </c>
      <c r="L219" s="13">
        <v>0.45029239766081902</v>
      </c>
      <c r="M219" s="13"/>
      <c r="N219" s="13">
        <v>0.35106382978723399</v>
      </c>
      <c r="O219" s="13">
        <v>0.30294117647058799</v>
      </c>
      <c r="P219" s="13">
        <v>0.23033707865168501</v>
      </c>
      <c r="Q219" s="13">
        <v>0.33228840125391901</v>
      </c>
      <c r="R219" s="13"/>
      <c r="S219" s="13">
        <v>0.25259515570934199</v>
      </c>
      <c r="T219" s="13">
        <v>0.402985074626866</v>
      </c>
      <c r="U219" s="13">
        <v>0.19354838709677399</v>
      </c>
      <c r="V219" s="13">
        <v>0.32380952380952399</v>
      </c>
      <c r="W219" s="13">
        <v>0.27731092436974802</v>
      </c>
      <c r="X219" s="13">
        <v>0.43181818181818199</v>
      </c>
      <c r="Y219" s="13">
        <v>0.401869158878505</v>
      </c>
      <c r="Z219" s="13">
        <v>0.233333333333333</v>
      </c>
      <c r="AA219" s="13">
        <v>0.28301886792452802</v>
      </c>
      <c r="AB219" s="13">
        <v>0.340425531914894</v>
      </c>
      <c r="AC219" s="13">
        <v>0.32352941176470601</v>
      </c>
      <c r="AD219" s="13">
        <v>0.30434782608695699</v>
      </c>
      <c r="AE219" s="13"/>
      <c r="AF219" s="13">
        <v>0.31242158092848199</v>
      </c>
      <c r="AG219" s="13">
        <v>0.33073929961089499</v>
      </c>
      <c r="AH219" s="13"/>
      <c r="AI219" s="13">
        <v>0.30932203389830498</v>
      </c>
      <c r="AJ219" s="13">
        <v>0.337662337662338</v>
      </c>
      <c r="AK219" s="13">
        <v>0.25144508670520199</v>
      </c>
      <c r="AL219" s="13"/>
      <c r="AM219" s="13">
        <v>0.29411764705882398</v>
      </c>
      <c r="AN219" s="13">
        <v>0.36538461538461497</v>
      </c>
      <c r="AO219" s="13">
        <v>0.31111111111111101</v>
      </c>
      <c r="AP219" s="13"/>
      <c r="AQ219" s="13">
        <v>0.31858407079646001</v>
      </c>
      <c r="AR219" s="13">
        <v>0.31718750000000001</v>
      </c>
      <c r="AS219" s="13"/>
      <c r="AT219" s="13">
        <v>0.36636636636636599</v>
      </c>
      <c r="AU219" s="13">
        <v>0.30448383733055301</v>
      </c>
      <c r="AV219" s="13"/>
      <c r="AW219" s="13">
        <v>0.30028328611897998</v>
      </c>
      <c r="AX219" s="13">
        <v>0.31899265477439698</v>
      </c>
      <c r="AY219" s="13"/>
      <c r="AZ219" s="13">
        <v>0.29335793357933598</v>
      </c>
      <c r="BA219" s="13">
        <v>0.34078947368421098</v>
      </c>
      <c r="BB219" s="13"/>
      <c r="BC219" s="13">
        <v>0.37931034482758602</v>
      </c>
      <c r="BD219" s="13">
        <v>0.16521739130434801</v>
      </c>
      <c r="BE219" s="13"/>
      <c r="BF219" s="13">
        <v>0.38970588235294101</v>
      </c>
      <c r="BG219" s="13">
        <v>0.37264150943396201</v>
      </c>
      <c r="BH219" s="13"/>
      <c r="BI219" s="13">
        <v>0.36956521739130399</v>
      </c>
      <c r="BJ219" s="13">
        <v>0.31736526946107801</v>
      </c>
      <c r="BK219" s="13"/>
      <c r="BL219" s="13">
        <v>0.29702970297029702</v>
      </c>
      <c r="BM219" s="13">
        <v>0.33207070707070702</v>
      </c>
    </row>
    <row r="220" spans="2:65" x14ac:dyDescent="0.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row>
    <row r="221" spans="2:65" x14ac:dyDescent="0.3">
      <c r="B221" s="6" t="s">
        <v>158</v>
      </c>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row>
    <row r="222" spans="2:65" x14ac:dyDescent="0.3">
      <c r="B222" s="23" t="s">
        <v>82</v>
      </c>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row>
    <row r="223" spans="2:65" x14ac:dyDescent="0.3">
      <c r="B223" t="s">
        <v>155</v>
      </c>
      <c r="C223" s="13">
        <v>0.16036308623298001</v>
      </c>
      <c r="D223" s="13">
        <v>0.158908507223114</v>
      </c>
      <c r="E223" s="13">
        <v>0.16329479768786101</v>
      </c>
      <c r="F223" s="13"/>
      <c r="G223" s="13">
        <v>0.16574585635359099</v>
      </c>
      <c r="H223" s="13">
        <v>0.18207282913165301</v>
      </c>
      <c r="I223" s="13">
        <v>0.15867158671586701</v>
      </c>
      <c r="J223" s="13">
        <v>0.14218009478672999</v>
      </c>
      <c r="K223" s="13">
        <v>0.12977099236641201</v>
      </c>
      <c r="L223" s="13">
        <v>0.157894736842105</v>
      </c>
      <c r="M223" s="13"/>
      <c r="N223" s="13">
        <v>0.14255319148936199</v>
      </c>
      <c r="O223" s="13">
        <v>0.14411764705882399</v>
      </c>
      <c r="P223" s="13">
        <v>0.19101123595505601</v>
      </c>
      <c r="Q223" s="13">
        <v>0.18495297805642599</v>
      </c>
      <c r="R223" s="13"/>
      <c r="S223" s="13">
        <v>0.17647058823529399</v>
      </c>
      <c r="T223" s="13">
        <v>0.134328358208955</v>
      </c>
      <c r="U223" s="13">
        <v>0.14516129032258099</v>
      </c>
      <c r="V223" s="13">
        <v>0.19047619047618999</v>
      </c>
      <c r="W223" s="13">
        <v>0.17647058823529399</v>
      </c>
      <c r="X223" s="13">
        <v>0.16666666666666699</v>
      </c>
      <c r="Y223" s="13">
        <v>0.11214953271028</v>
      </c>
      <c r="Z223" s="13">
        <v>0.2</v>
      </c>
      <c r="AA223" s="13">
        <v>0.15094339622641501</v>
      </c>
      <c r="AB223" s="13">
        <v>0.117021276595745</v>
      </c>
      <c r="AC223" s="13">
        <v>0.17647058823529399</v>
      </c>
      <c r="AD223" s="13">
        <v>0.26086956521739102</v>
      </c>
      <c r="AE223" s="13"/>
      <c r="AF223" s="13">
        <v>0.16938519447929701</v>
      </c>
      <c r="AG223" s="13">
        <v>0.147859922178988</v>
      </c>
      <c r="AH223" s="13"/>
      <c r="AI223" s="13">
        <v>0.19067796610169499</v>
      </c>
      <c r="AJ223" s="13">
        <v>0.14285714285714299</v>
      </c>
      <c r="AK223" s="13">
        <v>0.15606936416184999</v>
      </c>
      <c r="AL223" s="13"/>
      <c r="AM223" s="13">
        <v>0.20588235294117599</v>
      </c>
      <c r="AN223" s="13">
        <v>0.269230769230769</v>
      </c>
      <c r="AO223" s="13">
        <v>0.125925925925926</v>
      </c>
      <c r="AP223" s="13"/>
      <c r="AQ223" s="13">
        <v>0.16666666666666699</v>
      </c>
      <c r="AR223" s="13">
        <v>0.15312500000000001</v>
      </c>
      <c r="AS223" s="13"/>
      <c r="AT223" s="13">
        <v>0.144144144144144</v>
      </c>
      <c r="AU223" s="13">
        <v>0.165797705943691</v>
      </c>
      <c r="AV223" s="13"/>
      <c r="AW223" s="13">
        <v>0.18980169971671401</v>
      </c>
      <c r="AX223" s="13">
        <v>0.14690451206715599</v>
      </c>
      <c r="AY223" s="13"/>
      <c r="AZ223" s="13">
        <v>0.154981549815498</v>
      </c>
      <c r="BA223" s="13">
        <v>0.16184210526315801</v>
      </c>
      <c r="BB223" s="13"/>
      <c r="BC223" s="13">
        <v>0.17241379310344801</v>
      </c>
      <c r="BD223" s="13">
        <v>0.16521739130434801</v>
      </c>
      <c r="BE223" s="13"/>
      <c r="BF223" s="13">
        <v>0.13970588235294101</v>
      </c>
      <c r="BG223" s="13">
        <v>0.19339622641509399</v>
      </c>
      <c r="BH223" s="13"/>
      <c r="BI223" s="13">
        <v>0.173913043478261</v>
      </c>
      <c r="BJ223" s="13">
        <v>0.158254918733961</v>
      </c>
      <c r="BK223" s="13"/>
      <c r="BL223" s="13">
        <v>0.17821782178217799</v>
      </c>
      <c r="BM223" s="13">
        <v>0.14646464646464599</v>
      </c>
    </row>
    <row r="224" spans="2:65" x14ac:dyDescent="0.3">
      <c r="B224" t="s">
        <v>156</v>
      </c>
      <c r="C224" s="13">
        <v>0.71558245083207295</v>
      </c>
      <c r="D224" s="13">
        <v>0.69020866773675804</v>
      </c>
      <c r="E224" s="13">
        <v>0.73699421965317902</v>
      </c>
      <c r="F224" s="13"/>
      <c r="G224" s="13">
        <v>0.76795580110497197</v>
      </c>
      <c r="H224" s="13">
        <v>0.68347338935574198</v>
      </c>
      <c r="I224" s="13">
        <v>0.67158671586715901</v>
      </c>
      <c r="J224" s="13">
        <v>0.73933649289099501</v>
      </c>
      <c r="K224" s="13">
        <v>0.76335877862595403</v>
      </c>
      <c r="L224" s="13">
        <v>0.73099415204678397</v>
      </c>
      <c r="M224" s="13"/>
      <c r="N224" s="13">
        <v>0.73829787234042599</v>
      </c>
      <c r="O224" s="13">
        <v>0.72647058823529398</v>
      </c>
      <c r="P224" s="13">
        <v>0.74157303370786498</v>
      </c>
      <c r="Q224" s="13">
        <v>0.65830721003134796</v>
      </c>
      <c r="R224" s="13"/>
      <c r="S224" s="13">
        <v>0.68166089965397902</v>
      </c>
      <c r="T224" s="13">
        <v>0.78358208955223896</v>
      </c>
      <c r="U224" s="13">
        <v>0.69354838709677402</v>
      </c>
      <c r="V224" s="13">
        <v>0.66666666666666696</v>
      </c>
      <c r="W224" s="13">
        <v>0.70588235294117696</v>
      </c>
      <c r="X224" s="13">
        <v>0.65909090909090895</v>
      </c>
      <c r="Y224" s="13">
        <v>0.76635514018691597</v>
      </c>
      <c r="Z224" s="13">
        <v>0.7</v>
      </c>
      <c r="AA224" s="13">
        <v>0.74842767295597501</v>
      </c>
      <c r="AB224" s="13">
        <v>0.78723404255319196</v>
      </c>
      <c r="AC224" s="13">
        <v>0.73529411764705899</v>
      </c>
      <c r="AD224" s="13">
        <v>0.60869565217391297</v>
      </c>
      <c r="AE224" s="13"/>
      <c r="AF224" s="13">
        <v>0.71016311166875801</v>
      </c>
      <c r="AG224" s="13">
        <v>0.72178988326848204</v>
      </c>
      <c r="AH224" s="13"/>
      <c r="AI224" s="13">
        <v>0.69915254237288105</v>
      </c>
      <c r="AJ224" s="13">
        <v>0.71428571428571397</v>
      </c>
      <c r="AK224" s="13">
        <v>0.72543352601156097</v>
      </c>
      <c r="AL224" s="13"/>
      <c r="AM224" s="13">
        <v>0.64705882352941202</v>
      </c>
      <c r="AN224" s="13">
        <v>0.57692307692307698</v>
      </c>
      <c r="AO224" s="13">
        <v>0.75555555555555598</v>
      </c>
      <c r="AP224" s="13"/>
      <c r="AQ224" s="13">
        <v>0.71976401179940996</v>
      </c>
      <c r="AR224" s="13">
        <v>0.71250000000000002</v>
      </c>
      <c r="AS224" s="13"/>
      <c r="AT224" s="13">
        <v>0.70870870870870895</v>
      </c>
      <c r="AU224" s="13">
        <v>0.719499478623566</v>
      </c>
      <c r="AV224" s="13"/>
      <c r="AW224" s="13">
        <v>0.66572237960339897</v>
      </c>
      <c r="AX224" s="13">
        <v>0.73557187827911896</v>
      </c>
      <c r="AY224" s="13"/>
      <c r="AZ224" s="13">
        <v>0.72693726937269398</v>
      </c>
      <c r="BA224" s="13">
        <v>0.70921052631578996</v>
      </c>
      <c r="BB224" s="13"/>
      <c r="BC224" s="13">
        <v>0.70977011494252895</v>
      </c>
      <c r="BD224" s="13">
        <v>0.71739130434782605</v>
      </c>
      <c r="BE224" s="13"/>
      <c r="BF224" s="13">
        <v>0.79411764705882304</v>
      </c>
      <c r="BG224" s="13">
        <v>0.65566037735849103</v>
      </c>
      <c r="BH224" s="13"/>
      <c r="BI224" s="13">
        <v>0.688405797101449</v>
      </c>
      <c r="BJ224" s="13">
        <v>0.72112917023096701</v>
      </c>
      <c r="BK224" s="13"/>
      <c r="BL224" s="13">
        <v>0.70891089108910899</v>
      </c>
      <c r="BM224" s="13">
        <v>0.72474747474747503</v>
      </c>
    </row>
    <row r="225" spans="2:65" x14ac:dyDescent="0.3">
      <c r="B225" t="s">
        <v>157</v>
      </c>
      <c r="C225" s="13">
        <v>9.3797276853252606E-2</v>
      </c>
      <c r="D225" s="13">
        <v>0.12520064205457501</v>
      </c>
      <c r="E225" s="13">
        <v>6.5028901734104E-2</v>
      </c>
      <c r="F225" s="13"/>
      <c r="G225" s="13">
        <v>4.9723756906077297E-2</v>
      </c>
      <c r="H225" s="13">
        <v>9.8039215686274495E-2</v>
      </c>
      <c r="I225" s="13">
        <v>0.14022140221402199</v>
      </c>
      <c r="J225" s="13">
        <v>6.1611374407582901E-2</v>
      </c>
      <c r="K225" s="13">
        <v>9.9236641221374003E-2</v>
      </c>
      <c r="L225" s="13">
        <v>9.3567251461988299E-2</v>
      </c>
      <c r="M225" s="13"/>
      <c r="N225" s="13">
        <v>9.7872340425531903E-2</v>
      </c>
      <c r="O225" s="13">
        <v>9.7058823529411795E-2</v>
      </c>
      <c r="P225" s="13">
        <v>5.0561797752809001E-2</v>
      </c>
      <c r="Q225" s="13">
        <v>0.10658307210031299</v>
      </c>
      <c r="R225" s="13"/>
      <c r="S225" s="13">
        <v>0.11764705882352899</v>
      </c>
      <c r="T225" s="13">
        <v>5.9701492537313397E-2</v>
      </c>
      <c r="U225" s="13">
        <v>0.14516129032258099</v>
      </c>
      <c r="V225" s="13">
        <v>8.5714285714285701E-2</v>
      </c>
      <c r="W225" s="13">
        <v>0.10084033613445401</v>
      </c>
      <c r="X225" s="13">
        <v>0.11363636363636399</v>
      </c>
      <c r="Y225" s="13">
        <v>0.10280373831775701</v>
      </c>
      <c r="Z225" s="13">
        <v>0.1</v>
      </c>
      <c r="AA225" s="13">
        <v>7.5471698113207503E-2</v>
      </c>
      <c r="AB225" s="13">
        <v>5.31914893617021E-2</v>
      </c>
      <c r="AC225" s="13">
        <v>5.8823529411764698E-2</v>
      </c>
      <c r="AD225" s="13">
        <v>8.6956521739130405E-2</v>
      </c>
      <c r="AE225" s="13"/>
      <c r="AF225" s="13">
        <v>9.4102885821831905E-2</v>
      </c>
      <c r="AG225" s="13">
        <v>9.5330739299610903E-2</v>
      </c>
      <c r="AH225" s="13"/>
      <c r="AI225" s="13">
        <v>9.74576271186441E-2</v>
      </c>
      <c r="AJ225" s="13">
        <v>0.12987012987013</v>
      </c>
      <c r="AK225" s="13">
        <v>8.6705202312138699E-2</v>
      </c>
      <c r="AL225" s="13"/>
      <c r="AM225" s="13">
        <v>0.14705882352941199</v>
      </c>
      <c r="AN225" s="13">
        <v>0.15384615384615399</v>
      </c>
      <c r="AO225" s="13">
        <v>8.8888888888888906E-2</v>
      </c>
      <c r="AP225" s="13"/>
      <c r="AQ225" s="13">
        <v>8.70206489675516E-2</v>
      </c>
      <c r="AR225" s="13">
        <v>0.1</v>
      </c>
      <c r="AS225" s="13"/>
      <c r="AT225" s="13">
        <v>0.11111111111111099</v>
      </c>
      <c r="AU225" s="13">
        <v>8.6548488008342001E-2</v>
      </c>
      <c r="AV225" s="13"/>
      <c r="AW225" s="13">
        <v>0.107648725212465</v>
      </c>
      <c r="AX225" s="13">
        <v>8.9192025183630605E-2</v>
      </c>
      <c r="AY225" s="13"/>
      <c r="AZ225" s="13">
        <v>8.6715867158671606E-2</v>
      </c>
      <c r="BA225" s="13">
        <v>0.101315789473684</v>
      </c>
      <c r="BB225" s="13"/>
      <c r="BC225" s="13">
        <v>0.100574712643678</v>
      </c>
      <c r="BD225" s="13">
        <v>7.8260869565217397E-2</v>
      </c>
      <c r="BE225" s="13"/>
      <c r="BF225" s="13">
        <v>6.6176470588235295E-2</v>
      </c>
      <c r="BG225" s="13">
        <v>0.122641509433962</v>
      </c>
      <c r="BH225" s="13"/>
      <c r="BI225" s="13">
        <v>0.108695652173913</v>
      </c>
      <c r="BJ225" s="13">
        <v>9.0675791274593701E-2</v>
      </c>
      <c r="BK225" s="13"/>
      <c r="BL225" s="13">
        <v>8.3168316831683201E-2</v>
      </c>
      <c r="BM225" s="13">
        <v>0.10101010101010099</v>
      </c>
    </row>
    <row r="226" spans="2:65" x14ac:dyDescent="0.3">
      <c r="B226" t="s">
        <v>75</v>
      </c>
      <c r="C226" s="13">
        <v>3.02571860816944E-2</v>
      </c>
      <c r="D226" s="13">
        <v>2.56821829855538E-2</v>
      </c>
      <c r="E226" s="13">
        <v>3.4682080924855502E-2</v>
      </c>
      <c r="F226" s="13"/>
      <c r="G226" s="13">
        <v>1.6574585635359101E-2</v>
      </c>
      <c r="H226" s="13">
        <v>3.64145658263305E-2</v>
      </c>
      <c r="I226" s="13">
        <v>2.9520295202952001E-2</v>
      </c>
      <c r="J226" s="13">
        <v>5.6872037914691899E-2</v>
      </c>
      <c r="K226" s="13">
        <v>7.63358778625954E-3</v>
      </c>
      <c r="L226" s="13">
        <v>1.7543859649122799E-2</v>
      </c>
      <c r="M226" s="13"/>
      <c r="N226" s="13">
        <v>2.1276595744680899E-2</v>
      </c>
      <c r="O226" s="13">
        <v>3.2352941176470598E-2</v>
      </c>
      <c r="P226" s="13">
        <v>1.6853932584269701E-2</v>
      </c>
      <c r="Q226" s="13">
        <v>5.0156739811912203E-2</v>
      </c>
      <c r="R226" s="13"/>
      <c r="S226" s="13">
        <v>2.42214532871972E-2</v>
      </c>
      <c r="T226" s="13">
        <v>2.2388059701492501E-2</v>
      </c>
      <c r="U226" s="13">
        <v>1.6129032258064498E-2</v>
      </c>
      <c r="V226" s="13">
        <v>5.7142857142857099E-2</v>
      </c>
      <c r="W226" s="13">
        <v>1.6806722689075598E-2</v>
      </c>
      <c r="X226" s="13">
        <v>6.0606060606060601E-2</v>
      </c>
      <c r="Y226" s="13">
        <v>1.86915887850467E-2</v>
      </c>
      <c r="Z226" s="13">
        <v>0</v>
      </c>
      <c r="AA226" s="13">
        <v>2.51572327044025E-2</v>
      </c>
      <c r="AB226" s="13">
        <v>4.2553191489361701E-2</v>
      </c>
      <c r="AC226" s="13">
        <v>2.9411764705882401E-2</v>
      </c>
      <c r="AD226" s="13">
        <v>4.3478260869565202E-2</v>
      </c>
      <c r="AE226" s="13"/>
      <c r="AF226" s="13">
        <v>2.63488080301129E-2</v>
      </c>
      <c r="AG226" s="13">
        <v>3.5019455252918302E-2</v>
      </c>
      <c r="AH226" s="13"/>
      <c r="AI226" s="13">
        <v>1.27118644067797E-2</v>
      </c>
      <c r="AJ226" s="13">
        <v>1.2987012987013E-2</v>
      </c>
      <c r="AK226" s="13">
        <v>3.17919075144509E-2</v>
      </c>
      <c r="AL226" s="13"/>
      <c r="AM226" s="13">
        <v>0</v>
      </c>
      <c r="AN226" s="13">
        <v>0</v>
      </c>
      <c r="AO226" s="13">
        <v>2.96296296296296E-2</v>
      </c>
      <c r="AP226" s="13"/>
      <c r="AQ226" s="13">
        <v>2.6548672566371698E-2</v>
      </c>
      <c r="AR226" s="13">
        <v>3.4375000000000003E-2</v>
      </c>
      <c r="AS226" s="13"/>
      <c r="AT226" s="13">
        <v>3.6036036036036001E-2</v>
      </c>
      <c r="AU226" s="13">
        <v>2.81543274244004E-2</v>
      </c>
      <c r="AV226" s="13"/>
      <c r="AW226" s="13">
        <v>3.6827195467422101E-2</v>
      </c>
      <c r="AX226" s="13">
        <v>2.8331584470094401E-2</v>
      </c>
      <c r="AY226" s="13"/>
      <c r="AZ226" s="13">
        <v>3.1365313653136502E-2</v>
      </c>
      <c r="BA226" s="13">
        <v>2.7631578947368399E-2</v>
      </c>
      <c r="BB226" s="13"/>
      <c r="BC226" s="13">
        <v>1.72413793103448E-2</v>
      </c>
      <c r="BD226" s="13">
        <v>3.9130434782608699E-2</v>
      </c>
      <c r="BE226" s="13"/>
      <c r="BF226" s="13">
        <v>0</v>
      </c>
      <c r="BG226" s="13">
        <v>2.83018867924528E-2</v>
      </c>
      <c r="BH226" s="13"/>
      <c r="BI226" s="13">
        <v>2.8985507246376802E-2</v>
      </c>
      <c r="BJ226" s="13">
        <v>2.9940119760479E-2</v>
      </c>
      <c r="BK226" s="13"/>
      <c r="BL226" s="13">
        <v>2.9702970297029702E-2</v>
      </c>
      <c r="BM226" s="13">
        <v>2.7777777777777801E-2</v>
      </c>
    </row>
    <row r="227" spans="2:65" x14ac:dyDescent="0.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row>
    <row r="228" spans="2:65" x14ac:dyDescent="0.3">
      <c r="B228" s="6" t="s">
        <v>158</v>
      </c>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row>
    <row r="229" spans="2:65" x14ac:dyDescent="0.3">
      <c r="B229" s="23" t="s">
        <v>82</v>
      </c>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row>
    <row r="230" spans="2:65" x14ac:dyDescent="0.3">
      <c r="B230" t="s">
        <v>159</v>
      </c>
      <c r="C230" s="13">
        <v>0.81240544629349498</v>
      </c>
      <c r="D230" s="13">
        <v>0.81380417335473498</v>
      </c>
      <c r="E230" s="13">
        <v>0.810693641618497</v>
      </c>
      <c r="F230" s="13"/>
      <c r="G230" s="13">
        <v>0.801104972375691</v>
      </c>
      <c r="H230" s="13">
        <v>0.80112044817927197</v>
      </c>
      <c r="I230" s="13">
        <v>0.88191881918819204</v>
      </c>
      <c r="J230" s="13">
        <v>0.77725118483412303</v>
      </c>
      <c r="K230" s="13">
        <v>0.77099236641221403</v>
      </c>
      <c r="L230" s="13">
        <v>0.81286549707602296</v>
      </c>
      <c r="M230" s="13"/>
      <c r="N230" s="13">
        <v>0.83191489361702098</v>
      </c>
      <c r="O230" s="13">
        <v>0.81470588235294095</v>
      </c>
      <c r="P230" s="13">
        <v>0.82584269662921395</v>
      </c>
      <c r="Q230" s="13">
        <v>0.77429467084639503</v>
      </c>
      <c r="R230" s="13"/>
      <c r="S230" s="13">
        <v>0.83391003460207602</v>
      </c>
      <c r="T230" s="13">
        <v>0.80597014925373101</v>
      </c>
      <c r="U230" s="13">
        <v>0.79032258064516103</v>
      </c>
      <c r="V230" s="13">
        <v>0.8</v>
      </c>
      <c r="W230" s="13">
        <v>0.80672268907563005</v>
      </c>
      <c r="X230" s="13">
        <v>0.77272727272727304</v>
      </c>
      <c r="Y230" s="13">
        <v>0.83177570093457898</v>
      </c>
      <c r="Z230" s="13">
        <v>0.83333333333333304</v>
      </c>
      <c r="AA230" s="13">
        <v>0.767295597484277</v>
      </c>
      <c r="AB230" s="13">
        <v>0.87234042553191504</v>
      </c>
      <c r="AC230" s="13">
        <v>0.79411764705882304</v>
      </c>
      <c r="AD230" s="13">
        <v>0.95652173913043503</v>
      </c>
      <c r="AE230" s="13"/>
      <c r="AF230" s="13">
        <v>0.81304893350062701</v>
      </c>
      <c r="AG230" s="13">
        <v>0.809338521400778</v>
      </c>
      <c r="AH230" s="13"/>
      <c r="AI230" s="13">
        <v>0.78389830508474601</v>
      </c>
      <c r="AJ230" s="13">
        <v>0.84415584415584399</v>
      </c>
      <c r="AK230" s="13">
        <v>0.83236994219653204</v>
      </c>
      <c r="AL230" s="13"/>
      <c r="AM230" s="13">
        <v>0.85294117647058798</v>
      </c>
      <c r="AN230" s="13">
        <v>0.71153846153846201</v>
      </c>
      <c r="AO230" s="13">
        <v>0.77777777777777801</v>
      </c>
      <c r="AP230" s="13"/>
      <c r="AQ230" s="13">
        <v>0.82890855457227097</v>
      </c>
      <c r="AR230" s="13">
        <v>0.79374999999999996</v>
      </c>
      <c r="AS230" s="13"/>
      <c r="AT230" s="13">
        <v>0.78378378378378399</v>
      </c>
      <c r="AU230" s="13">
        <v>0.81960375391032303</v>
      </c>
      <c r="AV230" s="13"/>
      <c r="AW230" s="13">
        <v>0.76203966005665702</v>
      </c>
      <c r="AX230" s="13">
        <v>0.83210912906610701</v>
      </c>
      <c r="AY230" s="13"/>
      <c r="AZ230" s="13">
        <v>0.80258302583025798</v>
      </c>
      <c r="BA230" s="13">
        <v>0.82368421052631602</v>
      </c>
      <c r="BB230" s="13"/>
      <c r="BC230" s="13">
        <v>0.83045977011494299</v>
      </c>
      <c r="BD230" s="13">
        <v>0.77391304347826095</v>
      </c>
      <c r="BE230" s="13"/>
      <c r="BF230" s="13">
        <v>0.89705882352941202</v>
      </c>
      <c r="BG230" s="13">
        <v>0.78773584905660399</v>
      </c>
      <c r="BH230" s="13"/>
      <c r="BI230" s="13">
        <v>0.811594202898551</v>
      </c>
      <c r="BJ230" s="13">
        <v>0.81608212147134296</v>
      </c>
      <c r="BK230" s="13"/>
      <c r="BL230" s="13">
        <v>0.83960396039604002</v>
      </c>
      <c r="BM230" s="13">
        <v>0.79924242424242398</v>
      </c>
    </row>
    <row r="231" spans="2:65" x14ac:dyDescent="0.3">
      <c r="B231" t="s">
        <v>160</v>
      </c>
      <c r="C231" s="13">
        <v>0.122541603630862</v>
      </c>
      <c r="D231" s="13">
        <v>0.13322632423756001</v>
      </c>
      <c r="E231" s="13">
        <v>0.11271676300578</v>
      </c>
      <c r="F231" s="13"/>
      <c r="G231" s="13">
        <v>0.15469613259668499</v>
      </c>
      <c r="H231" s="13">
        <v>0.126050420168067</v>
      </c>
      <c r="I231" s="13">
        <v>9.9630996309963096E-2</v>
      </c>
      <c r="J231" s="13">
        <v>0.127962085308057</v>
      </c>
      <c r="K231" s="13">
        <v>0.122137404580153</v>
      </c>
      <c r="L231" s="13">
        <v>0.11111111111111099</v>
      </c>
      <c r="M231" s="13"/>
      <c r="N231" s="13">
        <v>0.123404255319149</v>
      </c>
      <c r="O231" s="13">
        <v>0.126470588235294</v>
      </c>
      <c r="P231" s="13">
        <v>9.5505617977528101E-2</v>
      </c>
      <c r="Q231" s="13">
        <v>0.13166144200627</v>
      </c>
      <c r="R231" s="13"/>
      <c r="S231" s="13">
        <v>0.114186851211073</v>
      </c>
      <c r="T231" s="13">
        <v>8.9552238805970102E-2</v>
      </c>
      <c r="U231" s="13">
        <v>0.16129032258064499</v>
      </c>
      <c r="V231" s="13">
        <v>0.14285714285714299</v>
      </c>
      <c r="W231" s="13">
        <v>0.11764705882352899</v>
      </c>
      <c r="X231" s="13">
        <v>0.14393939393939401</v>
      </c>
      <c r="Y231" s="13">
        <v>0.13084112149532701</v>
      </c>
      <c r="Z231" s="13">
        <v>0.1</v>
      </c>
      <c r="AA231" s="13">
        <v>0.16352201257861601</v>
      </c>
      <c r="AB231" s="13">
        <v>6.3829787234042507E-2</v>
      </c>
      <c r="AC231" s="13">
        <v>0.14705882352941199</v>
      </c>
      <c r="AD231" s="13">
        <v>0</v>
      </c>
      <c r="AE231" s="13"/>
      <c r="AF231" s="13">
        <v>0.12672521957339999</v>
      </c>
      <c r="AG231" s="13">
        <v>0.118677042801556</v>
      </c>
      <c r="AH231" s="13"/>
      <c r="AI231" s="13">
        <v>0.161016949152542</v>
      </c>
      <c r="AJ231" s="13">
        <v>0.15584415584415601</v>
      </c>
      <c r="AK231" s="13">
        <v>9.5375722543352595E-2</v>
      </c>
      <c r="AL231" s="13"/>
      <c r="AM231" s="13">
        <v>0.13235294117647101</v>
      </c>
      <c r="AN231" s="13">
        <v>0.269230769230769</v>
      </c>
      <c r="AO231" s="13">
        <v>0.140740740740741</v>
      </c>
      <c r="AP231" s="13"/>
      <c r="AQ231" s="13">
        <v>0.12241887905604699</v>
      </c>
      <c r="AR231" s="13">
        <v>0.12343750000000001</v>
      </c>
      <c r="AS231" s="13"/>
      <c r="AT231" s="13">
        <v>0.144144144144144</v>
      </c>
      <c r="AU231" s="13">
        <v>0.116788321167883</v>
      </c>
      <c r="AV231" s="13"/>
      <c r="AW231" s="13">
        <v>0.17280453257790401</v>
      </c>
      <c r="AX231" s="13">
        <v>0.10388247639034601</v>
      </c>
      <c r="AY231" s="13"/>
      <c r="AZ231" s="13">
        <v>0.112546125461255</v>
      </c>
      <c r="BA231" s="13">
        <v>0.13157894736842099</v>
      </c>
      <c r="BB231" s="13"/>
      <c r="BC231" s="13">
        <v>0.123563218390805</v>
      </c>
      <c r="BD231" s="13">
        <v>0.139130434782609</v>
      </c>
      <c r="BE231" s="13"/>
      <c r="BF231" s="13">
        <v>8.8235294117647106E-2</v>
      </c>
      <c r="BG231" s="13">
        <v>0.14622641509434001</v>
      </c>
      <c r="BH231" s="13"/>
      <c r="BI231" s="13">
        <v>0.13043478260869601</v>
      </c>
      <c r="BJ231" s="13">
        <v>0.121471343028229</v>
      </c>
      <c r="BK231" s="13"/>
      <c r="BL231" s="13">
        <v>0.10297029702970301</v>
      </c>
      <c r="BM231" s="13">
        <v>0.13510101010101</v>
      </c>
    </row>
    <row r="232" spans="2:65" x14ac:dyDescent="0.3">
      <c r="B232" t="s">
        <v>75</v>
      </c>
      <c r="C232" s="13">
        <v>6.5052950075643004E-2</v>
      </c>
      <c r="D232" s="13">
        <v>5.2969502407704698E-2</v>
      </c>
      <c r="E232" s="13">
        <v>7.6589595375722505E-2</v>
      </c>
      <c r="F232" s="13"/>
      <c r="G232" s="13">
        <v>4.4198895027624301E-2</v>
      </c>
      <c r="H232" s="13">
        <v>7.2829131652661097E-2</v>
      </c>
      <c r="I232" s="13">
        <v>1.8450184501845001E-2</v>
      </c>
      <c r="J232" s="13">
        <v>9.4786729857819899E-2</v>
      </c>
      <c r="K232" s="13">
        <v>0.106870229007634</v>
      </c>
      <c r="L232" s="13">
        <v>7.6023391812865507E-2</v>
      </c>
      <c r="M232" s="13"/>
      <c r="N232" s="13">
        <v>4.4680851063829803E-2</v>
      </c>
      <c r="O232" s="13">
        <v>5.8823529411764698E-2</v>
      </c>
      <c r="P232" s="13">
        <v>7.8651685393258397E-2</v>
      </c>
      <c r="Q232" s="13">
        <v>9.40438871473354E-2</v>
      </c>
      <c r="R232" s="13"/>
      <c r="S232" s="13">
        <v>5.1903114186851201E-2</v>
      </c>
      <c r="T232" s="13">
        <v>0.104477611940299</v>
      </c>
      <c r="U232" s="13">
        <v>4.8387096774193498E-2</v>
      </c>
      <c r="V232" s="13">
        <v>5.7142857142857099E-2</v>
      </c>
      <c r="W232" s="13">
        <v>7.5630252100840303E-2</v>
      </c>
      <c r="X232" s="13">
        <v>8.3333333333333301E-2</v>
      </c>
      <c r="Y232" s="13">
        <v>3.7383177570093497E-2</v>
      </c>
      <c r="Z232" s="13">
        <v>6.6666666666666693E-2</v>
      </c>
      <c r="AA232" s="13">
        <v>6.9182389937106903E-2</v>
      </c>
      <c r="AB232" s="13">
        <v>6.3829787234042507E-2</v>
      </c>
      <c r="AC232" s="13">
        <v>5.8823529411764698E-2</v>
      </c>
      <c r="AD232" s="13">
        <v>4.3478260869565202E-2</v>
      </c>
      <c r="AE232" s="13"/>
      <c r="AF232" s="13">
        <v>6.0225846925972402E-2</v>
      </c>
      <c r="AG232" s="13">
        <v>7.1984435797665405E-2</v>
      </c>
      <c r="AH232" s="13"/>
      <c r="AI232" s="13">
        <v>5.5084745762711898E-2</v>
      </c>
      <c r="AJ232" s="13">
        <v>0</v>
      </c>
      <c r="AK232" s="13">
        <v>7.2254335260115599E-2</v>
      </c>
      <c r="AL232" s="13"/>
      <c r="AM232" s="13">
        <v>1.4705882352941201E-2</v>
      </c>
      <c r="AN232" s="13">
        <v>1.9230769230769201E-2</v>
      </c>
      <c r="AO232" s="13">
        <v>8.1481481481481502E-2</v>
      </c>
      <c r="AP232" s="13"/>
      <c r="AQ232" s="13">
        <v>4.8672566371681401E-2</v>
      </c>
      <c r="AR232" s="13">
        <v>8.2812499999999997E-2</v>
      </c>
      <c r="AS232" s="13"/>
      <c r="AT232" s="13">
        <v>7.2072072072072099E-2</v>
      </c>
      <c r="AU232" s="13">
        <v>6.3607924921793499E-2</v>
      </c>
      <c r="AV232" s="13"/>
      <c r="AW232" s="13">
        <v>6.5155807365439106E-2</v>
      </c>
      <c r="AX232" s="13">
        <v>6.4008394543546704E-2</v>
      </c>
      <c r="AY232" s="13"/>
      <c r="AZ232" s="13">
        <v>8.4870848708487101E-2</v>
      </c>
      <c r="BA232" s="13">
        <v>4.47368421052632E-2</v>
      </c>
      <c r="BB232" s="13"/>
      <c r="BC232" s="13">
        <v>4.5977011494252901E-2</v>
      </c>
      <c r="BD232" s="13">
        <v>8.6956521739130405E-2</v>
      </c>
      <c r="BE232" s="13"/>
      <c r="BF232" s="13">
        <v>1.4705882352941201E-2</v>
      </c>
      <c r="BG232" s="13">
        <v>6.6037735849056603E-2</v>
      </c>
      <c r="BH232" s="13"/>
      <c r="BI232" s="13">
        <v>5.7971014492753603E-2</v>
      </c>
      <c r="BJ232" s="13">
        <v>6.2446535500427697E-2</v>
      </c>
      <c r="BK232" s="13"/>
      <c r="BL232" s="13">
        <v>5.74257425742574E-2</v>
      </c>
      <c r="BM232" s="13">
        <v>6.5656565656565705E-2</v>
      </c>
    </row>
    <row r="233" spans="2:65" x14ac:dyDescent="0.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row>
    <row r="234" spans="2:65" x14ac:dyDescent="0.3">
      <c r="B234" s="6" t="s">
        <v>176</v>
      </c>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row>
    <row r="235" spans="2:65" x14ac:dyDescent="0.3">
      <c r="B235" s="23" t="s">
        <v>82</v>
      </c>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row>
    <row r="236" spans="2:65" x14ac:dyDescent="0.3">
      <c r="B236" t="s">
        <v>161</v>
      </c>
      <c r="C236" s="13">
        <v>0.40620272314674699</v>
      </c>
      <c r="D236" s="13">
        <v>0.40449438202247201</v>
      </c>
      <c r="E236" s="13">
        <v>0.40606936416185002</v>
      </c>
      <c r="F236" s="13"/>
      <c r="G236" s="13">
        <v>0.53038674033149202</v>
      </c>
      <c r="H236" s="13">
        <v>0.49299719887955201</v>
      </c>
      <c r="I236" s="13">
        <v>0.40959409594095902</v>
      </c>
      <c r="J236" s="13">
        <v>0.37440758293838899</v>
      </c>
      <c r="K236" s="13">
        <v>0.34351145038167902</v>
      </c>
      <c r="L236" s="13">
        <v>0.175438596491228</v>
      </c>
      <c r="M236" s="13"/>
      <c r="N236" s="13">
        <v>0.43191489361702101</v>
      </c>
      <c r="O236" s="13">
        <v>0.40294117647058803</v>
      </c>
      <c r="P236" s="13">
        <v>0.449438202247191</v>
      </c>
      <c r="Q236" s="13">
        <v>0.35109717868338602</v>
      </c>
      <c r="R236" s="13"/>
      <c r="S236" s="13">
        <v>0.46366782006920398</v>
      </c>
      <c r="T236" s="13">
        <v>0.41791044776119401</v>
      </c>
      <c r="U236" s="13">
        <v>0.38709677419354799</v>
      </c>
      <c r="V236" s="13">
        <v>0.314285714285714</v>
      </c>
      <c r="W236" s="13">
        <v>0.369747899159664</v>
      </c>
      <c r="X236" s="13">
        <v>0.36363636363636398</v>
      </c>
      <c r="Y236" s="13">
        <v>0.37383177570093501</v>
      </c>
      <c r="Z236" s="13">
        <v>0.63333333333333297</v>
      </c>
      <c r="AA236" s="13">
        <v>0.39622641509433998</v>
      </c>
      <c r="AB236" s="13">
        <v>0.44680851063829802</v>
      </c>
      <c r="AC236" s="13">
        <v>0.36764705882352899</v>
      </c>
      <c r="AD236" s="13">
        <v>0.39130434782608697</v>
      </c>
      <c r="AE236" s="13"/>
      <c r="AF236" s="13">
        <v>0.67001254705144297</v>
      </c>
      <c r="AG236" s="13">
        <v>5.8365758754863797E-3</v>
      </c>
      <c r="AH236" s="13"/>
      <c r="AI236" s="13">
        <v>0.572033898305085</v>
      </c>
      <c r="AJ236" s="13">
        <v>0.53246753246753198</v>
      </c>
      <c r="AK236" s="13">
        <v>0.70231213872832399</v>
      </c>
      <c r="AL236" s="13"/>
      <c r="AM236" s="13">
        <v>0.57352941176470595</v>
      </c>
      <c r="AN236" s="13">
        <v>0.57692307692307698</v>
      </c>
      <c r="AO236" s="13">
        <v>0.48888888888888898</v>
      </c>
      <c r="AP236" s="13"/>
      <c r="AQ236" s="13">
        <v>0.393805309734513</v>
      </c>
      <c r="AR236" s="13">
        <v>0.42031249999999998</v>
      </c>
      <c r="AS236" s="13"/>
      <c r="AT236" s="13">
        <v>0.38438438438438399</v>
      </c>
      <c r="AU236" s="13">
        <v>0.41188738269030201</v>
      </c>
      <c r="AV236" s="13"/>
      <c r="AW236" s="13">
        <v>0.50141643059490104</v>
      </c>
      <c r="AX236" s="13">
        <v>0.36935991605456497</v>
      </c>
      <c r="AY236" s="13"/>
      <c r="AZ236" s="13">
        <v>0.43726937269372701</v>
      </c>
      <c r="BA236" s="13">
        <v>0.37763157894736799</v>
      </c>
      <c r="BB236" s="13"/>
      <c r="BC236" s="13">
        <v>0.77011494252873602</v>
      </c>
      <c r="BD236" s="13">
        <v>0.426086956521739</v>
      </c>
      <c r="BE236" s="13"/>
      <c r="BF236" s="13">
        <v>0.82352941176470595</v>
      </c>
      <c r="BG236" s="13">
        <v>0.73584905660377398</v>
      </c>
      <c r="BH236" s="13"/>
      <c r="BI236" s="13">
        <v>0.471014492753623</v>
      </c>
      <c r="BJ236" s="13">
        <v>0.40034217279726297</v>
      </c>
      <c r="BK236" s="13"/>
      <c r="BL236" s="13">
        <v>0.53861386138613898</v>
      </c>
      <c r="BM236" s="13">
        <v>0.32196969696969702</v>
      </c>
    </row>
    <row r="237" spans="2:65" x14ac:dyDescent="0.3">
      <c r="B237" t="s">
        <v>162</v>
      </c>
      <c r="C237" s="13">
        <v>0.29349470499243602</v>
      </c>
      <c r="D237" s="13">
        <v>0.32263242375601903</v>
      </c>
      <c r="E237" s="13">
        <v>0.270231213872832</v>
      </c>
      <c r="F237" s="13"/>
      <c r="G237" s="13">
        <v>0.143646408839779</v>
      </c>
      <c r="H237" s="13">
        <v>0.19327731092437</v>
      </c>
      <c r="I237" s="13">
        <v>0.26937269372693701</v>
      </c>
      <c r="J237" s="13">
        <v>0.33175355450236999</v>
      </c>
      <c r="K237" s="13">
        <v>0.35877862595419802</v>
      </c>
      <c r="L237" s="13">
        <v>0.60233918128654995</v>
      </c>
      <c r="M237" s="13"/>
      <c r="N237" s="13">
        <v>0.26595744680851102</v>
      </c>
      <c r="O237" s="13">
        <v>0.317647058823529</v>
      </c>
      <c r="P237" s="13">
        <v>0.28089887640449401</v>
      </c>
      <c r="Q237" s="13">
        <v>0.32288401253918497</v>
      </c>
      <c r="R237" s="13"/>
      <c r="S237" s="13">
        <v>0.23183391003460199</v>
      </c>
      <c r="T237" s="13">
        <v>0.39552238805970102</v>
      </c>
      <c r="U237" s="13">
        <v>0.25806451612903197</v>
      </c>
      <c r="V237" s="13">
        <v>0.38095238095238099</v>
      </c>
      <c r="W237" s="13">
        <v>0.29411764705882398</v>
      </c>
      <c r="X237" s="13">
        <v>0.310606060606061</v>
      </c>
      <c r="Y237" s="13">
        <v>0.355140186915888</v>
      </c>
      <c r="Z237" s="13">
        <v>0.133333333333333</v>
      </c>
      <c r="AA237" s="13">
        <v>0.23899371069182401</v>
      </c>
      <c r="AB237" s="13">
        <v>0.28723404255319201</v>
      </c>
      <c r="AC237" s="13">
        <v>0.308823529411765</v>
      </c>
      <c r="AD237" s="13">
        <v>0.34782608695652201</v>
      </c>
      <c r="AE237" s="13"/>
      <c r="AF237" s="13">
        <v>0</v>
      </c>
      <c r="AG237" s="13">
        <v>0.75486381322957197</v>
      </c>
      <c r="AH237" s="13"/>
      <c r="AI237" s="13">
        <v>0</v>
      </c>
      <c r="AJ237" s="13">
        <v>0</v>
      </c>
      <c r="AK237" s="13">
        <v>0</v>
      </c>
      <c r="AL237" s="13"/>
      <c r="AM237" s="13">
        <v>0</v>
      </c>
      <c r="AN237" s="13">
        <v>0</v>
      </c>
      <c r="AO237" s="13">
        <v>0</v>
      </c>
      <c r="AP237" s="13"/>
      <c r="AQ237" s="13">
        <v>0.28466076696165199</v>
      </c>
      <c r="AR237" s="13">
        <v>0.30312499999999998</v>
      </c>
      <c r="AS237" s="13"/>
      <c r="AT237" s="13">
        <v>0.33633633633633597</v>
      </c>
      <c r="AU237" s="13">
        <v>0.280500521376434</v>
      </c>
      <c r="AV237" s="13"/>
      <c r="AW237" s="13">
        <v>0.21813031161473101</v>
      </c>
      <c r="AX237" s="13">
        <v>0.32318992654774398</v>
      </c>
      <c r="AY237" s="13"/>
      <c r="AZ237" s="13">
        <v>0.27675276752767503</v>
      </c>
      <c r="BA237" s="13">
        <v>0.307894736842105</v>
      </c>
      <c r="BB237" s="13"/>
      <c r="BC237" s="13">
        <v>0</v>
      </c>
      <c r="BD237" s="13">
        <v>0</v>
      </c>
      <c r="BE237" s="13"/>
      <c r="BF237" s="13">
        <v>0</v>
      </c>
      <c r="BG237" s="13">
        <v>0</v>
      </c>
      <c r="BH237" s="13"/>
      <c r="BI237" s="13">
        <v>0.22463768115942001</v>
      </c>
      <c r="BJ237" s="13">
        <v>0.30196749358426</v>
      </c>
      <c r="BK237" s="13"/>
      <c r="BL237" s="13">
        <v>0.19009900990098999</v>
      </c>
      <c r="BM237" s="13">
        <v>0.36237373737373701</v>
      </c>
    </row>
    <row r="238" spans="2:65" x14ac:dyDescent="0.3">
      <c r="B238" t="s">
        <v>163</v>
      </c>
      <c r="C238" s="13">
        <v>0.23751891074130099</v>
      </c>
      <c r="D238" s="13">
        <v>0.239165329052969</v>
      </c>
      <c r="E238" s="13">
        <v>0.235549132947977</v>
      </c>
      <c r="F238" s="13"/>
      <c r="G238" s="13">
        <v>0.31491712707182301</v>
      </c>
      <c r="H238" s="13">
        <v>0.25770308123249303</v>
      </c>
      <c r="I238" s="13">
        <v>0.243542435424354</v>
      </c>
      <c r="J238" s="13">
        <v>0.255924170616114</v>
      </c>
      <c r="K238" s="13">
        <v>0.19847328244274801</v>
      </c>
      <c r="L238" s="13">
        <v>0.11111111111111099</v>
      </c>
      <c r="M238" s="13"/>
      <c r="N238" s="13">
        <v>0.26170212765957401</v>
      </c>
      <c r="O238" s="13">
        <v>0.22647058823529401</v>
      </c>
      <c r="P238" s="13">
        <v>0.24719101123595499</v>
      </c>
      <c r="Q238" s="13">
        <v>0.20376175548589301</v>
      </c>
      <c r="R238" s="13"/>
      <c r="S238" s="13">
        <v>0.30795847750865102</v>
      </c>
      <c r="T238" s="13">
        <v>0.18656716417910399</v>
      </c>
      <c r="U238" s="13">
        <v>0.16129032258064499</v>
      </c>
      <c r="V238" s="13">
        <v>0.19047619047618999</v>
      </c>
      <c r="W238" s="13">
        <v>0.23529411764705899</v>
      </c>
      <c r="X238" s="13">
        <v>0.22727272727272699</v>
      </c>
      <c r="Y238" s="13">
        <v>0.18691588785046701</v>
      </c>
      <c r="Z238" s="13">
        <v>0.2</v>
      </c>
      <c r="AA238" s="13">
        <v>0.245283018867925</v>
      </c>
      <c r="AB238" s="13">
        <v>0.24468085106383</v>
      </c>
      <c r="AC238" s="13">
        <v>0.26470588235294101</v>
      </c>
      <c r="AD238" s="13">
        <v>0.26086956521739102</v>
      </c>
      <c r="AE238" s="13"/>
      <c r="AF238" s="13">
        <v>0.30614805520702598</v>
      </c>
      <c r="AG238" s="13">
        <v>0.136186770428016</v>
      </c>
      <c r="AH238" s="13"/>
      <c r="AI238" s="13">
        <v>0.14830508474576301</v>
      </c>
      <c r="AJ238" s="13">
        <v>0.246753246753247</v>
      </c>
      <c r="AK238" s="13">
        <v>0.17341040462427701</v>
      </c>
      <c r="AL238" s="13"/>
      <c r="AM238" s="13">
        <v>0.191176470588235</v>
      </c>
      <c r="AN238" s="13">
        <v>0.17307692307692299</v>
      </c>
      <c r="AO238" s="13">
        <v>0.140740740740741</v>
      </c>
      <c r="AP238" s="13"/>
      <c r="AQ238" s="13">
        <v>0.27728613569321497</v>
      </c>
      <c r="AR238" s="13">
        <v>0.1953125</v>
      </c>
      <c r="AS238" s="13"/>
      <c r="AT238" s="13">
        <v>0.23423423423423401</v>
      </c>
      <c r="AU238" s="13">
        <v>0.23670490093847801</v>
      </c>
      <c r="AV238" s="13"/>
      <c r="AW238" s="13">
        <v>0.23229461756373901</v>
      </c>
      <c r="AX238" s="13">
        <v>0.23714585519412401</v>
      </c>
      <c r="AY238" s="13"/>
      <c r="AZ238" s="13">
        <v>0.23062730627306299</v>
      </c>
      <c r="BA238" s="13">
        <v>0.244736842105263</v>
      </c>
      <c r="BB238" s="13"/>
      <c r="BC238" s="13">
        <v>0.16666666666666699</v>
      </c>
      <c r="BD238" s="13">
        <v>0.143478260869565</v>
      </c>
      <c r="BE238" s="13"/>
      <c r="BF238" s="13">
        <v>0.24264705882352899</v>
      </c>
      <c r="BG238" s="13">
        <v>0.117924528301887</v>
      </c>
      <c r="BH238" s="13"/>
      <c r="BI238" s="13">
        <v>0.27536231884057999</v>
      </c>
      <c r="BJ238" s="13">
        <v>0.23353293413173701</v>
      </c>
      <c r="BK238" s="13"/>
      <c r="BL238" s="13">
        <v>0.293069306930693</v>
      </c>
      <c r="BM238" s="13">
        <v>0.20202020202020199</v>
      </c>
    </row>
    <row r="239" spans="2:65" x14ac:dyDescent="0.3">
      <c r="B239" t="s">
        <v>164</v>
      </c>
      <c r="C239" s="13">
        <v>0.168683812405446</v>
      </c>
      <c r="D239" s="13">
        <v>0.1669341894061</v>
      </c>
      <c r="E239" s="13">
        <v>0.170520231213873</v>
      </c>
      <c r="F239" s="13"/>
      <c r="G239" s="13">
        <v>0.24861878453038699</v>
      </c>
      <c r="H239" s="13">
        <v>0.25770308123249303</v>
      </c>
      <c r="I239" s="13">
        <v>0.16236162361623599</v>
      </c>
      <c r="J239" s="13">
        <v>0.123222748815166</v>
      </c>
      <c r="K239" s="13">
        <v>6.8702290076335895E-2</v>
      </c>
      <c r="L239" s="13">
        <v>4.0935672514619902E-2</v>
      </c>
      <c r="M239" s="13"/>
      <c r="N239" s="13">
        <v>0.21489361702127699</v>
      </c>
      <c r="O239" s="13">
        <v>0.15</v>
      </c>
      <c r="P239" s="13">
        <v>0.14606741573033699</v>
      </c>
      <c r="Q239" s="13">
        <v>0.14106583072100301</v>
      </c>
      <c r="R239" s="13"/>
      <c r="S239" s="13">
        <v>0.22145328719723201</v>
      </c>
      <c r="T239" s="13">
        <v>0.164179104477612</v>
      </c>
      <c r="U239" s="13">
        <v>0.209677419354839</v>
      </c>
      <c r="V239" s="13">
        <v>0.161904761904762</v>
      </c>
      <c r="W239" s="13">
        <v>0.109243697478992</v>
      </c>
      <c r="X239" s="13">
        <v>0.15151515151515199</v>
      </c>
      <c r="Y239" s="13">
        <v>0.13084112149532701</v>
      </c>
      <c r="Z239" s="13">
        <v>0.266666666666667</v>
      </c>
      <c r="AA239" s="13">
        <v>0.14465408805031399</v>
      </c>
      <c r="AB239" s="13">
        <v>0.180851063829787</v>
      </c>
      <c r="AC239" s="13">
        <v>0.14705882352941199</v>
      </c>
      <c r="AD239" s="13">
        <v>8.6956521739130405E-2</v>
      </c>
      <c r="AE239" s="13"/>
      <c r="AF239" s="13">
        <v>0.27854454203262202</v>
      </c>
      <c r="AG239" s="13">
        <v>1.9455252918287899E-3</v>
      </c>
      <c r="AH239" s="13"/>
      <c r="AI239" s="13">
        <v>0.36016949152542399</v>
      </c>
      <c r="AJ239" s="13">
        <v>0.28571428571428598</v>
      </c>
      <c r="AK239" s="13">
        <v>0.18208092485549099</v>
      </c>
      <c r="AL239" s="13"/>
      <c r="AM239" s="13">
        <v>0.39705882352941202</v>
      </c>
      <c r="AN239" s="13">
        <v>0.44230769230769201</v>
      </c>
      <c r="AO239" s="13">
        <v>0.25925925925925902</v>
      </c>
      <c r="AP239" s="13"/>
      <c r="AQ239" s="13">
        <v>0.199115044247788</v>
      </c>
      <c r="AR239" s="13">
        <v>0.13750000000000001</v>
      </c>
      <c r="AS239" s="13"/>
      <c r="AT239" s="13">
        <v>0.13813813813813799</v>
      </c>
      <c r="AU239" s="13">
        <v>0.17518248175182499</v>
      </c>
      <c r="AV239" s="13"/>
      <c r="AW239" s="13">
        <v>0.18980169971671401</v>
      </c>
      <c r="AX239" s="13">
        <v>0.160545645330535</v>
      </c>
      <c r="AY239" s="13"/>
      <c r="AZ239" s="13">
        <v>0.13653136531365301</v>
      </c>
      <c r="BA239" s="13">
        <v>0.19605263157894701</v>
      </c>
      <c r="BB239" s="13"/>
      <c r="BC239" s="13">
        <v>0.23850574712643699</v>
      </c>
      <c r="BD239" s="13">
        <v>0.247826086956522</v>
      </c>
      <c r="BE239" s="13"/>
      <c r="BF239" s="13">
        <v>0.25</v>
      </c>
      <c r="BG239" s="13">
        <v>0.23113207547169801</v>
      </c>
      <c r="BH239" s="13"/>
      <c r="BI239" s="13">
        <v>0.27536231884057999</v>
      </c>
      <c r="BJ239" s="13">
        <v>0.155688622754491</v>
      </c>
      <c r="BK239" s="13"/>
      <c r="BL239" s="13">
        <v>0.20198019801980199</v>
      </c>
      <c r="BM239" s="13">
        <v>0.14520202020202</v>
      </c>
    </row>
    <row r="240" spans="2:65" x14ac:dyDescent="0.3">
      <c r="B240" t="s">
        <v>165</v>
      </c>
      <c r="C240" s="13">
        <v>0.126323751891074</v>
      </c>
      <c r="D240" s="13">
        <v>0.13162118780096299</v>
      </c>
      <c r="E240" s="13">
        <v>0.12138728323699401</v>
      </c>
      <c r="F240" s="13"/>
      <c r="G240" s="13">
        <v>0.149171270718232</v>
      </c>
      <c r="H240" s="13">
        <v>0.12885154061624601</v>
      </c>
      <c r="I240" s="13">
        <v>0.12915129151291499</v>
      </c>
      <c r="J240" s="13">
        <v>9.9526066350710901E-2</v>
      </c>
      <c r="K240" s="13">
        <v>0.12977099236641201</v>
      </c>
      <c r="L240" s="13">
        <v>0.12280701754386</v>
      </c>
      <c r="M240" s="13"/>
      <c r="N240" s="13">
        <v>0.12978723404255299</v>
      </c>
      <c r="O240" s="13">
        <v>0.129411764705882</v>
      </c>
      <c r="P240" s="13">
        <v>0.13483146067415699</v>
      </c>
      <c r="Q240" s="13">
        <v>0.10658307210031299</v>
      </c>
      <c r="R240" s="13"/>
      <c r="S240" s="13">
        <v>0.131487889273356</v>
      </c>
      <c r="T240" s="13">
        <v>6.7164179104477598E-2</v>
      </c>
      <c r="U240" s="13">
        <v>9.6774193548387094E-2</v>
      </c>
      <c r="V240" s="13">
        <v>0.14285714285714299</v>
      </c>
      <c r="W240" s="13">
        <v>0.151260504201681</v>
      </c>
      <c r="X240" s="13">
        <v>9.8484848484848495E-2</v>
      </c>
      <c r="Y240" s="13">
        <v>0.121495327102804</v>
      </c>
      <c r="Z240" s="13">
        <v>0.16666666666666699</v>
      </c>
      <c r="AA240" s="13">
        <v>0.13207547169811301</v>
      </c>
      <c r="AB240" s="13">
        <v>0.14893617021276601</v>
      </c>
      <c r="AC240" s="13">
        <v>0.20588235294117599</v>
      </c>
      <c r="AD240" s="13">
        <v>4.3478260869565202E-2</v>
      </c>
      <c r="AE240" s="13"/>
      <c r="AF240" s="13">
        <v>0.20702634880803</v>
      </c>
      <c r="AG240" s="13">
        <v>3.8910505836575902E-3</v>
      </c>
      <c r="AH240" s="13"/>
      <c r="AI240" s="13">
        <v>0.30932203389830498</v>
      </c>
      <c r="AJ240" s="13">
        <v>0.168831168831169</v>
      </c>
      <c r="AK240" s="13">
        <v>0.170520231213873</v>
      </c>
      <c r="AL240" s="13"/>
      <c r="AM240" s="13">
        <v>0.191176470588235</v>
      </c>
      <c r="AN240" s="13">
        <v>0.28846153846153799</v>
      </c>
      <c r="AO240" s="13">
        <v>0.34074074074074101</v>
      </c>
      <c r="AP240" s="13"/>
      <c r="AQ240" s="13">
        <v>0.117994100294985</v>
      </c>
      <c r="AR240" s="13">
        <v>0.13593749999999999</v>
      </c>
      <c r="AS240" s="13"/>
      <c r="AT240" s="13">
        <v>0.117117117117117</v>
      </c>
      <c r="AU240" s="13">
        <v>0.13138686131386901</v>
      </c>
      <c r="AV240" s="13"/>
      <c r="AW240" s="13">
        <v>0.14447592067988699</v>
      </c>
      <c r="AX240" s="13">
        <v>0.11962224554039901</v>
      </c>
      <c r="AY240" s="13"/>
      <c r="AZ240" s="13">
        <v>0.12546125461254601</v>
      </c>
      <c r="BA240" s="13">
        <v>0.130263157894737</v>
      </c>
      <c r="BB240" s="13"/>
      <c r="BC240" s="13">
        <v>0.20402298850574699</v>
      </c>
      <c r="BD240" s="13">
        <v>0.22173913043478299</v>
      </c>
      <c r="BE240" s="13"/>
      <c r="BF240" s="13">
        <v>0.183823529411765</v>
      </c>
      <c r="BG240" s="13">
        <v>0.21698113207547201</v>
      </c>
      <c r="BH240" s="13"/>
      <c r="BI240" s="13">
        <v>0.13768115942028999</v>
      </c>
      <c r="BJ240" s="13">
        <v>0.124893071000855</v>
      </c>
      <c r="BK240" s="13"/>
      <c r="BL240" s="13">
        <v>0.17821782178217799</v>
      </c>
      <c r="BM240" s="13">
        <v>9.3434343434343398E-2</v>
      </c>
    </row>
    <row r="241" spans="2:65" x14ac:dyDescent="0.3">
      <c r="B241" t="s">
        <v>166</v>
      </c>
      <c r="C241" s="13">
        <v>9.0015128593040894E-2</v>
      </c>
      <c r="D241" s="13">
        <v>0.115569823434992</v>
      </c>
      <c r="E241" s="13">
        <v>6.6473988439306395E-2</v>
      </c>
      <c r="F241" s="13"/>
      <c r="G241" s="13">
        <v>0.187845303867403</v>
      </c>
      <c r="H241" s="13">
        <v>0.10084033613445401</v>
      </c>
      <c r="I241" s="13">
        <v>8.4870848708487101E-2</v>
      </c>
      <c r="J241" s="13">
        <v>7.10900473933649E-2</v>
      </c>
      <c r="K241" s="13">
        <v>5.34351145038168E-2</v>
      </c>
      <c r="L241" s="13">
        <v>2.3391812865497099E-2</v>
      </c>
      <c r="M241" s="13"/>
      <c r="N241" s="13">
        <v>7.8723404255319193E-2</v>
      </c>
      <c r="O241" s="13">
        <v>0.108823529411765</v>
      </c>
      <c r="P241" s="13">
        <v>8.4269662921348298E-2</v>
      </c>
      <c r="Q241" s="13">
        <v>8.7774294670846395E-2</v>
      </c>
      <c r="R241" s="13"/>
      <c r="S241" s="13">
        <v>0.110726643598616</v>
      </c>
      <c r="T241" s="13">
        <v>6.7164179104477598E-2</v>
      </c>
      <c r="U241" s="13">
        <v>9.6774193548387094E-2</v>
      </c>
      <c r="V241" s="13">
        <v>7.6190476190476197E-2</v>
      </c>
      <c r="W241" s="13">
        <v>0.109243697478992</v>
      </c>
      <c r="X241" s="13">
        <v>9.8484848484848495E-2</v>
      </c>
      <c r="Y241" s="13">
        <v>5.60747663551402E-2</v>
      </c>
      <c r="Z241" s="13">
        <v>0.16666666666666699</v>
      </c>
      <c r="AA241" s="13">
        <v>4.40251572327044E-2</v>
      </c>
      <c r="AB241" s="13">
        <v>0.117021276595745</v>
      </c>
      <c r="AC241" s="13">
        <v>0.13235294117647101</v>
      </c>
      <c r="AD241" s="13">
        <v>0</v>
      </c>
      <c r="AE241" s="13"/>
      <c r="AF241" s="13">
        <v>0.14554579673776699</v>
      </c>
      <c r="AG241" s="13">
        <v>5.8365758754863797E-3</v>
      </c>
      <c r="AH241" s="13"/>
      <c r="AI241" s="13">
        <v>0.161016949152542</v>
      </c>
      <c r="AJ241" s="13">
        <v>0.18181818181818199</v>
      </c>
      <c r="AK241" s="13">
        <v>0.12716763005780299</v>
      </c>
      <c r="AL241" s="13"/>
      <c r="AM241" s="13">
        <v>0.13235294117647101</v>
      </c>
      <c r="AN241" s="13">
        <v>0.28846153846153799</v>
      </c>
      <c r="AO241" s="13">
        <v>0.125925925925926</v>
      </c>
      <c r="AP241" s="13"/>
      <c r="AQ241" s="13">
        <v>8.1120943952802393E-2</v>
      </c>
      <c r="AR241" s="13">
        <v>0.1</v>
      </c>
      <c r="AS241" s="13"/>
      <c r="AT241" s="13">
        <v>7.5075075075075104E-2</v>
      </c>
      <c r="AU241" s="13">
        <v>9.5933263816475503E-2</v>
      </c>
      <c r="AV241" s="13"/>
      <c r="AW241" s="13">
        <v>0.107648725212465</v>
      </c>
      <c r="AX241" s="13">
        <v>8.3945435466946494E-2</v>
      </c>
      <c r="AY241" s="13"/>
      <c r="AZ241" s="13">
        <v>9.5940959409594101E-2</v>
      </c>
      <c r="BA241" s="13">
        <v>8.2894736842105299E-2</v>
      </c>
      <c r="BB241" s="13"/>
      <c r="BC241" s="13">
        <v>0.163793103448276</v>
      </c>
      <c r="BD241" s="13">
        <v>0.108695652173913</v>
      </c>
      <c r="BE241" s="13"/>
      <c r="BF241" s="13">
        <v>0.14705882352941199</v>
      </c>
      <c r="BG241" s="13">
        <v>0.174528301886792</v>
      </c>
      <c r="BH241" s="13"/>
      <c r="BI241" s="13">
        <v>0.173913043478261</v>
      </c>
      <c r="BJ241" s="13">
        <v>7.9555175363558606E-2</v>
      </c>
      <c r="BK241" s="13"/>
      <c r="BL241" s="13">
        <v>0.130693069306931</v>
      </c>
      <c r="BM241" s="13">
        <v>6.1868686868686899E-2</v>
      </c>
    </row>
    <row r="242" spans="2:65" x14ac:dyDescent="0.3">
      <c r="B242" t="s">
        <v>167</v>
      </c>
      <c r="C242" s="13">
        <v>8.7745839636913806E-2</v>
      </c>
      <c r="D242" s="13">
        <v>4.9759229534510403E-2</v>
      </c>
      <c r="E242" s="13">
        <v>0.12138728323699401</v>
      </c>
      <c r="F242" s="13"/>
      <c r="G242" s="13">
        <v>0.193370165745856</v>
      </c>
      <c r="H242" s="13">
        <v>0.103641456582633</v>
      </c>
      <c r="I242" s="13">
        <v>9.5940959409594101E-2</v>
      </c>
      <c r="J242" s="13">
        <v>3.7914691943128E-2</v>
      </c>
      <c r="K242" s="13">
        <v>5.34351145038168E-2</v>
      </c>
      <c r="L242" s="13">
        <v>1.7543859649122799E-2</v>
      </c>
      <c r="M242" s="13"/>
      <c r="N242" s="13">
        <v>8.29787234042553E-2</v>
      </c>
      <c r="O242" s="13">
        <v>0.10294117647058799</v>
      </c>
      <c r="P242" s="13">
        <v>6.7415730337078594E-2</v>
      </c>
      <c r="Q242" s="13">
        <v>9.0909090909090898E-2</v>
      </c>
      <c r="R242" s="13"/>
      <c r="S242" s="13">
        <v>0.121107266435986</v>
      </c>
      <c r="T242" s="13">
        <v>0.111940298507463</v>
      </c>
      <c r="U242" s="13">
        <v>0.112903225806452</v>
      </c>
      <c r="V242" s="13">
        <v>6.6666666666666693E-2</v>
      </c>
      <c r="W242" s="13">
        <v>5.8823529411764698E-2</v>
      </c>
      <c r="X242" s="13">
        <v>5.3030303030302997E-2</v>
      </c>
      <c r="Y242" s="13">
        <v>0.13084112149532701</v>
      </c>
      <c r="Z242" s="13">
        <v>6.6666666666666693E-2</v>
      </c>
      <c r="AA242" s="13">
        <v>5.0314465408804999E-2</v>
      </c>
      <c r="AB242" s="13">
        <v>8.5106382978723402E-2</v>
      </c>
      <c r="AC242" s="13">
        <v>5.8823529411764698E-2</v>
      </c>
      <c r="AD242" s="13">
        <v>8.6956521739130405E-2</v>
      </c>
      <c r="AE242" s="13"/>
      <c r="AF242" s="13">
        <v>0.14178168130489299</v>
      </c>
      <c r="AG242" s="13">
        <v>5.8365758754863797E-3</v>
      </c>
      <c r="AH242" s="13"/>
      <c r="AI242" s="13">
        <v>0.11440677966101701</v>
      </c>
      <c r="AJ242" s="13">
        <v>0.168831168831169</v>
      </c>
      <c r="AK242" s="13">
        <v>0.15317919075144501</v>
      </c>
      <c r="AL242" s="13"/>
      <c r="AM242" s="13">
        <v>0.14705882352941199</v>
      </c>
      <c r="AN242" s="13">
        <v>9.6153846153846201E-2</v>
      </c>
      <c r="AO242" s="13">
        <v>0.11111111111111099</v>
      </c>
      <c r="AP242" s="13"/>
      <c r="AQ242" s="13">
        <v>7.22713864306785E-2</v>
      </c>
      <c r="AR242" s="13">
        <v>0.1046875</v>
      </c>
      <c r="AS242" s="13"/>
      <c r="AT242" s="13">
        <v>5.7057057057057103E-2</v>
      </c>
      <c r="AU242" s="13">
        <v>9.5933263816475503E-2</v>
      </c>
      <c r="AV242" s="13"/>
      <c r="AW242" s="13">
        <v>0.17847025495750701</v>
      </c>
      <c r="AX242" s="13">
        <v>5.4564533053515198E-2</v>
      </c>
      <c r="AY242" s="13"/>
      <c r="AZ242" s="13">
        <v>9.9630996309963096E-2</v>
      </c>
      <c r="BA242" s="13">
        <v>7.8947368421052599E-2</v>
      </c>
      <c r="BB242" s="13"/>
      <c r="BC242" s="13">
        <v>0.18678160919540199</v>
      </c>
      <c r="BD242" s="13">
        <v>8.6956521739130405E-2</v>
      </c>
      <c r="BE242" s="13"/>
      <c r="BF242" s="13">
        <v>0.14705882352941199</v>
      </c>
      <c r="BG242" s="13">
        <v>0.21226415094339601</v>
      </c>
      <c r="BH242" s="13"/>
      <c r="BI242" s="13">
        <v>8.6956521739130405E-2</v>
      </c>
      <c r="BJ242" s="13">
        <v>8.7254063301967499E-2</v>
      </c>
      <c r="BK242" s="13"/>
      <c r="BL242" s="13">
        <v>0.104950495049505</v>
      </c>
      <c r="BM242" s="13">
        <v>7.7020202020202003E-2</v>
      </c>
    </row>
    <row r="243" spans="2:65" x14ac:dyDescent="0.3">
      <c r="B243" t="s">
        <v>168</v>
      </c>
      <c r="C243" s="13">
        <v>6.8078668683812404E-2</v>
      </c>
      <c r="D243" s="13">
        <v>5.1364365971107502E-2</v>
      </c>
      <c r="E243" s="13">
        <v>8.3815028901734104E-2</v>
      </c>
      <c r="F243" s="13"/>
      <c r="G243" s="13">
        <v>8.2872928176795604E-2</v>
      </c>
      <c r="H243" s="13">
        <v>9.5238095238095205E-2</v>
      </c>
      <c r="I243" s="13">
        <v>8.1180811808118106E-2</v>
      </c>
      <c r="J243" s="13">
        <v>7.10900473933649E-2</v>
      </c>
      <c r="K243" s="13">
        <v>2.2900763358778602E-2</v>
      </c>
      <c r="L243" s="13">
        <v>5.8479532163742704E-3</v>
      </c>
      <c r="M243" s="13"/>
      <c r="N243" s="13">
        <v>5.7446808510638298E-2</v>
      </c>
      <c r="O243" s="13">
        <v>7.0588235294117604E-2</v>
      </c>
      <c r="P243" s="13">
        <v>8.4269662921348298E-2</v>
      </c>
      <c r="Q243" s="13">
        <v>6.5830721003134807E-2</v>
      </c>
      <c r="R243" s="13"/>
      <c r="S243" s="13">
        <v>5.5363321799308002E-2</v>
      </c>
      <c r="T243" s="13">
        <v>7.4626865671641798E-2</v>
      </c>
      <c r="U243" s="13">
        <v>8.0645161290322606E-2</v>
      </c>
      <c r="V243" s="13">
        <v>6.6666666666666693E-2</v>
      </c>
      <c r="W243" s="13">
        <v>9.2436974789915999E-2</v>
      </c>
      <c r="X243" s="13">
        <v>6.8181818181818205E-2</v>
      </c>
      <c r="Y243" s="13">
        <v>7.4766355140186896E-2</v>
      </c>
      <c r="Z243" s="13">
        <v>6.6666666666666693E-2</v>
      </c>
      <c r="AA243" s="13">
        <v>8.17610062893082E-2</v>
      </c>
      <c r="AB243" s="13">
        <v>5.31914893617021E-2</v>
      </c>
      <c r="AC243" s="13">
        <v>4.4117647058823498E-2</v>
      </c>
      <c r="AD243" s="13">
        <v>4.3478260869565202E-2</v>
      </c>
      <c r="AE243" s="13"/>
      <c r="AF243" s="13">
        <v>0.111668757841907</v>
      </c>
      <c r="AG243" s="13">
        <v>1.9455252918287899E-3</v>
      </c>
      <c r="AH243" s="13"/>
      <c r="AI243" s="13">
        <v>8.8983050847457598E-2</v>
      </c>
      <c r="AJ243" s="13">
        <v>0.11688311688311701</v>
      </c>
      <c r="AK243" s="13">
        <v>8.0924855491329495E-2</v>
      </c>
      <c r="AL243" s="13"/>
      <c r="AM243" s="13">
        <v>0.13235294117647101</v>
      </c>
      <c r="AN243" s="13">
        <v>0.115384615384615</v>
      </c>
      <c r="AO243" s="13">
        <v>7.4074074074074098E-2</v>
      </c>
      <c r="AP243" s="13"/>
      <c r="AQ243" s="13">
        <v>8.2595870206489702E-2</v>
      </c>
      <c r="AR243" s="13">
        <v>5.3124999999999999E-2</v>
      </c>
      <c r="AS243" s="13"/>
      <c r="AT243" s="13">
        <v>6.6066066066066104E-2</v>
      </c>
      <c r="AU243" s="13">
        <v>6.8821689259645505E-2</v>
      </c>
      <c r="AV243" s="13"/>
      <c r="AW243" s="13">
        <v>6.79886685552408E-2</v>
      </c>
      <c r="AX243" s="13">
        <v>6.5057712486883496E-2</v>
      </c>
      <c r="AY243" s="13"/>
      <c r="AZ243" s="13">
        <v>7.1955719557195597E-2</v>
      </c>
      <c r="BA243" s="13">
        <v>6.0526315789473699E-2</v>
      </c>
      <c r="BB243" s="13"/>
      <c r="BC243" s="13">
        <v>0.114942528735632</v>
      </c>
      <c r="BD243" s="13">
        <v>7.3913043478260901E-2</v>
      </c>
      <c r="BE243" s="13"/>
      <c r="BF243" s="13">
        <v>0.10294117647058799</v>
      </c>
      <c r="BG243" s="13">
        <v>0.122641509433962</v>
      </c>
      <c r="BH243" s="13"/>
      <c r="BI243" s="13">
        <v>7.9710144927536197E-2</v>
      </c>
      <c r="BJ243" s="13">
        <v>6.7579127459367005E-2</v>
      </c>
      <c r="BK243" s="13"/>
      <c r="BL243" s="13">
        <v>9.1089108910891101E-2</v>
      </c>
      <c r="BM243" s="13">
        <v>5.4292929292929303E-2</v>
      </c>
    </row>
    <row r="244" spans="2:65" x14ac:dyDescent="0.3">
      <c r="B244" t="s">
        <v>169</v>
      </c>
      <c r="C244" s="13">
        <v>5.9757942511346397E-2</v>
      </c>
      <c r="D244" s="13">
        <v>6.2600321027287298E-2</v>
      </c>
      <c r="E244" s="13">
        <v>5.7803468208092498E-2</v>
      </c>
      <c r="F244" s="13"/>
      <c r="G244" s="13">
        <v>0.10497237569060799</v>
      </c>
      <c r="H244" s="13">
        <v>7.0028011204481794E-2</v>
      </c>
      <c r="I244" s="13">
        <v>3.3210332103321E-2</v>
      </c>
      <c r="J244" s="13">
        <v>5.2132701421800903E-2</v>
      </c>
      <c r="K244" s="13">
        <v>6.1068702290076299E-2</v>
      </c>
      <c r="L244" s="13">
        <v>4.0935672514619902E-2</v>
      </c>
      <c r="M244" s="13"/>
      <c r="N244" s="13">
        <v>7.4468085106383003E-2</v>
      </c>
      <c r="O244" s="13">
        <v>3.2352941176470598E-2</v>
      </c>
      <c r="P244" s="13">
        <v>6.7415730337078594E-2</v>
      </c>
      <c r="Q244" s="13">
        <v>6.5830721003134807E-2</v>
      </c>
      <c r="R244" s="13"/>
      <c r="S244" s="13">
        <v>8.9965397923875395E-2</v>
      </c>
      <c r="T244" s="13">
        <v>4.47761194029851E-2</v>
      </c>
      <c r="U244" s="13">
        <v>6.4516129032258104E-2</v>
      </c>
      <c r="V244" s="13">
        <v>9.5238095238095195E-3</v>
      </c>
      <c r="W244" s="13">
        <v>4.20168067226891E-2</v>
      </c>
      <c r="X244" s="13">
        <v>6.0606060606060601E-2</v>
      </c>
      <c r="Y244" s="13">
        <v>4.67289719626168E-2</v>
      </c>
      <c r="Z244" s="13">
        <v>3.3333333333333298E-2</v>
      </c>
      <c r="AA244" s="13">
        <v>8.17610062893082E-2</v>
      </c>
      <c r="AB244" s="13">
        <v>5.31914893617021E-2</v>
      </c>
      <c r="AC244" s="13">
        <v>7.3529411764705899E-2</v>
      </c>
      <c r="AD244" s="13">
        <v>0</v>
      </c>
      <c r="AE244" s="13"/>
      <c r="AF244" s="13">
        <v>9.9121706398996201E-2</v>
      </c>
      <c r="AG244" s="13">
        <v>0</v>
      </c>
      <c r="AH244" s="13"/>
      <c r="AI244" s="13">
        <v>0.19067796610169499</v>
      </c>
      <c r="AJ244" s="13">
        <v>7.7922077922077906E-2</v>
      </c>
      <c r="AK244" s="13">
        <v>2.3121387283237E-2</v>
      </c>
      <c r="AL244" s="13"/>
      <c r="AM244" s="13">
        <v>0.10294117647058799</v>
      </c>
      <c r="AN244" s="13">
        <v>0.230769230769231</v>
      </c>
      <c r="AO244" s="13">
        <v>0.19259259259259301</v>
      </c>
      <c r="AP244" s="13"/>
      <c r="AQ244" s="13">
        <v>6.7846607669616504E-2</v>
      </c>
      <c r="AR244" s="13">
        <v>5.1562499999999997E-2</v>
      </c>
      <c r="AS244" s="13"/>
      <c r="AT244" s="13">
        <v>8.4084084084084104E-2</v>
      </c>
      <c r="AU244" s="13">
        <v>5.3180396246089702E-2</v>
      </c>
      <c r="AV244" s="13"/>
      <c r="AW244" s="13">
        <v>5.9490084985835703E-2</v>
      </c>
      <c r="AX244" s="13">
        <v>5.8761804826862503E-2</v>
      </c>
      <c r="AY244" s="13"/>
      <c r="AZ244" s="13">
        <v>5.7195571955719601E-2</v>
      </c>
      <c r="BA244" s="13">
        <v>6.3157894736842093E-2</v>
      </c>
      <c r="BB244" s="13"/>
      <c r="BC244" s="13">
        <v>6.8965517241379296E-2</v>
      </c>
      <c r="BD244" s="13">
        <v>0.13478260869565201</v>
      </c>
      <c r="BE244" s="13"/>
      <c r="BF244" s="13">
        <v>8.0882352941176502E-2</v>
      </c>
      <c r="BG244" s="13">
        <v>6.1320754716981098E-2</v>
      </c>
      <c r="BH244" s="13"/>
      <c r="BI244" s="13">
        <v>8.6956521739130405E-2</v>
      </c>
      <c r="BJ244" s="13">
        <v>5.5603079555175398E-2</v>
      </c>
      <c r="BK244" s="13"/>
      <c r="BL244" s="13">
        <v>5.5445544554455398E-2</v>
      </c>
      <c r="BM244" s="13">
        <v>5.8080808080808101E-2</v>
      </c>
    </row>
    <row r="245" spans="2:65" x14ac:dyDescent="0.3">
      <c r="B245" t="s">
        <v>170</v>
      </c>
      <c r="C245" s="13">
        <v>5.3706505295007603E-2</v>
      </c>
      <c r="D245" s="13">
        <v>3.2102728731942198E-2</v>
      </c>
      <c r="E245" s="13">
        <v>7.2254335260115599E-2</v>
      </c>
      <c r="F245" s="13"/>
      <c r="G245" s="13">
        <v>0.143646408839779</v>
      </c>
      <c r="H245" s="13">
        <v>6.4425770308123201E-2</v>
      </c>
      <c r="I245" s="13">
        <v>4.0590405904058997E-2</v>
      </c>
      <c r="J245" s="13">
        <v>3.3175355450236997E-2</v>
      </c>
      <c r="K245" s="13">
        <v>1.5267175572519101E-2</v>
      </c>
      <c r="L245" s="13">
        <v>1.1695906432748499E-2</v>
      </c>
      <c r="M245" s="13"/>
      <c r="N245" s="13">
        <v>4.0425531914893599E-2</v>
      </c>
      <c r="O245" s="13">
        <v>8.2352941176470601E-2</v>
      </c>
      <c r="P245" s="13">
        <v>4.49438202247191E-2</v>
      </c>
      <c r="Q245" s="13">
        <v>4.70219435736677E-2</v>
      </c>
      <c r="R245" s="13"/>
      <c r="S245" s="13">
        <v>6.2283737024221401E-2</v>
      </c>
      <c r="T245" s="13">
        <v>5.9701492537313397E-2</v>
      </c>
      <c r="U245" s="13">
        <v>6.4516129032258104E-2</v>
      </c>
      <c r="V245" s="13">
        <v>4.7619047619047603E-2</v>
      </c>
      <c r="W245" s="13">
        <v>4.20168067226891E-2</v>
      </c>
      <c r="X245" s="13">
        <v>6.8181818181818205E-2</v>
      </c>
      <c r="Y245" s="13">
        <v>2.80373831775701E-2</v>
      </c>
      <c r="Z245" s="13">
        <v>0</v>
      </c>
      <c r="AA245" s="13">
        <v>5.6603773584905703E-2</v>
      </c>
      <c r="AB245" s="13">
        <v>5.31914893617021E-2</v>
      </c>
      <c r="AC245" s="13">
        <v>4.4117647058823498E-2</v>
      </c>
      <c r="AD245" s="13">
        <v>8.6956521739130405E-2</v>
      </c>
      <c r="AE245" s="13"/>
      <c r="AF245" s="13">
        <v>8.9084065244667499E-2</v>
      </c>
      <c r="AG245" s="13">
        <v>0</v>
      </c>
      <c r="AH245" s="13"/>
      <c r="AI245" s="13">
        <v>6.7796610169491497E-2</v>
      </c>
      <c r="AJ245" s="13">
        <v>0.15584415584415601</v>
      </c>
      <c r="AK245" s="13">
        <v>9.8265895953757204E-2</v>
      </c>
      <c r="AL245" s="13"/>
      <c r="AM245" s="13">
        <v>0.13235294117647101</v>
      </c>
      <c r="AN245" s="13">
        <v>9.6153846153846201E-2</v>
      </c>
      <c r="AO245" s="13">
        <v>6.6666666666666693E-2</v>
      </c>
      <c r="AP245" s="13"/>
      <c r="AQ245" s="13">
        <v>4.4247787610619503E-2</v>
      </c>
      <c r="AR245" s="13">
        <v>6.4062499999999994E-2</v>
      </c>
      <c r="AS245" s="13"/>
      <c r="AT245" s="13">
        <v>4.2042042042041997E-2</v>
      </c>
      <c r="AU245" s="13">
        <v>5.7351407716371199E-2</v>
      </c>
      <c r="AV245" s="13"/>
      <c r="AW245" s="13">
        <v>9.3484419263456103E-2</v>
      </c>
      <c r="AX245" s="13">
        <v>3.8824763903462699E-2</v>
      </c>
      <c r="AY245" s="13"/>
      <c r="AZ245" s="13">
        <v>8.1180811808118106E-2</v>
      </c>
      <c r="BA245" s="13">
        <v>3.2894736842105303E-2</v>
      </c>
      <c r="BB245" s="13"/>
      <c r="BC245" s="13">
        <v>0.10344827586206901</v>
      </c>
      <c r="BD245" s="13">
        <v>6.9565217391304293E-2</v>
      </c>
      <c r="BE245" s="13"/>
      <c r="BF245" s="13">
        <v>8.0882352941176502E-2</v>
      </c>
      <c r="BG245" s="13">
        <v>0.117924528301887</v>
      </c>
      <c r="BH245" s="13"/>
      <c r="BI245" s="13">
        <v>7.9710144927536197E-2</v>
      </c>
      <c r="BJ245" s="13">
        <v>4.8759623609923003E-2</v>
      </c>
      <c r="BK245" s="13"/>
      <c r="BL245" s="13">
        <v>6.7326732673267303E-2</v>
      </c>
      <c r="BM245" s="13">
        <v>4.29292929292929E-2</v>
      </c>
    </row>
    <row r="246" spans="2:65" x14ac:dyDescent="0.3">
      <c r="B246" t="s">
        <v>171</v>
      </c>
      <c r="C246" s="13">
        <v>4.6898638426626303E-2</v>
      </c>
      <c r="D246" s="13">
        <v>5.7784911717496001E-2</v>
      </c>
      <c r="E246" s="13">
        <v>3.7572254335260097E-2</v>
      </c>
      <c r="F246" s="13"/>
      <c r="G246" s="13">
        <v>7.7348066298342497E-2</v>
      </c>
      <c r="H246" s="13">
        <v>6.7226890756302504E-2</v>
      </c>
      <c r="I246" s="13">
        <v>6.2730627306273101E-2</v>
      </c>
      <c r="J246" s="13">
        <v>2.3696682464454999E-2</v>
      </c>
      <c r="K246" s="13">
        <v>7.63358778625954E-3</v>
      </c>
      <c r="L246" s="13">
        <v>5.8479532163742704E-3</v>
      </c>
      <c r="M246" s="13"/>
      <c r="N246" s="13">
        <v>4.6808510638297898E-2</v>
      </c>
      <c r="O246" s="13">
        <v>4.11764705882353E-2</v>
      </c>
      <c r="P246" s="13">
        <v>4.49438202247191E-2</v>
      </c>
      <c r="Q246" s="13">
        <v>5.3291536050156699E-2</v>
      </c>
      <c r="R246" s="13"/>
      <c r="S246" s="13">
        <v>4.8442906574394498E-2</v>
      </c>
      <c r="T246" s="13">
        <v>5.9701492537313397E-2</v>
      </c>
      <c r="U246" s="13">
        <v>1.6129032258064498E-2</v>
      </c>
      <c r="V246" s="13">
        <v>4.7619047619047603E-2</v>
      </c>
      <c r="W246" s="13">
        <v>5.8823529411764698E-2</v>
      </c>
      <c r="X246" s="13">
        <v>6.0606060606060601E-2</v>
      </c>
      <c r="Y246" s="13">
        <v>4.67289719626168E-2</v>
      </c>
      <c r="Z246" s="13">
        <v>3.3333333333333298E-2</v>
      </c>
      <c r="AA246" s="13">
        <v>3.77358490566038E-2</v>
      </c>
      <c r="AB246" s="13">
        <v>3.1914893617021302E-2</v>
      </c>
      <c r="AC246" s="13">
        <v>4.4117647058823498E-2</v>
      </c>
      <c r="AD246" s="13">
        <v>4.3478260869565202E-2</v>
      </c>
      <c r="AE246" s="13"/>
      <c r="AF246" s="13">
        <v>7.6537013801756607E-2</v>
      </c>
      <c r="AG246" s="13">
        <v>1.9455252918287899E-3</v>
      </c>
      <c r="AH246" s="13"/>
      <c r="AI246" s="13">
        <v>0.11440677966101701</v>
      </c>
      <c r="AJ246" s="13">
        <v>0.11688311688311701</v>
      </c>
      <c r="AK246" s="13">
        <v>3.7572254335260097E-2</v>
      </c>
      <c r="AL246" s="13"/>
      <c r="AM246" s="13">
        <v>0.14705882352941199</v>
      </c>
      <c r="AN246" s="13">
        <v>0.134615384615385</v>
      </c>
      <c r="AO246" s="13">
        <v>7.4074074074074098E-2</v>
      </c>
      <c r="AP246" s="13"/>
      <c r="AQ246" s="13">
        <v>4.5722713864306798E-2</v>
      </c>
      <c r="AR246" s="13">
        <v>4.8437500000000001E-2</v>
      </c>
      <c r="AS246" s="13"/>
      <c r="AT246" s="13">
        <v>4.8048048048047999E-2</v>
      </c>
      <c r="AU246" s="13">
        <v>4.6923879040667402E-2</v>
      </c>
      <c r="AV246" s="13"/>
      <c r="AW246" s="13">
        <v>6.5155807365439106E-2</v>
      </c>
      <c r="AX246" s="13">
        <v>4.09233997901364E-2</v>
      </c>
      <c r="AY246" s="13"/>
      <c r="AZ246" s="13">
        <v>5.7195571955719601E-2</v>
      </c>
      <c r="BA246" s="13">
        <v>4.07894736842105E-2</v>
      </c>
      <c r="BB246" s="13"/>
      <c r="BC246" s="13">
        <v>9.7701149425287404E-2</v>
      </c>
      <c r="BD246" s="13">
        <v>2.6086956521739101E-2</v>
      </c>
      <c r="BE246" s="13"/>
      <c r="BF246" s="13">
        <v>0.110294117647059</v>
      </c>
      <c r="BG246" s="13">
        <v>8.9622641509433998E-2</v>
      </c>
      <c r="BH246" s="13"/>
      <c r="BI246" s="13">
        <v>0.13043478260869601</v>
      </c>
      <c r="BJ246" s="13">
        <v>3.6783575705731403E-2</v>
      </c>
      <c r="BK246" s="13"/>
      <c r="BL246" s="13">
        <v>6.5346534653465294E-2</v>
      </c>
      <c r="BM246" s="13">
        <v>3.4090909090909102E-2</v>
      </c>
    </row>
    <row r="247" spans="2:65" x14ac:dyDescent="0.3">
      <c r="B247" t="s">
        <v>172</v>
      </c>
      <c r="C247" s="13">
        <v>2.9500756429652001E-2</v>
      </c>
      <c r="D247" s="13">
        <v>3.5313001605136403E-2</v>
      </c>
      <c r="E247" s="13">
        <v>2.3121387283237E-2</v>
      </c>
      <c r="F247" s="13"/>
      <c r="G247" s="13">
        <v>6.0773480662983402E-2</v>
      </c>
      <c r="H247" s="13">
        <v>4.4817927170868299E-2</v>
      </c>
      <c r="I247" s="13">
        <v>2.5830258302582999E-2</v>
      </c>
      <c r="J247" s="13">
        <v>1.4218009478673001E-2</v>
      </c>
      <c r="K247" s="13">
        <v>7.63358778625954E-3</v>
      </c>
      <c r="L247" s="13">
        <v>5.8479532163742704E-3</v>
      </c>
      <c r="M247" s="13"/>
      <c r="N247" s="13">
        <v>3.4042553191489397E-2</v>
      </c>
      <c r="O247" s="13">
        <v>2.64705882352941E-2</v>
      </c>
      <c r="P247" s="13">
        <v>3.9325842696629199E-2</v>
      </c>
      <c r="Q247" s="13">
        <v>1.88087774294671E-2</v>
      </c>
      <c r="R247" s="13"/>
      <c r="S247" s="13">
        <v>3.8062283737024201E-2</v>
      </c>
      <c r="T247" s="13">
        <v>3.7313432835820899E-2</v>
      </c>
      <c r="U247" s="13">
        <v>1.6129032258064498E-2</v>
      </c>
      <c r="V247" s="13">
        <v>9.5238095238095195E-3</v>
      </c>
      <c r="W247" s="13">
        <v>2.5210084033613401E-2</v>
      </c>
      <c r="X247" s="13">
        <v>3.03030303030303E-2</v>
      </c>
      <c r="Y247" s="13">
        <v>2.80373831775701E-2</v>
      </c>
      <c r="Z247" s="13">
        <v>3.3333333333333298E-2</v>
      </c>
      <c r="AA247" s="13">
        <v>3.77358490566038E-2</v>
      </c>
      <c r="AB247" s="13">
        <v>1.0638297872340399E-2</v>
      </c>
      <c r="AC247" s="13">
        <v>4.4117647058823498E-2</v>
      </c>
      <c r="AD247" s="13">
        <v>0</v>
      </c>
      <c r="AE247" s="13"/>
      <c r="AF247" s="13">
        <v>4.8933500627352598E-2</v>
      </c>
      <c r="AG247" s="13">
        <v>0</v>
      </c>
      <c r="AH247" s="13"/>
      <c r="AI247" s="13">
        <v>6.7796610169491497E-2</v>
      </c>
      <c r="AJ247" s="13">
        <v>7.7922077922077906E-2</v>
      </c>
      <c r="AK247" s="13">
        <v>3.17919075144509E-2</v>
      </c>
      <c r="AL247" s="13"/>
      <c r="AM247" s="13">
        <v>2.9411764705882401E-2</v>
      </c>
      <c r="AN247" s="13">
        <v>7.69230769230769E-2</v>
      </c>
      <c r="AO247" s="13">
        <v>5.9259259259259303E-2</v>
      </c>
      <c r="AP247" s="13"/>
      <c r="AQ247" s="13">
        <v>3.5398230088495602E-2</v>
      </c>
      <c r="AR247" s="13">
        <v>2.34375E-2</v>
      </c>
      <c r="AS247" s="13"/>
      <c r="AT247" s="13">
        <v>3.0030030030029999E-2</v>
      </c>
      <c r="AU247" s="13">
        <v>2.9197080291970798E-2</v>
      </c>
      <c r="AV247" s="13"/>
      <c r="AW247" s="13">
        <v>4.2492917847025503E-2</v>
      </c>
      <c r="AX247" s="13">
        <v>2.5183630640083901E-2</v>
      </c>
      <c r="AY247" s="13"/>
      <c r="AZ247" s="13">
        <v>2.2140221402214E-2</v>
      </c>
      <c r="BA247" s="13">
        <v>3.5526315789473698E-2</v>
      </c>
      <c r="BB247" s="13"/>
      <c r="BC247" s="13">
        <v>6.8965517241379296E-2</v>
      </c>
      <c r="BD247" s="13">
        <v>2.1739130434782601E-2</v>
      </c>
      <c r="BE247" s="13"/>
      <c r="BF247" s="13">
        <v>8.8235294117647106E-2</v>
      </c>
      <c r="BG247" s="13">
        <v>5.6603773584905703E-2</v>
      </c>
      <c r="BH247" s="13"/>
      <c r="BI247" s="13">
        <v>7.9710144927536197E-2</v>
      </c>
      <c r="BJ247" s="13">
        <v>2.3096663815226699E-2</v>
      </c>
      <c r="BK247" s="13"/>
      <c r="BL247" s="13">
        <v>2.9702970297029702E-2</v>
      </c>
      <c r="BM247" s="13">
        <v>2.9040404040403998E-2</v>
      </c>
    </row>
    <row r="248" spans="2:65" x14ac:dyDescent="0.3">
      <c r="B248" t="s">
        <v>173</v>
      </c>
      <c r="C248" s="13">
        <v>1.81543116490166E-2</v>
      </c>
      <c r="D248" s="13">
        <v>9.6308186195826605E-3</v>
      </c>
      <c r="E248" s="13">
        <v>2.4566473988439301E-2</v>
      </c>
      <c r="F248" s="13"/>
      <c r="G248" s="13">
        <v>4.9723756906077297E-2</v>
      </c>
      <c r="H248" s="13">
        <v>1.4005602240896401E-2</v>
      </c>
      <c r="I248" s="13">
        <v>2.2140221402214E-2</v>
      </c>
      <c r="J248" s="13">
        <v>9.4786729857819895E-3</v>
      </c>
      <c r="K248" s="13">
        <v>0</v>
      </c>
      <c r="L248" s="13">
        <v>1.1695906432748499E-2</v>
      </c>
      <c r="M248" s="13"/>
      <c r="N248" s="13">
        <v>1.27659574468085E-2</v>
      </c>
      <c r="O248" s="13">
        <v>2.9411764705882401E-2</v>
      </c>
      <c r="P248" s="13">
        <v>5.6179775280898901E-3</v>
      </c>
      <c r="Q248" s="13">
        <v>2.1943573667711599E-2</v>
      </c>
      <c r="R248" s="13"/>
      <c r="S248" s="13">
        <v>2.0761245674740501E-2</v>
      </c>
      <c r="T248" s="13">
        <v>2.2388059701492501E-2</v>
      </c>
      <c r="U248" s="13">
        <v>3.2258064516128997E-2</v>
      </c>
      <c r="V248" s="13">
        <v>0</v>
      </c>
      <c r="W248" s="13">
        <v>2.5210084033613401E-2</v>
      </c>
      <c r="X248" s="13">
        <v>1.5151515151515201E-2</v>
      </c>
      <c r="Y248" s="13">
        <v>9.3457943925233603E-3</v>
      </c>
      <c r="Z248" s="13">
        <v>0</v>
      </c>
      <c r="AA248" s="13">
        <v>1.25786163522013E-2</v>
      </c>
      <c r="AB248" s="13">
        <v>3.1914893617021302E-2</v>
      </c>
      <c r="AC248" s="13">
        <v>0</v>
      </c>
      <c r="AD248" s="13">
        <v>8.6956521739130405E-2</v>
      </c>
      <c r="AE248" s="13"/>
      <c r="AF248" s="13">
        <v>2.88582183186951E-2</v>
      </c>
      <c r="AG248" s="13">
        <v>1.9455252918287899E-3</v>
      </c>
      <c r="AH248" s="13"/>
      <c r="AI248" s="13">
        <v>2.9661016949152502E-2</v>
      </c>
      <c r="AJ248" s="13">
        <v>2.5974025974026E-2</v>
      </c>
      <c r="AK248" s="13">
        <v>3.17919075144509E-2</v>
      </c>
      <c r="AL248" s="13"/>
      <c r="AM248" s="13">
        <v>2.9411764705882401E-2</v>
      </c>
      <c r="AN248" s="13">
        <v>1.9230769230769201E-2</v>
      </c>
      <c r="AO248" s="13">
        <v>2.96296296296296E-2</v>
      </c>
      <c r="AP248" s="13"/>
      <c r="AQ248" s="13">
        <v>8.8495575221238902E-3</v>
      </c>
      <c r="AR248" s="13">
        <v>2.8125000000000001E-2</v>
      </c>
      <c r="AS248" s="13"/>
      <c r="AT248" s="13">
        <v>9.0090090090090107E-3</v>
      </c>
      <c r="AU248" s="13">
        <v>2.18978102189781E-2</v>
      </c>
      <c r="AV248" s="13"/>
      <c r="AW248" s="13">
        <v>3.9660056657223802E-2</v>
      </c>
      <c r="AX248" s="13">
        <v>1.04931794333683E-2</v>
      </c>
      <c r="AY248" s="13"/>
      <c r="AZ248" s="13">
        <v>3.5055350553505497E-2</v>
      </c>
      <c r="BA248" s="13">
        <v>6.5789473684210497E-3</v>
      </c>
      <c r="BB248" s="13"/>
      <c r="BC248" s="13">
        <v>2.8735632183908E-2</v>
      </c>
      <c r="BD248" s="13">
        <v>3.0434782608695699E-2</v>
      </c>
      <c r="BE248" s="13"/>
      <c r="BF248" s="13">
        <v>0</v>
      </c>
      <c r="BG248" s="13">
        <v>4.71698113207547E-2</v>
      </c>
      <c r="BH248" s="13"/>
      <c r="BI248" s="13">
        <v>5.0724637681159403E-2</v>
      </c>
      <c r="BJ248" s="13">
        <v>1.3686911890504701E-2</v>
      </c>
      <c r="BK248" s="13"/>
      <c r="BL248" s="13">
        <v>2.7722772277227699E-2</v>
      </c>
      <c r="BM248" s="13">
        <v>1.13636363636364E-2</v>
      </c>
    </row>
    <row r="249" spans="2:65" x14ac:dyDescent="0.3">
      <c r="B249" t="s">
        <v>174</v>
      </c>
      <c r="C249" s="13">
        <v>7.5642965204235999E-3</v>
      </c>
      <c r="D249" s="13">
        <v>4.8154093097913303E-3</v>
      </c>
      <c r="E249" s="13">
        <v>8.6705202312138702E-3</v>
      </c>
      <c r="F249" s="13"/>
      <c r="G249" s="13">
        <v>1.1049723756906099E-2</v>
      </c>
      <c r="H249" s="13">
        <v>1.1204481792717101E-2</v>
      </c>
      <c r="I249" s="13">
        <v>3.6900369003690001E-3</v>
      </c>
      <c r="J249" s="13">
        <v>1.4218009478673001E-2</v>
      </c>
      <c r="K249" s="13">
        <v>0</v>
      </c>
      <c r="L249" s="13">
        <v>0</v>
      </c>
      <c r="M249" s="13"/>
      <c r="N249" s="13">
        <v>8.5106382978723406E-3</v>
      </c>
      <c r="O249" s="13">
        <v>8.8235294117647092E-3</v>
      </c>
      <c r="P249" s="13">
        <v>0</v>
      </c>
      <c r="Q249" s="13">
        <v>9.4043887147335394E-3</v>
      </c>
      <c r="R249" s="13"/>
      <c r="S249" s="13">
        <v>1.03806228373702E-2</v>
      </c>
      <c r="T249" s="13">
        <v>0</v>
      </c>
      <c r="U249" s="13">
        <v>0</v>
      </c>
      <c r="V249" s="13">
        <v>9.5238095238095195E-3</v>
      </c>
      <c r="W249" s="13">
        <v>0</v>
      </c>
      <c r="X249" s="13">
        <v>1.5151515151515201E-2</v>
      </c>
      <c r="Y249" s="13">
        <v>0</v>
      </c>
      <c r="Z249" s="13">
        <v>0</v>
      </c>
      <c r="AA249" s="13">
        <v>1.88679245283019E-2</v>
      </c>
      <c r="AB249" s="13">
        <v>0</v>
      </c>
      <c r="AC249" s="13">
        <v>1.4705882352941201E-2</v>
      </c>
      <c r="AD249" s="13">
        <v>0</v>
      </c>
      <c r="AE249" s="13"/>
      <c r="AF249" s="13">
        <v>1.1292346298619801E-2</v>
      </c>
      <c r="AG249" s="13">
        <v>0</v>
      </c>
      <c r="AH249" s="13"/>
      <c r="AI249" s="13">
        <v>2.1186440677966101E-2</v>
      </c>
      <c r="AJ249" s="13">
        <v>1.2987012987013E-2</v>
      </c>
      <c r="AK249" s="13">
        <v>8.6705202312138702E-3</v>
      </c>
      <c r="AL249" s="13"/>
      <c r="AM249" s="13">
        <v>0</v>
      </c>
      <c r="AN249" s="13">
        <v>1.9230769230769201E-2</v>
      </c>
      <c r="AO249" s="13">
        <v>3.7037037037037E-2</v>
      </c>
      <c r="AP249" s="13"/>
      <c r="AQ249" s="13">
        <v>1.0324483775811201E-2</v>
      </c>
      <c r="AR249" s="13">
        <v>4.6874999999999998E-3</v>
      </c>
      <c r="AS249" s="13"/>
      <c r="AT249" s="13">
        <v>1.5015015015014999E-2</v>
      </c>
      <c r="AU249" s="13">
        <v>5.2137643378519297E-3</v>
      </c>
      <c r="AV249" s="13"/>
      <c r="AW249" s="13">
        <v>8.4985835694051E-3</v>
      </c>
      <c r="AX249" s="13">
        <v>6.29590766002099E-3</v>
      </c>
      <c r="AY249" s="13"/>
      <c r="AZ249" s="13">
        <v>9.2250922509225092E-3</v>
      </c>
      <c r="BA249" s="13">
        <v>6.5789473684210497E-3</v>
      </c>
      <c r="BB249" s="13"/>
      <c r="BC249" s="13">
        <v>1.72413793103448E-2</v>
      </c>
      <c r="BD249" s="13">
        <v>0</v>
      </c>
      <c r="BE249" s="13"/>
      <c r="BF249" s="13">
        <v>1.4705882352941201E-2</v>
      </c>
      <c r="BG249" s="13">
        <v>1.88679245283019E-2</v>
      </c>
      <c r="BH249" s="13"/>
      <c r="BI249" s="13">
        <v>0</v>
      </c>
      <c r="BJ249" s="13">
        <v>8.5543199315654406E-3</v>
      </c>
      <c r="BK249" s="13"/>
      <c r="BL249" s="13">
        <v>9.9009900990098994E-3</v>
      </c>
      <c r="BM249" s="13">
        <v>6.3131313131313104E-3</v>
      </c>
    </row>
    <row r="250" spans="2:65" x14ac:dyDescent="0.3">
      <c r="B250" t="s">
        <v>175</v>
      </c>
      <c r="C250" s="13">
        <v>7.5642965204235999E-3</v>
      </c>
      <c r="D250" s="13">
        <v>6.4205457463884404E-3</v>
      </c>
      <c r="E250" s="13">
        <v>8.6705202312138702E-3</v>
      </c>
      <c r="F250" s="13"/>
      <c r="G250" s="13">
        <v>2.7624309392265199E-2</v>
      </c>
      <c r="H250" s="13">
        <v>5.60224089635854E-3</v>
      </c>
      <c r="I250" s="13">
        <v>0</v>
      </c>
      <c r="J250" s="13">
        <v>1.4218009478673001E-2</v>
      </c>
      <c r="K250" s="13">
        <v>0</v>
      </c>
      <c r="L250" s="13">
        <v>0</v>
      </c>
      <c r="M250" s="13"/>
      <c r="N250" s="13">
        <v>8.5106382978723406E-3</v>
      </c>
      <c r="O250" s="13">
        <v>5.8823529411764696E-3</v>
      </c>
      <c r="P250" s="13">
        <v>5.6179775280898901E-3</v>
      </c>
      <c r="Q250" s="13">
        <v>9.4043887147335394E-3</v>
      </c>
      <c r="R250" s="13"/>
      <c r="S250" s="13">
        <v>1.03806228373702E-2</v>
      </c>
      <c r="T250" s="13">
        <v>0</v>
      </c>
      <c r="U250" s="13">
        <v>0</v>
      </c>
      <c r="V250" s="13">
        <v>1.9047619047619001E-2</v>
      </c>
      <c r="W250" s="13">
        <v>1.6806722689075598E-2</v>
      </c>
      <c r="X250" s="13">
        <v>1.5151515151515201E-2</v>
      </c>
      <c r="Y250" s="13">
        <v>0</v>
      </c>
      <c r="Z250" s="13">
        <v>0</v>
      </c>
      <c r="AA250" s="13">
        <v>6.2893081761006301E-3</v>
      </c>
      <c r="AB250" s="13">
        <v>0</v>
      </c>
      <c r="AC250" s="13">
        <v>0</v>
      </c>
      <c r="AD250" s="13">
        <v>0</v>
      </c>
      <c r="AE250" s="13"/>
      <c r="AF250" s="13">
        <v>0</v>
      </c>
      <c r="AG250" s="13">
        <v>0</v>
      </c>
      <c r="AH250" s="13"/>
      <c r="AI250" s="13">
        <v>0</v>
      </c>
      <c r="AJ250" s="13">
        <v>0</v>
      </c>
      <c r="AK250" s="13">
        <v>0</v>
      </c>
      <c r="AL250" s="13"/>
      <c r="AM250" s="13">
        <v>0</v>
      </c>
      <c r="AN250" s="13">
        <v>0</v>
      </c>
      <c r="AO250" s="13">
        <v>0</v>
      </c>
      <c r="AP250" s="13"/>
      <c r="AQ250" s="13">
        <v>7.3746312684365798E-3</v>
      </c>
      <c r="AR250" s="13">
        <v>7.8125E-3</v>
      </c>
      <c r="AS250" s="13"/>
      <c r="AT250" s="13">
        <v>9.0090090090090107E-3</v>
      </c>
      <c r="AU250" s="13">
        <v>5.2137643378519297E-3</v>
      </c>
      <c r="AV250" s="13"/>
      <c r="AW250" s="13">
        <v>8.4985835694051E-3</v>
      </c>
      <c r="AX250" s="13">
        <v>7.3452256033578198E-3</v>
      </c>
      <c r="AY250" s="13"/>
      <c r="AZ250" s="13">
        <v>7.3800738007380098E-3</v>
      </c>
      <c r="BA250" s="13">
        <v>6.5789473684210497E-3</v>
      </c>
      <c r="BB250" s="13"/>
      <c r="BC250" s="13">
        <v>0</v>
      </c>
      <c r="BD250" s="13">
        <v>0</v>
      </c>
      <c r="BE250" s="13"/>
      <c r="BF250" s="13">
        <v>0</v>
      </c>
      <c r="BG250" s="13">
        <v>0</v>
      </c>
      <c r="BH250" s="13"/>
      <c r="BI250" s="13">
        <v>0</v>
      </c>
      <c r="BJ250" s="13">
        <v>7.6988879384088998E-3</v>
      </c>
      <c r="BK250" s="13"/>
      <c r="BL250" s="13">
        <v>9.9009900990098994E-3</v>
      </c>
      <c r="BM250" s="13">
        <v>5.0505050505050501E-3</v>
      </c>
    </row>
    <row r="251" spans="2:65" x14ac:dyDescent="0.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row>
    <row r="252" spans="2:65" x14ac:dyDescent="0.3">
      <c r="B252" s="6" t="s">
        <v>183</v>
      </c>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row>
    <row r="253" spans="2:65" x14ac:dyDescent="0.3">
      <c r="B253" s="23" t="s">
        <v>184</v>
      </c>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row>
    <row r="254" spans="2:65" x14ac:dyDescent="0.3">
      <c r="B254" t="s">
        <v>177</v>
      </c>
      <c r="C254" s="13">
        <v>0.25192012288786497</v>
      </c>
      <c r="D254" s="13">
        <v>0.24573378839590401</v>
      </c>
      <c r="E254" s="13">
        <v>0.25495750708215298</v>
      </c>
      <c r="F254" s="13"/>
      <c r="G254" s="13">
        <v>0.20338983050847501</v>
      </c>
      <c r="H254" s="13">
        <v>0.270531400966184</v>
      </c>
      <c r="I254" s="13">
        <v>0.23913043478260901</v>
      </c>
      <c r="J254" s="13">
        <v>0.24418604651162801</v>
      </c>
      <c r="K254" s="13">
        <v>0.22807017543859601</v>
      </c>
      <c r="L254" s="13">
        <v>0.37777777777777799</v>
      </c>
      <c r="M254" s="13"/>
      <c r="N254" s="13">
        <v>0.238095238095238</v>
      </c>
      <c r="O254" s="13">
        <v>0.23214285714285701</v>
      </c>
      <c r="P254" s="13">
        <v>0.26041666666666702</v>
      </c>
      <c r="Q254" s="13">
        <v>0.3</v>
      </c>
      <c r="R254" s="13"/>
      <c r="S254" s="13">
        <v>0.195945945945946</v>
      </c>
      <c r="T254" s="13">
        <v>0.36065573770491799</v>
      </c>
      <c r="U254" s="13">
        <v>0.25</v>
      </c>
      <c r="V254" s="13">
        <v>0.1875</v>
      </c>
      <c r="W254" s="13">
        <v>0.240740740740741</v>
      </c>
      <c r="X254" s="13">
        <v>0.26229508196721302</v>
      </c>
      <c r="Y254" s="13">
        <v>0.23529411764705899</v>
      </c>
      <c r="Z254" s="13">
        <v>0.38095238095238099</v>
      </c>
      <c r="AA254" s="13">
        <v>0.24444444444444399</v>
      </c>
      <c r="AB254" s="13">
        <v>0.25581395348837199</v>
      </c>
      <c r="AC254" s="13">
        <v>0.32258064516128998</v>
      </c>
      <c r="AD254" s="13">
        <v>0.42857142857142899</v>
      </c>
      <c r="AE254" s="13"/>
      <c r="AF254" s="13">
        <v>0.25271317829457401</v>
      </c>
      <c r="AG254" s="13">
        <v>0.2</v>
      </c>
      <c r="AH254" s="13"/>
      <c r="AI254" s="13">
        <v>0.22033898305084701</v>
      </c>
      <c r="AJ254" s="13">
        <v>0.24637681159420299</v>
      </c>
      <c r="AK254" s="13">
        <v>0.27710843373493999</v>
      </c>
      <c r="AL254" s="13"/>
      <c r="AM254" s="13">
        <v>0.23529411764705899</v>
      </c>
      <c r="AN254" s="13">
        <v>0.269230769230769</v>
      </c>
      <c r="AO254" s="13">
        <v>0.146153846153846</v>
      </c>
      <c r="AP254" s="13"/>
      <c r="AQ254" s="13">
        <v>0.232198142414861</v>
      </c>
      <c r="AR254" s="13">
        <v>0.27217125382263002</v>
      </c>
      <c r="AS254" s="13"/>
      <c r="AT254" s="13">
        <v>0.27564102564102599</v>
      </c>
      <c r="AU254" s="13">
        <v>0.24791666666666701</v>
      </c>
      <c r="AV254" s="13"/>
      <c r="AW254" s="13">
        <v>0.31034482758620702</v>
      </c>
      <c r="AX254" s="13">
        <v>0.22831050228310501</v>
      </c>
      <c r="AY254" s="13"/>
      <c r="AZ254" s="13">
        <v>0.28363636363636402</v>
      </c>
      <c r="BA254" s="13">
        <v>0.23351648351648399</v>
      </c>
      <c r="BB254" s="13"/>
      <c r="BC254" s="13">
        <v>0.47674418604651198</v>
      </c>
      <c r="BD254" s="13">
        <v>0</v>
      </c>
      <c r="BE254" s="13"/>
      <c r="BF254" s="13">
        <v>0.402985074626866</v>
      </c>
      <c r="BG254" s="13">
        <v>0.52380952380952395</v>
      </c>
      <c r="BH254" s="13"/>
      <c r="BI254" s="13">
        <v>0.29487179487179499</v>
      </c>
      <c r="BJ254" s="13">
        <v>0.247349823321555</v>
      </c>
      <c r="BK254" s="13"/>
      <c r="BL254" s="13">
        <v>0.247349823321555</v>
      </c>
      <c r="BM254" s="13">
        <v>0.256410256410256</v>
      </c>
    </row>
    <row r="255" spans="2:65" x14ac:dyDescent="0.3">
      <c r="B255" t="s">
        <v>178</v>
      </c>
      <c r="C255" s="13">
        <v>0.27649769585253497</v>
      </c>
      <c r="D255" s="13">
        <v>0.30034129692832801</v>
      </c>
      <c r="E255" s="13">
        <v>0.25779036827195501</v>
      </c>
      <c r="F255" s="13"/>
      <c r="G255" s="13">
        <v>0.34745762711864397</v>
      </c>
      <c r="H255" s="13">
        <v>0.352657004830918</v>
      </c>
      <c r="I255" s="13">
        <v>0.23913043478260901</v>
      </c>
      <c r="J255" s="13">
        <v>0.17441860465116299</v>
      </c>
      <c r="K255" s="13">
        <v>0.24561403508771901</v>
      </c>
      <c r="L255" s="13">
        <v>8.8888888888888906E-2</v>
      </c>
      <c r="M255" s="13"/>
      <c r="N255" s="13">
        <v>0.29004329004328999</v>
      </c>
      <c r="O255" s="13">
        <v>0.30357142857142899</v>
      </c>
      <c r="P255" s="13">
        <v>0.20833333333333301</v>
      </c>
      <c r="Q255" s="13">
        <v>0.266666666666667</v>
      </c>
      <c r="R255" s="13"/>
      <c r="S255" s="13">
        <v>0.31081081081081102</v>
      </c>
      <c r="T255" s="13">
        <v>0.213114754098361</v>
      </c>
      <c r="U255" s="13">
        <v>0.22222222222222199</v>
      </c>
      <c r="V255" s="13">
        <v>0.25</v>
      </c>
      <c r="W255" s="13">
        <v>0.35185185185185203</v>
      </c>
      <c r="X255" s="13">
        <v>0.34426229508196698</v>
      </c>
      <c r="Y255" s="13">
        <v>0.23529411764705899</v>
      </c>
      <c r="Z255" s="13">
        <v>0.14285714285714299</v>
      </c>
      <c r="AA255" s="13">
        <v>0.266666666666667</v>
      </c>
      <c r="AB255" s="13">
        <v>0.30232558139534899</v>
      </c>
      <c r="AC255" s="13">
        <v>0.25806451612903197</v>
      </c>
      <c r="AD255" s="13">
        <v>0.14285714285714299</v>
      </c>
      <c r="AE255" s="13"/>
      <c r="AF255" s="13">
        <v>0.277519379844961</v>
      </c>
      <c r="AG255" s="13">
        <v>0.2</v>
      </c>
      <c r="AH255" s="13"/>
      <c r="AI255" s="13">
        <v>0.23728813559322001</v>
      </c>
      <c r="AJ255" s="13">
        <v>0.39130434782608697</v>
      </c>
      <c r="AK255" s="13">
        <v>0.29216867469879498</v>
      </c>
      <c r="AL255" s="13"/>
      <c r="AM255" s="13">
        <v>0.220588235294118</v>
      </c>
      <c r="AN255" s="13">
        <v>0.30769230769230799</v>
      </c>
      <c r="AO255" s="13">
        <v>0.16153846153846199</v>
      </c>
      <c r="AP255" s="13"/>
      <c r="AQ255" s="13">
        <v>0.33746130030959798</v>
      </c>
      <c r="AR255" s="13">
        <v>0.21712538226299699</v>
      </c>
      <c r="AS255" s="13"/>
      <c r="AT255" s="13">
        <v>0.30128205128205099</v>
      </c>
      <c r="AU255" s="13">
        <v>0.266666666666667</v>
      </c>
      <c r="AV255" s="13"/>
      <c r="AW255" s="13">
        <v>0.30541871921182301</v>
      </c>
      <c r="AX255" s="13">
        <v>0.26255707762557101</v>
      </c>
      <c r="AY255" s="13"/>
      <c r="AZ255" s="13">
        <v>0.232727272727273</v>
      </c>
      <c r="BA255" s="13">
        <v>0.30219780219780201</v>
      </c>
      <c r="BB255" s="13"/>
      <c r="BC255" s="13">
        <v>0.52325581395348797</v>
      </c>
      <c r="BD255" s="13">
        <v>0</v>
      </c>
      <c r="BE255" s="13"/>
      <c r="BF255" s="13">
        <v>0.59701492537313405</v>
      </c>
      <c r="BG255" s="13">
        <v>0.476190476190476</v>
      </c>
      <c r="BH255" s="13"/>
      <c r="BI255" s="13">
        <v>0.269230769230769</v>
      </c>
      <c r="BJ255" s="13">
        <v>0.27385159010600701</v>
      </c>
      <c r="BK255" s="13"/>
      <c r="BL255" s="13">
        <v>0.27561837455830401</v>
      </c>
      <c r="BM255" s="13">
        <v>0.26780626780626798</v>
      </c>
    </row>
    <row r="256" spans="2:65" x14ac:dyDescent="0.3">
      <c r="B256" t="s">
        <v>179</v>
      </c>
      <c r="C256" s="13">
        <v>0.19662058371735799</v>
      </c>
      <c r="D256" s="13">
        <v>0.18771331058020499</v>
      </c>
      <c r="E256" s="13">
        <v>0.20396600566572201</v>
      </c>
      <c r="F256" s="13"/>
      <c r="G256" s="13">
        <v>0.194915254237288</v>
      </c>
      <c r="H256" s="13">
        <v>0.20772946859903399</v>
      </c>
      <c r="I256" s="13">
        <v>0.217391304347826</v>
      </c>
      <c r="J256" s="13">
        <v>0.15116279069767399</v>
      </c>
      <c r="K256" s="13">
        <v>0.21052631578947401</v>
      </c>
      <c r="L256" s="13">
        <v>0.155555555555556</v>
      </c>
      <c r="M256" s="13"/>
      <c r="N256" s="13">
        <v>0.18614718614718601</v>
      </c>
      <c r="O256" s="13">
        <v>0.238095238095238</v>
      </c>
      <c r="P256" s="13">
        <v>0.20833333333333301</v>
      </c>
      <c r="Q256" s="13">
        <v>0.146666666666667</v>
      </c>
      <c r="R256" s="13"/>
      <c r="S256" s="13">
        <v>0.25</v>
      </c>
      <c r="T256" s="13">
        <v>0.14754098360655701</v>
      </c>
      <c r="U256" s="13">
        <v>0.11111111111111099</v>
      </c>
      <c r="V256" s="13">
        <v>0.16666666666666699</v>
      </c>
      <c r="W256" s="13">
        <v>0.240740740740741</v>
      </c>
      <c r="X256" s="13">
        <v>0.14754098360655701</v>
      </c>
      <c r="Y256" s="13">
        <v>0.31372549019607798</v>
      </c>
      <c r="Z256" s="13">
        <v>0.14285714285714299</v>
      </c>
      <c r="AA256" s="13">
        <v>0.211111111111111</v>
      </c>
      <c r="AB256" s="13">
        <v>0.162790697674419</v>
      </c>
      <c r="AC256" s="13">
        <v>9.6774193548387094E-2</v>
      </c>
      <c r="AD256" s="13">
        <v>0</v>
      </c>
      <c r="AE256" s="13"/>
      <c r="AF256" s="13">
        <v>0.19844961240310099</v>
      </c>
      <c r="AG256" s="13">
        <v>0</v>
      </c>
      <c r="AH256" s="13"/>
      <c r="AI256" s="13">
        <v>0.26271186440678002</v>
      </c>
      <c r="AJ256" s="13">
        <v>0.15942028985507201</v>
      </c>
      <c r="AK256" s="13">
        <v>0.16265060240963899</v>
      </c>
      <c r="AL256" s="13"/>
      <c r="AM256" s="13">
        <v>0.25</v>
      </c>
      <c r="AN256" s="13">
        <v>0.21153846153846201</v>
      </c>
      <c r="AO256" s="13">
        <v>0.34615384615384598</v>
      </c>
      <c r="AP256" s="13"/>
      <c r="AQ256" s="13">
        <v>0.20433436532507701</v>
      </c>
      <c r="AR256" s="13">
        <v>0.18960244648318</v>
      </c>
      <c r="AS256" s="13"/>
      <c r="AT256" s="13">
        <v>0.19230769230769201</v>
      </c>
      <c r="AU256" s="13">
        <v>0.195833333333333</v>
      </c>
      <c r="AV256" s="13"/>
      <c r="AW256" s="13">
        <v>0.16256157635467999</v>
      </c>
      <c r="AX256" s="13">
        <v>0.21232876712328799</v>
      </c>
      <c r="AY256" s="13"/>
      <c r="AZ256" s="13">
        <v>0.15272727272727299</v>
      </c>
      <c r="BA256" s="13">
        <v>0.230769230769231</v>
      </c>
      <c r="BB256" s="13"/>
      <c r="BC256" s="13">
        <v>0</v>
      </c>
      <c r="BD256" s="13">
        <v>0.40758293838862603</v>
      </c>
      <c r="BE256" s="13"/>
      <c r="BF256" s="13">
        <v>0</v>
      </c>
      <c r="BG256" s="13">
        <v>0</v>
      </c>
      <c r="BH256" s="13"/>
      <c r="BI256" s="13">
        <v>0.15384615384615399</v>
      </c>
      <c r="BJ256" s="13">
        <v>0.203180212014134</v>
      </c>
      <c r="BK256" s="13"/>
      <c r="BL256" s="13">
        <v>0.18374558303886901</v>
      </c>
      <c r="BM256" s="13">
        <v>0.20512820512820501</v>
      </c>
    </row>
    <row r="257" spans="2:65" x14ac:dyDescent="0.3">
      <c r="B257" t="s">
        <v>180</v>
      </c>
      <c r="C257" s="13">
        <v>0.17204301075268799</v>
      </c>
      <c r="D257" s="13">
        <v>0.17406143344709901</v>
      </c>
      <c r="E257" s="13">
        <v>0.16997167138810201</v>
      </c>
      <c r="F257" s="13"/>
      <c r="G257" s="13">
        <v>0.11864406779661001</v>
      </c>
      <c r="H257" s="13">
        <v>0.101449275362319</v>
      </c>
      <c r="I257" s="13">
        <v>0.18115942028985499</v>
      </c>
      <c r="J257" s="13">
        <v>0.31395348837209303</v>
      </c>
      <c r="K257" s="13">
        <v>0.21052631578947401</v>
      </c>
      <c r="L257" s="13">
        <v>0.28888888888888897</v>
      </c>
      <c r="M257" s="13"/>
      <c r="N257" s="13">
        <v>0.18614718614718601</v>
      </c>
      <c r="O257" s="13">
        <v>0.14285714285714299</v>
      </c>
      <c r="P257" s="13">
        <v>0.1875</v>
      </c>
      <c r="Q257" s="13">
        <v>0.17333333333333301</v>
      </c>
      <c r="R257" s="13"/>
      <c r="S257" s="13">
        <v>0.168918918918919</v>
      </c>
      <c r="T257" s="13">
        <v>0.18032786885245899</v>
      </c>
      <c r="U257" s="13">
        <v>0.16666666666666699</v>
      </c>
      <c r="V257" s="13">
        <v>0.20833333333333301</v>
      </c>
      <c r="W257" s="13">
        <v>9.2592592592592601E-2</v>
      </c>
      <c r="X257" s="13">
        <v>0.16393442622950799</v>
      </c>
      <c r="Y257" s="13">
        <v>0.15686274509803899</v>
      </c>
      <c r="Z257" s="13">
        <v>0.14285714285714299</v>
      </c>
      <c r="AA257" s="13">
        <v>0.18888888888888899</v>
      </c>
      <c r="AB257" s="13">
        <v>0.209302325581395</v>
      </c>
      <c r="AC257" s="13">
        <v>0.25806451612903197</v>
      </c>
      <c r="AD257" s="13">
        <v>0</v>
      </c>
      <c r="AE257" s="13"/>
      <c r="AF257" s="13">
        <v>0.16899224806201599</v>
      </c>
      <c r="AG257" s="13">
        <v>0.4</v>
      </c>
      <c r="AH257" s="13"/>
      <c r="AI257" s="13">
        <v>0.18220338983050799</v>
      </c>
      <c r="AJ257" s="13">
        <v>0.101449275362319</v>
      </c>
      <c r="AK257" s="13">
        <v>0.16867469879518099</v>
      </c>
      <c r="AL257" s="13"/>
      <c r="AM257" s="13">
        <v>0.161764705882353</v>
      </c>
      <c r="AN257" s="13">
        <v>0.134615384615385</v>
      </c>
      <c r="AO257" s="13">
        <v>0.22307692307692301</v>
      </c>
      <c r="AP257" s="13"/>
      <c r="AQ257" s="13">
        <v>0.15170278637770901</v>
      </c>
      <c r="AR257" s="13">
        <v>0.192660550458716</v>
      </c>
      <c r="AS257" s="13"/>
      <c r="AT257" s="13">
        <v>0.18589743589743599</v>
      </c>
      <c r="AU257" s="13">
        <v>0.16875000000000001</v>
      </c>
      <c r="AV257" s="13"/>
      <c r="AW257" s="13">
        <v>0.108374384236453</v>
      </c>
      <c r="AX257" s="13">
        <v>0.19634703196347</v>
      </c>
      <c r="AY257" s="13"/>
      <c r="AZ257" s="13">
        <v>0.189090909090909</v>
      </c>
      <c r="BA257" s="13">
        <v>0.159340659340659</v>
      </c>
      <c r="BB257" s="13"/>
      <c r="BC257" s="13">
        <v>0</v>
      </c>
      <c r="BD257" s="13">
        <v>0.34123222748815202</v>
      </c>
      <c r="BE257" s="13"/>
      <c r="BF257" s="13">
        <v>0</v>
      </c>
      <c r="BG257" s="13">
        <v>0</v>
      </c>
      <c r="BH257" s="13"/>
      <c r="BI257" s="13">
        <v>0.15384615384615399</v>
      </c>
      <c r="BJ257" s="13">
        <v>0.17667844522968201</v>
      </c>
      <c r="BK257" s="13"/>
      <c r="BL257" s="13">
        <v>0.16607773851590099</v>
      </c>
      <c r="BM257" s="13">
        <v>0.18518518518518501</v>
      </c>
    </row>
    <row r="258" spans="2:65" x14ac:dyDescent="0.3">
      <c r="B258" t="s">
        <v>181</v>
      </c>
      <c r="C258" s="13">
        <v>9.9846390168970803E-2</v>
      </c>
      <c r="D258" s="13">
        <v>8.5324232081911297E-2</v>
      </c>
      <c r="E258" s="13">
        <v>0.113314447592068</v>
      </c>
      <c r="F258" s="13"/>
      <c r="G258" s="13">
        <v>0.13559322033898299</v>
      </c>
      <c r="H258" s="13">
        <v>6.2801932367149801E-2</v>
      </c>
      <c r="I258" s="13">
        <v>0.115942028985507</v>
      </c>
      <c r="J258" s="13">
        <v>0.116279069767442</v>
      </c>
      <c r="K258" s="13">
        <v>0.105263157894737</v>
      </c>
      <c r="L258" s="13">
        <v>8.8888888888888906E-2</v>
      </c>
      <c r="M258" s="13"/>
      <c r="N258" s="13">
        <v>9.9567099567099596E-2</v>
      </c>
      <c r="O258" s="13">
        <v>8.3333333333333301E-2</v>
      </c>
      <c r="P258" s="13">
        <v>0.125</v>
      </c>
      <c r="Q258" s="13">
        <v>0.10666666666666701</v>
      </c>
      <c r="R258" s="13"/>
      <c r="S258" s="13">
        <v>7.4324324324324301E-2</v>
      </c>
      <c r="T258" s="13">
        <v>9.8360655737704902E-2</v>
      </c>
      <c r="U258" s="13">
        <v>0.25</v>
      </c>
      <c r="V258" s="13">
        <v>0.16666666666666699</v>
      </c>
      <c r="W258" s="13">
        <v>7.4074074074074098E-2</v>
      </c>
      <c r="X258" s="13">
        <v>8.1967213114754106E-2</v>
      </c>
      <c r="Y258" s="13">
        <v>5.8823529411764698E-2</v>
      </c>
      <c r="Z258" s="13">
        <v>0.19047619047618999</v>
      </c>
      <c r="AA258" s="13">
        <v>8.8888888888888906E-2</v>
      </c>
      <c r="AB258" s="13">
        <v>6.9767441860465101E-2</v>
      </c>
      <c r="AC258" s="13">
        <v>6.4516129032258104E-2</v>
      </c>
      <c r="AD258" s="13">
        <v>0.28571428571428598</v>
      </c>
      <c r="AE258" s="13"/>
      <c r="AF258" s="13">
        <v>9.92248062015504E-2</v>
      </c>
      <c r="AG258" s="13">
        <v>0.2</v>
      </c>
      <c r="AH258" s="13"/>
      <c r="AI258" s="13">
        <v>9.3220338983050793E-2</v>
      </c>
      <c r="AJ258" s="13">
        <v>0.101449275362319</v>
      </c>
      <c r="AK258" s="13">
        <v>9.9397590361445798E-2</v>
      </c>
      <c r="AL258" s="13"/>
      <c r="AM258" s="13">
        <v>0.13235294117647101</v>
      </c>
      <c r="AN258" s="13">
        <v>7.69230769230769E-2</v>
      </c>
      <c r="AO258" s="13">
        <v>0.115384615384615</v>
      </c>
      <c r="AP258" s="13"/>
      <c r="AQ258" s="13">
        <v>7.4303405572755402E-2</v>
      </c>
      <c r="AR258" s="13">
        <v>0.122324159021407</v>
      </c>
      <c r="AS258" s="13"/>
      <c r="AT258" s="13">
        <v>4.48717948717949E-2</v>
      </c>
      <c r="AU258" s="13">
        <v>0.116666666666667</v>
      </c>
      <c r="AV258" s="13"/>
      <c r="AW258" s="13">
        <v>0.108374384236453</v>
      </c>
      <c r="AX258" s="13">
        <v>9.8173515981735196E-2</v>
      </c>
      <c r="AY258" s="13"/>
      <c r="AZ258" s="13">
        <v>0.134545454545455</v>
      </c>
      <c r="BA258" s="13">
        <v>7.4175824175824204E-2</v>
      </c>
      <c r="BB258" s="13"/>
      <c r="BC258" s="13">
        <v>0</v>
      </c>
      <c r="BD258" s="13">
        <v>0.24170616113744101</v>
      </c>
      <c r="BE258" s="13"/>
      <c r="BF258" s="13">
        <v>0</v>
      </c>
      <c r="BG258" s="13">
        <v>0</v>
      </c>
      <c r="BH258" s="13"/>
      <c r="BI258" s="13">
        <v>0.115384615384615</v>
      </c>
      <c r="BJ258" s="13">
        <v>9.7173144876325099E-2</v>
      </c>
      <c r="BK258" s="13"/>
      <c r="BL258" s="13">
        <v>0.12720848056537101</v>
      </c>
      <c r="BM258" s="13">
        <v>7.9772079772079799E-2</v>
      </c>
    </row>
    <row r="259" spans="2:65" x14ac:dyDescent="0.3">
      <c r="B259" t="s">
        <v>182</v>
      </c>
      <c r="C259" s="13">
        <v>3.07219662058372E-3</v>
      </c>
      <c r="D259" s="13">
        <v>6.8259385665529002E-3</v>
      </c>
      <c r="E259" s="13">
        <v>0</v>
      </c>
      <c r="F259" s="13"/>
      <c r="G259" s="13">
        <v>0</v>
      </c>
      <c r="H259" s="13">
        <v>4.8309178743961402E-3</v>
      </c>
      <c r="I259" s="13">
        <v>7.2463768115942004E-3</v>
      </c>
      <c r="J259" s="13">
        <v>0</v>
      </c>
      <c r="K259" s="13">
        <v>0</v>
      </c>
      <c r="L259" s="13">
        <v>0</v>
      </c>
      <c r="M259" s="13"/>
      <c r="N259" s="13">
        <v>0</v>
      </c>
      <c r="O259" s="13">
        <v>0</v>
      </c>
      <c r="P259" s="13">
        <v>1.0416666666666701E-2</v>
      </c>
      <c r="Q259" s="13">
        <v>6.6666666666666697E-3</v>
      </c>
      <c r="R259" s="13"/>
      <c r="S259" s="13">
        <v>0</v>
      </c>
      <c r="T259" s="13">
        <v>0</v>
      </c>
      <c r="U259" s="13">
        <v>0</v>
      </c>
      <c r="V259" s="13">
        <v>2.0833333333333301E-2</v>
      </c>
      <c r="W259" s="13">
        <v>0</v>
      </c>
      <c r="X259" s="13">
        <v>0</v>
      </c>
      <c r="Y259" s="13">
        <v>0</v>
      </c>
      <c r="Z259" s="13">
        <v>0</v>
      </c>
      <c r="AA259" s="13">
        <v>0</v>
      </c>
      <c r="AB259" s="13">
        <v>0</v>
      </c>
      <c r="AC259" s="13">
        <v>0</v>
      </c>
      <c r="AD259" s="13">
        <v>0.14285714285714299</v>
      </c>
      <c r="AE259" s="13"/>
      <c r="AF259" s="13">
        <v>3.10077519379845E-3</v>
      </c>
      <c r="AG259" s="13">
        <v>0</v>
      </c>
      <c r="AH259" s="13"/>
      <c r="AI259" s="13">
        <v>4.2372881355932203E-3</v>
      </c>
      <c r="AJ259" s="13">
        <v>0</v>
      </c>
      <c r="AK259" s="13">
        <v>0</v>
      </c>
      <c r="AL259" s="13"/>
      <c r="AM259" s="13">
        <v>0</v>
      </c>
      <c r="AN259" s="13">
        <v>0</v>
      </c>
      <c r="AO259" s="13">
        <v>7.6923076923076901E-3</v>
      </c>
      <c r="AP259" s="13"/>
      <c r="AQ259" s="13">
        <v>0</v>
      </c>
      <c r="AR259" s="13">
        <v>6.1162079510703399E-3</v>
      </c>
      <c r="AS259" s="13"/>
      <c r="AT259" s="13">
        <v>0</v>
      </c>
      <c r="AU259" s="13">
        <v>4.1666666666666701E-3</v>
      </c>
      <c r="AV259" s="13"/>
      <c r="AW259" s="13">
        <v>4.92610837438424E-3</v>
      </c>
      <c r="AX259" s="13">
        <v>2.2831050228310501E-3</v>
      </c>
      <c r="AY259" s="13"/>
      <c r="AZ259" s="13">
        <v>7.2727272727272701E-3</v>
      </c>
      <c r="BA259" s="13">
        <v>0</v>
      </c>
      <c r="BB259" s="13"/>
      <c r="BC259" s="13">
        <v>0</v>
      </c>
      <c r="BD259" s="13">
        <v>9.4786729857819895E-3</v>
      </c>
      <c r="BE259" s="13"/>
      <c r="BF259" s="13">
        <v>0</v>
      </c>
      <c r="BG259" s="13">
        <v>0</v>
      </c>
      <c r="BH259" s="13"/>
      <c r="BI259" s="13">
        <v>1.2820512820512799E-2</v>
      </c>
      <c r="BJ259" s="13">
        <v>1.76678445229682E-3</v>
      </c>
      <c r="BK259" s="13"/>
      <c r="BL259" s="13">
        <v>0</v>
      </c>
      <c r="BM259" s="13">
        <v>5.6980056980057E-3</v>
      </c>
    </row>
    <row r="260" spans="2:65" x14ac:dyDescent="0.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row>
    <row r="261" spans="2:65" x14ac:dyDescent="0.3">
      <c r="B261" s="6" t="s">
        <v>198</v>
      </c>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row>
    <row r="262" spans="2:65" x14ac:dyDescent="0.3">
      <c r="B262" s="23" t="s">
        <v>528</v>
      </c>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row>
    <row r="263" spans="2:65" x14ac:dyDescent="0.3">
      <c r="B263" t="s">
        <v>185</v>
      </c>
      <c r="C263" s="13">
        <v>0.38953488372092998</v>
      </c>
      <c r="D263" s="13">
        <v>0.42499999999999999</v>
      </c>
      <c r="E263" s="13">
        <v>0.36464088397790101</v>
      </c>
      <c r="F263" s="13"/>
      <c r="G263" s="13">
        <v>0.4</v>
      </c>
      <c r="H263" s="13">
        <v>0.46511627906976699</v>
      </c>
      <c r="I263" s="13">
        <v>0.33333333333333298</v>
      </c>
      <c r="J263" s="13">
        <v>0.33333333333333298</v>
      </c>
      <c r="K263" s="13">
        <v>0.33333333333333298</v>
      </c>
      <c r="L263" s="13">
        <v>0.238095238095238</v>
      </c>
      <c r="M263" s="13"/>
      <c r="N263" s="13">
        <v>0.47540983606557402</v>
      </c>
      <c r="O263" s="13">
        <v>0.344444444444444</v>
      </c>
      <c r="P263" s="13">
        <v>0.44444444444444398</v>
      </c>
      <c r="Q263" s="13">
        <v>0.28235294117647097</v>
      </c>
      <c r="R263" s="13"/>
      <c r="S263" s="13">
        <v>0.50666666666666704</v>
      </c>
      <c r="T263" s="13">
        <v>0.28571428571428598</v>
      </c>
      <c r="U263" s="13">
        <v>0.17647058823529399</v>
      </c>
      <c r="V263" s="13">
        <v>0.28571428571428598</v>
      </c>
      <c r="W263" s="13">
        <v>0.34375</v>
      </c>
      <c r="X263" s="13">
        <v>0.45945945945945899</v>
      </c>
      <c r="Y263" s="13">
        <v>0.45833333333333298</v>
      </c>
      <c r="Z263" s="13">
        <v>0.27272727272727298</v>
      </c>
      <c r="AA263" s="13">
        <v>0.41304347826087001</v>
      </c>
      <c r="AB263" s="13">
        <v>0.33333333333333298</v>
      </c>
      <c r="AC263" s="13">
        <v>0.44444444444444398</v>
      </c>
      <c r="AD263" s="13">
        <v>0</v>
      </c>
      <c r="AE263" s="13"/>
      <c r="AF263" s="13">
        <v>0.38888888888888901</v>
      </c>
      <c r="AG263" s="13">
        <v>0.5</v>
      </c>
      <c r="AH263" s="13"/>
      <c r="AI263" s="13">
        <v>0.407407407407407</v>
      </c>
      <c r="AJ263" s="13">
        <v>0.40909090909090901</v>
      </c>
      <c r="AK263" s="13">
        <v>0.38095238095238099</v>
      </c>
      <c r="AL263" s="13"/>
      <c r="AM263" s="13">
        <v>0.19354838709677399</v>
      </c>
      <c r="AN263" s="13">
        <v>6.6666666666666693E-2</v>
      </c>
      <c r="AO263" s="13">
        <v>0.15</v>
      </c>
      <c r="AP263" s="13"/>
      <c r="AQ263" s="13">
        <v>0.63043478260869601</v>
      </c>
      <c r="AR263" s="13">
        <v>0.1125</v>
      </c>
      <c r="AS263" s="13"/>
      <c r="AT263" s="13">
        <v>0.46666666666666701</v>
      </c>
      <c r="AU263" s="13">
        <v>0.36437246963562803</v>
      </c>
      <c r="AV263" s="13"/>
      <c r="AW263" s="13">
        <v>0.184</v>
      </c>
      <c r="AX263" s="13">
        <v>0.497674418604651</v>
      </c>
      <c r="AY263" s="13"/>
      <c r="AZ263" s="13">
        <v>0.23943661971831001</v>
      </c>
      <c r="BA263" s="13">
        <v>0.492307692307692</v>
      </c>
      <c r="BB263" s="13"/>
      <c r="BC263" s="13">
        <v>0.38953488372092998</v>
      </c>
      <c r="BD263" s="13" t="s">
        <v>197</v>
      </c>
      <c r="BE263" s="13"/>
      <c r="BF263" s="13">
        <v>1</v>
      </c>
      <c r="BG263" s="13">
        <v>0</v>
      </c>
      <c r="BH263" s="13"/>
      <c r="BI263" s="13">
        <v>0.36363636363636398</v>
      </c>
      <c r="BJ263" s="13">
        <v>0.396610169491525</v>
      </c>
      <c r="BK263" s="13"/>
      <c r="BL263" s="13">
        <v>0.34459459459459502</v>
      </c>
      <c r="BM263" s="13">
        <v>0.434782608695652</v>
      </c>
    </row>
    <row r="264" spans="2:65" x14ac:dyDescent="0.3">
      <c r="B264" t="s">
        <v>186</v>
      </c>
      <c r="C264" s="13">
        <v>0.27906976744186002</v>
      </c>
      <c r="D264" s="13">
        <v>8.7499999999999994E-2</v>
      </c>
      <c r="E264" s="13">
        <v>0.44751381215469599</v>
      </c>
      <c r="F264" s="13"/>
      <c r="G264" s="13">
        <v>0.46153846153846201</v>
      </c>
      <c r="H264" s="13">
        <v>0.27131782945736399</v>
      </c>
      <c r="I264" s="13">
        <v>0.24242424242424199</v>
      </c>
      <c r="J264" s="13">
        <v>0.22222222222222199</v>
      </c>
      <c r="K264" s="13">
        <v>0.11111111111111099</v>
      </c>
      <c r="L264" s="13">
        <v>0.19047619047618999</v>
      </c>
      <c r="M264" s="13"/>
      <c r="N264" s="13">
        <v>0.23770491803278701</v>
      </c>
      <c r="O264" s="13">
        <v>0.31111111111111101</v>
      </c>
      <c r="P264" s="13">
        <v>0.33333333333333298</v>
      </c>
      <c r="Q264" s="13">
        <v>0.25882352941176501</v>
      </c>
      <c r="R264" s="13"/>
      <c r="S264" s="13">
        <v>0.30666666666666698</v>
      </c>
      <c r="T264" s="13">
        <v>0.22857142857142901</v>
      </c>
      <c r="U264" s="13">
        <v>0.35294117647058798</v>
      </c>
      <c r="V264" s="13">
        <v>0.33333333333333298</v>
      </c>
      <c r="W264" s="13">
        <v>0.125</v>
      </c>
      <c r="X264" s="13">
        <v>0.18918918918918901</v>
      </c>
      <c r="Y264" s="13">
        <v>0.45833333333333298</v>
      </c>
      <c r="Z264" s="13">
        <v>0.36363636363636398</v>
      </c>
      <c r="AA264" s="13">
        <v>0.282608695652174</v>
      </c>
      <c r="AB264" s="13">
        <v>0.33333333333333298</v>
      </c>
      <c r="AC264" s="13">
        <v>0.22222222222222199</v>
      </c>
      <c r="AD264" s="13">
        <v>0.25</v>
      </c>
      <c r="AE264" s="13"/>
      <c r="AF264" s="13">
        <v>0.28070175438596501</v>
      </c>
      <c r="AG264" s="13">
        <v>0</v>
      </c>
      <c r="AH264" s="13"/>
      <c r="AI264" s="13">
        <v>0.23148148148148101</v>
      </c>
      <c r="AJ264" s="13">
        <v>0.31818181818181801</v>
      </c>
      <c r="AK264" s="13">
        <v>0.296296296296296</v>
      </c>
      <c r="AL264" s="13"/>
      <c r="AM264" s="13">
        <v>0.35483870967741898</v>
      </c>
      <c r="AN264" s="13">
        <v>0.16666666666666699</v>
      </c>
      <c r="AO264" s="13">
        <v>0.3</v>
      </c>
      <c r="AP264" s="13"/>
      <c r="AQ264" s="13">
        <v>0.233695652173913</v>
      </c>
      <c r="AR264" s="13">
        <v>0.33124999999999999</v>
      </c>
      <c r="AS264" s="13"/>
      <c r="AT264" s="13">
        <v>0.266666666666667</v>
      </c>
      <c r="AU264" s="13">
        <v>0.27935222672064802</v>
      </c>
      <c r="AV264" s="13"/>
      <c r="AW264" s="13">
        <v>0.312</v>
      </c>
      <c r="AX264" s="13">
        <v>0.246511627906977</v>
      </c>
      <c r="AY264" s="13"/>
      <c r="AZ264" s="13">
        <v>0.35915492957746498</v>
      </c>
      <c r="BA264" s="13">
        <v>0.22051282051282101</v>
      </c>
      <c r="BB264" s="13"/>
      <c r="BC264" s="13">
        <v>0.27906976744186002</v>
      </c>
      <c r="BD264" s="13" t="s">
        <v>197</v>
      </c>
      <c r="BE264" s="13"/>
      <c r="BF264" s="13">
        <v>0.201492537313433</v>
      </c>
      <c r="BG264" s="13">
        <v>0.32857142857142901</v>
      </c>
      <c r="BH264" s="13"/>
      <c r="BI264" s="13">
        <v>0.25</v>
      </c>
      <c r="BJ264" s="13">
        <v>0.28474576271186403</v>
      </c>
      <c r="BK264" s="13"/>
      <c r="BL264" s="13">
        <v>0.29054054054054101</v>
      </c>
      <c r="BM264" s="13">
        <v>0.282608695652174</v>
      </c>
    </row>
    <row r="265" spans="2:65" x14ac:dyDescent="0.3">
      <c r="B265" t="s">
        <v>187</v>
      </c>
      <c r="C265" s="13">
        <v>0.22093023255814001</v>
      </c>
      <c r="D265" s="13">
        <v>0.21875</v>
      </c>
      <c r="E265" s="13">
        <v>0.20994475138121499</v>
      </c>
      <c r="F265" s="13"/>
      <c r="G265" s="13">
        <v>0.230769230769231</v>
      </c>
      <c r="H265" s="13">
        <v>0.193798449612403</v>
      </c>
      <c r="I265" s="13">
        <v>0.24242424242424199</v>
      </c>
      <c r="J265" s="13">
        <v>0.25</v>
      </c>
      <c r="K265" s="13">
        <v>0.18518518518518501</v>
      </c>
      <c r="L265" s="13">
        <v>0.28571428571428598</v>
      </c>
      <c r="M265" s="13"/>
      <c r="N265" s="13">
        <v>0.23770491803278701</v>
      </c>
      <c r="O265" s="13">
        <v>0.233333333333333</v>
      </c>
      <c r="P265" s="13">
        <v>0.11111111111111099</v>
      </c>
      <c r="Q265" s="13">
        <v>0.23529411764705899</v>
      </c>
      <c r="R265" s="13"/>
      <c r="S265" s="13">
        <v>0.22666666666666699</v>
      </c>
      <c r="T265" s="13">
        <v>0.28571428571428598</v>
      </c>
      <c r="U265" s="13">
        <v>0.35294117647058798</v>
      </c>
      <c r="V265" s="13">
        <v>0.28571428571428598</v>
      </c>
      <c r="W265" s="13">
        <v>0.25</v>
      </c>
      <c r="X265" s="13">
        <v>0.18918918918918901</v>
      </c>
      <c r="Y265" s="13">
        <v>0.125</v>
      </c>
      <c r="Z265" s="13">
        <v>9.0909090909090898E-2</v>
      </c>
      <c r="AA265" s="13">
        <v>0.173913043478261</v>
      </c>
      <c r="AB265" s="13">
        <v>0.16666666666666699</v>
      </c>
      <c r="AC265" s="13">
        <v>0.22222222222222199</v>
      </c>
      <c r="AD265" s="13">
        <v>0.5</v>
      </c>
      <c r="AE265" s="13"/>
      <c r="AF265" s="13">
        <v>0.22222222222222199</v>
      </c>
      <c r="AG265" s="13">
        <v>0</v>
      </c>
      <c r="AH265" s="13"/>
      <c r="AI265" s="13">
        <v>0.157407407407407</v>
      </c>
      <c r="AJ265" s="13">
        <v>0.27272727272727298</v>
      </c>
      <c r="AK265" s="13">
        <v>0.248677248677249</v>
      </c>
      <c r="AL265" s="13"/>
      <c r="AM265" s="13">
        <v>0.29032258064516098</v>
      </c>
      <c r="AN265" s="13">
        <v>0.133333333333333</v>
      </c>
      <c r="AO265" s="13">
        <v>0.2</v>
      </c>
      <c r="AP265" s="13"/>
      <c r="AQ265" s="13">
        <v>0.119565217391304</v>
      </c>
      <c r="AR265" s="13">
        <v>0.33750000000000002</v>
      </c>
      <c r="AS265" s="13"/>
      <c r="AT265" s="13">
        <v>0.1</v>
      </c>
      <c r="AU265" s="13">
        <v>0.26315789473684198</v>
      </c>
      <c r="AV265" s="13"/>
      <c r="AW265" s="13">
        <v>0.48799999999999999</v>
      </c>
      <c r="AX265" s="13">
        <v>6.9767441860465101E-2</v>
      </c>
      <c r="AY265" s="13"/>
      <c r="AZ265" s="13">
        <v>0.23943661971831001</v>
      </c>
      <c r="BA265" s="13">
        <v>0.21538461538461501</v>
      </c>
      <c r="BB265" s="13"/>
      <c r="BC265" s="13">
        <v>0.22093023255814001</v>
      </c>
      <c r="BD265" s="13" t="s">
        <v>197</v>
      </c>
      <c r="BE265" s="13"/>
      <c r="BF265" s="13">
        <v>0.104477611940299</v>
      </c>
      <c r="BG265" s="13">
        <v>0.29523809523809502</v>
      </c>
      <c r="BH265" s="13"/>
      <c r="BI265" s="13">
        <v>0.18181818181818199</v>
      </c>
      <c r="BJ265" s="13">
        <v>0.223728813559322</v>
      </c>
      <c r="BK265" s="13"/>
      <c r="BL265" s="13">
        <v>0.27027027027027001</v>
      </c>
      <c r="BM265" s="13">
        <v>0.17934782608695701</v>
      </c>
    </row>
    <row r="266" spans="2:65" x14ac:dyDescent="0.3">
      <c r="B266" t="s">
        <v>188</v>
      </c>
      <c r="C266" s="13">
        <v>0.188953488372093</v>
      </c>
      <c r="D266" s="13">
        <v>0.1875</v>
      </c>
      <c r="E266" s="13">
        <v>0.193370165745856</v>
      </c>
      <c r="F266" s="13"/>
      <c r="G266" s="13">
        <v>0.246153846153846</v>
      </c>
      <c r="H266" s="13">
        <v>0.14728682170542601</v>
      </c>
      <c r="I266" s="13">
        <v>0.13636363636363599</v>
      </c>
      <c r="J266" s="13">
        <v>0.194444444444444</v>
      </c>
      <c r="K266" s="13">
        <v>0.25925925925925902</v>
      </c>
      <c r="L266" s="13">
        <v>0.33333333333333298</v>
      </c>
      <c r="M266" s="13"/>
      <c r="N266" s="13">
        <v>0.19672131147541</v>
      </c>
      <c r="O266" s="13">
        <v>0.211111111111111</v>
      </c>
      <c r="P266" s="13">
        <v>0.155555555555556</v>
      </c>
      <c r="Q266" s="13">
        <v>0.17647058823529399</v>
      </c>
      <c r="R266" s="13"/>
      <c r="S266" s="13">
        <v>0.2</v>
      </c>
      <c r="T266" s="13">
        <v>0.314285714285714</v>
      </c>
      <c r="U266" s="13">
        <v>0.11764705882352899</v>
      </c>
      <c r="V266" s="13">
        <v>0.19047619047618999</v>
      </c>
      <c r="W266" s="13">
        <v>0.1875</v>
      </c>
      <c r="X266" s="13">
        <v>0.162162162162162</v>
      </c>
      <c r="Y266" s="13">
        <v>0.16666666666666699</v>
      </c>
      <c r="Z266" s="13">
        <v>0.18181818181818199</v>
      </c>
      <c r="AA266" s="13">
        <v>8.6956521739130405E-2</v>
      </c>
      <c r="AB266" s="13">
        <v>0.29166666666666702</v>
      </c>
      <c r="AC266" s="13">
        <v>0.16666666666666699</v>
      </c>
      <c r="AD266" s="13">
        <v>0.25</v>
      </c>
      <c r="AE266" s="13"/>
      <c r="AF266" s="13">
        <v>0.19005847953216401</v>
      </c>
      <c r="AG266" s="13">
        <v>0</v>
      </c>
      <c r="AH266" s="13"/>
      <c r="AI266" s="13">
        <v>0.18518518518518501</v>
      </c>
      <c r="AJ266" s="13">
        <v>0.27272727272727298</v>
      </c>
      <c r="AK266" s="13">
        <v>0.169312169312169</v>
      </c>
      <c r="AL266" s="13"/>
      <c r="AM266" s="13">
        <v>0.16129032258064499</v>
      </c>
      <c r="AN266" s="13">
        <v>0.36666666666666697</v>
      </c>
      <c r="AO266" s="13">
        <v>0.17499999999999999</v>
      </c>
      <c r="AP266" s="13"/>
      <c r="AQ266" s="13">
        <v>0.173913043478261</v>
      </c>
      <c r="AR266" s="13">
        <v>0.20624999999999999</v>
      </c>
      <c r="AS266" s="13"/>
      <c r="AT266" s="13">
        <v>0.2</v>
      </c>
      <c r="AU266" s="13">
        <v>0.186234817813765</v>
      </c>
      <c r="AV266" s="13"/>
      <c r="AW266" s="13">
        <v>0.192</v>
      </c>
      <c r="AX266" s="13">
        <v>0.190697674418605</v>
      </c>
      <c r="AY266" s="13"/>
      <c r="AZ266" s="13">
        <v>0.23239436619718301</v>
      </c>
      <c r="BA266" s="13">
        <v>0.16410256410256399</v>
      </c>
      <c r="BB266" s="13"/>
      <c r="BC266" s="13">
        <v>0.188953488372093</v>
      </c>
      <c r="BD266" s="13" t="s">
        <v>197</v>
      </c>
      <c r="BE266" s="13"/>
      <c r="BF266" s="13">
        <v>0.15671641791044799</v>
      </c>
      <c r="BG266" s="13">
        <v>0.20952380952381</v>
      </c>
      <c r="BH266" s="13"/>
      <c r="BI266" s="13">
        <v>0.204545454545455</v>
      </c>
      <c r="BJ266" s="13">
        <v>0.189830508474576</v>
      </c>
      <c r="BK266" s="13"/>
      <c r="BL266" s="13">
        <v>0.168918918918919</v>
      </c>
      <c r="BM266" s="13">
        <v>0.21195652173912999</v>
      </c>
    </row>
    <row r="267" spans="2:65" x14ac:dyDescent="0.3">
      <c r="B267" t="s">
        <v>189</v>
      </c>
      <c r="C267" s="13">
        <v>0.165697674418605</v>
      </c>
      <c r="D267" s="13">
        <v>0.1875</v>
      </c>
      <c r="E267" s="13">
        <v>0.149171270718232</v>
      </c>
      <c r="F267" s="13"/>
      <c r="G267" s="13">
        <v>0.230769230769231</v>
      </c>
      <c r="H267" s="13">
        <v>0.13953488372093001</v>
      </c>
      <c r="I267" s="13">
        <v>0.18181818181818199</v>
      </c>
      <c r="J267" s="13">
        <v>0.16666666666666699</v>
      </c>
      <c r="K267" s="13">
        <v>0.18518518518518501</v>
      </c>
      <c r="L267" s="13">
        <v>4.7619047619047603E-2</v>
      </c>
      <c r="M267" s="13"/>
      <c r="N267" s="13">
        <v>0.13934426229508201</v>
      </c>
      <c r="O267" s="13">
        <v>0.233333333333333</v>
      </c>
      <c r="P267" s="13">
        <v>0.22222222222222199</v>
      </c>
      <c r="Q267" s="13">
        <v>0.105882352941176</v>
      </c>
      <c r="R267" s="13"/>
      <c r="S267" s="13">
        <v>0.22666666666666699</v>
      </c>
      <c r="T267" s="13">
        <v>0.14285714285714299</v>
      </c>
      <c r="U267" s="13">
        <v>0.17647058823529399</v>
      </c>
      <c r="V267" s="13">
        <v>0.14285714285714299</v>
      </c>
      <c r="W267" s="13">
        <v>9.375E-2</v>
      </c>
      <c r="X267" s="13">
        <v>0.27027027027027001</v>
      </c>
      <c r="Y267" s="13">
        <v>0.16666666666666699</v>
      </c>
      <c r="Z267" s="13">
        <v>9.0909090909090898E-2</v>
      </c>
      <c r="AA267" s="13">
        <v>0.15217391304347799</v>
      </c>
      <c r="AB267" s="13">
        <v>0.125</v>
      </c>
      <c r="AC267" s="13">
        <v>0</v>
      </c>
      <c r="AD267" s="13">
        <v>0.25</v>
      </c>
      <c r="AE267" s="13"/>
      <c r="AF267" s="13">
        <v>0.16666666666666699</v>
      </c>
      <c r="AG267" s="13">
        <v>0</v>
      </c>
      <c r="AH267" s="13"/>
      <c r="AI267" s="13">
        <v>0.16666666666666699</v>
      </c>
      <c r="AJ267" s="13">
        <v>0.18181818181818199</v>
      </c>
      <c r="AK267" s="13">
        <v>0.16402116402116401</v>
      </c>
      <c r="AL267" s="13"/>
      <c r="AM267" s="13">
        <v>0.32258064516128998</v>
      </c>
      <c r="AN267" s="13">
        <v>0.133333333333333</v>
      </c>
      <c r="AO267" s="13">
        <v>0.125</v>
      </c>
      <c r="AP267" s="13"/>
      <c r="AQ267" s="13">
        <v>0.23913043478260901</v>
      </c>
      <c r="AR267" s="13">
        <v>8.1250000000000003E-2</v>
      </c>
      <c r="AS267" s="13"/>
      <c r="AT267" s="13">
        <v>0.46666666666666701</v>
      </c>
      <c r="AU267" s="13">
        <v>5.6680161943319797E-2</v>
      </c>
      <c r="AV267" s="13"/>
      <c r="AW267" s="13">
        <v>7.1999999999999995E-2</v>
      </c>
      <c r="AX267" s="13">
        <v>0.21860465116279101</v>
      </c>
      <c r="AY267" s="13"/>
      <c r="AZ267" s="13">
        <v>0.12676056338028199</v>
      </c>
      <c r="BA267" s="13">
        <v>0.19487179487179501</v>
      </c>
      <c r="BB267" s="13"/>
      <c r="BC267" s="13">
        <v>0.165697674418605</v>
      </c>
      <c r="BD267" s="13" t="s">
        <v>197</v>
      </c>
      <c r="BE267" s="13"/>
      <c r="BF267" s="13">
        <v>0.20895522388059701</v>
      </c>
      <c r="BG267" s="13">
        <v>0.13809523809523799</v>
      </c>
      <c r="BH267" s="13"/>
      <c r="BI267" s="13">
        <v>0.15909090909090901</v>
      </c>
      <c r="BJ267" s="13">
        <v>0.169491525423729</v>
      </c>
      <c r="BK267" s="13"/>
      <c r="BL267" s="13">
        <v>0.141891891891892</v>
      </c>
      <c r="BM267" s="13">
        <v>0.173913043478261</v>
      </c>
    </row>
    <row r="268" spans="2:65" x14ac:dyDescent="0.3">
      <c r="B268" t="s">
        <v>190</v>
      </c>
      <c r="C268" s="13">
        <v>0.165697674418605</v>
      </c>
      <c r="D268" s="13">
        <v>0.1875</v>
      </c>
      <c r="E268" s="13">
        <v>0.149171270718232</v>
      </c>
      <c r="F268" s="13"/>
      <c r="G268" s="13">
        <v>7.69230769230769E-2</v>
      </c>
      <c r="H268" s="13">
        <v>0.217054263565891</v>
      </c>
      <c r="I268" s="13">
        <v>0.19696969696969699</v>
      </c>
      <c r="J268" s="13">
        <v>0.16666666666666699</v>
      </c>
      <c r="K268" s="13">
        <v>7.4074074074074098E-2</v>
      </c>
      <c r="L268" s="13">
        <v>0.14285714285714299</v>
      </c>
      <c r="M268" s="13"/>
      <c r="N268" s="13">
        <v>0.15573770491803299</v>
      </c>
      <c r="O268" s="13">
        <v>0.155555555555556</v>
      </c>
      <c r="P268" s="13">
        <v>0.17777777777777801</v>
      </c>
      <c r="Q268" s="13">
        <v>0.188235294117647</v>
      </c>
      <c r="R268" s="13"/>
      <c r="S268" s="13">
        <v>0.146666666666667</v>
      </c>
      <c r="T268" s="13">
        <v>0.17142857142857101</v>
      </c>
      <c r="U268" s="13">
        <v>0.11764705882352899</v>
      </c>
      <c r="V268" s="13">
        <v>9.5238095238095205E-2</v>
      </c>
      <c r="W268" s="13">
        <v>0.21875</v>
      </c>
      <c r="X268" s="13">
        <v>0.24324324324324301</v>
      </c>
      <c r="Y268" s="13">
        <v>0.16666666666666699</v>
      </c>
      <c r="Z268" s="13">
        <v>0.18181818181818199</v>
      </c>
      <c r="AA268" s="13">
        <v>0.15217391304347799</v>
      </c>
      <c r="AB268" s="13">
        <v>0.125</v>
      </c>
      <c r="AC268" s="13">
        <v>0.22222222222222199</v>
      </c>
      <c r="AD268" s="13">
        <v>0</v>
      </c>
      <c r="AE268" s="13"/>
      <c r="AF268" s="13">
        <v>0.16666666666666699</v>
      </c>
      <c r="AG268" s="13">
        <v>0</v>
      </c>
      <c r="AH268" s="13"/>
      <c r="AI268" s="13">
        <v>0.203703703703704</v>
      </c>
      <c r="AJ268" s="13">
        <v>0.204545454545455</v>
      </c>
      <c r="AK268" s="13">
        <v>0.137566137566138</v>
      </c>
      <c r="AL268" s="13"/>
      <c r="AM268" s="13">
        <v>0.32258064516128998</v>
      </c>
      <c r="AN268" s="13">
        <v>0.233333333333333</v>
      </c>
      <c r="AO268" s="13">
        <v>0.2</v>
      </c>
      <c r="AP268" s="13"/>
      <c r="AQ268" s="13">
        <v>0.157608695652174</v>
      </c>
      <c r="AR268" s="13">
        <v>0.17499999999999999</v>
      </c>
      <c r="AS268" s="13"/>
      <c r="AT268" s="13">
        <v>0.14444444444444399</v>
      </c>
      <c r="AU268" s="13">
        <v>0.17004048582996001</v>
      </c>
      <c r="AV268" s="13"/>
      <c r="AW268" s="13">
        <v>0.17599999999999999</v>
      </c>
      <c r="AX268" s="13">
        <v>0.162790697674419</v>
      </c>
      <c r="AY268" s="13"/>
      <c r="AZ268" s="13">
        <v>0.176056338028169</v>
      </c>
      <c r="BA268" s="13">
        <v>0.16410256410256399</v>
      </c>
      <c r="BB268" s="13"/>
      <c r="BC268" s="13">
        <v>0.165697674418605</v>
      </c>
      <c r="BD268" s="13" t="s">
        <v>197</v>
      </c>
      <c r="BE268" s="13"/>
      <c r="BF268" s="13">
        <v>0.134328358208955</v>
      </c>
      <c r="BG268" s="13">
        <v>0.185714285714286</v>
      </c>
      <c r="BH268" s="13"/>
      <c r="BI268" s="13">
        <v>0.25</v>
      </c>
      <c r="BJ268" s="13">
        <v>0.149152542372881</v>
      </c>
      <c r="BK268" s="13"/>
      <c r="BL268" s="13">
        <v>0.14864864864864899</v>
      </c>
      <c r="BM268" s="13">
        <v>0.16304347826087001</v>
      </c>
    </row>
    <row r="269" spans="2:65" x14ac:dyDescent="0.3">
      <c r="B269" t="s">
        <v>191</v>
      </c>
      <c r="C269" s="13">
        <v>0.15988372093023301</v>
      </c>
      <c r="D269" s="13">
        <v>0.19375000000000001</v>
      </c>
      <c r="E269" s="13">
        <v>0.13259668508287301</v>
      </c>
      <c r="F269" s="13"/>
      <c r="G269" s="13">
        <v>0.16923076923076899</v>
      </c>
      <c r="H269" s="13">
        <v>0.201550387596899</v>
      </c>
      <c r="I269" s="13">
        <v>0.16666666666666699</v>
      </c>
      <c r="J269" s="13">
        <v>0.16666666666666699</v>
      </c>
      <c r="K269" s="13">
        <v>3.7037037037037E-2</v>
      </c>
      <c r="L269" s="13">
        <v>0</v>
      </c>
      <c r="M269" s="13"/>
      <c r="N269" s="13">
        <v>0.188524590163934</v>
      </c>
      <c r="O269" s="13">
        <v>0.155555555555556</v>
      </c>
      <c r="P269" s="13">
        <v>0.17777777777777801</v>
      </c>
      <c r="Q269" s="13">
        <v>0.11764705882352899</v>
      </c>
      <c r="R269" s="13"/>
      <c r="S269" s="13">
        <v>0.146666666666667</v>
      </c>
      <c r="T269" s="13">
        <v>0.28571428571428598</v>
      </c>
      <c r="U269" s="13">
        <v>0.11764705882352899</v>
      </c>
      <c r="V269" s="13">
        <v>0.19047619047618999</v>
      </c>
      <c r="W269" s="13">
        <v>0.1875</v>
      </c>
      <c r="X269" s="13">
        <v>5.4054054054054099E-2</v>
      </c>
      <c r="Y269" s="13">
        <v>0.29166666666666702</v>
      </c>
      <c r="Z269" s="13">
        <v>0</v>
      </c>
      <c r="AA269" s="13">
        <v>0.15217391304347799</v>
      </c>
      <c r="AB269" s="13">
        <v>0.125</v>
      </c>
      <c r="AC269" s="13">
        <v>0.16666666666666699</v>
      </c>
      <c r="AD269" s="13">
        <v>0</v>
      </c>
      <c r="AE269" s="13"/>
      <c r="AF269" s="13">
        <v>0.160818713450292</v>
      </c>
      <c r="AG269" s="13">
        <v>0</v>
      </c>
      <c r="AH269" s="13"/>
      <c r="AI269" s="13">
        <v>0.17592592592592601</v>
      </c>
      <c r="AJ269" s="13">
        <v>0.204545454545455</v>
      </c>
      <c r="AK269" s="13">
        <v>0.137566137566138</v>
      </c>
      <c r="AL269" s="13"/>
      <c r="AM269" s="13">
        <v>9.6774193548387094E-2</v>
      </c>
      <c r="AN269" s="13">
        <v>0.33333333333333298</v>
      </c>
      <c r="AO269" s="13">
        <v>0.17499999999999999</v>
      </c>
      <c r="AP269" s="13"/>
      <c r="AQ269" s="13">
        <v>0.233695652173913</v>
      </c>
      <c r="AR269" s="13">
        <v>7.4999999999999997E-2</v>
      </c>
      <c r="AS269" s="13"/>
      <c r="AT269" s="13">
        <v>0.233333333333333</v>
      </c>
      <c r="AU269" s="13">
        <v>0.13360323886639699</v>
      </c>
      <c r="AV269" s="13"/>
      <c r="AW269" s="13">
        <v>0.128</v>
      </c>
      <c r="AX269" s="13">
        <v>0.17209302325581399</v>
      </c>
      <c r="AY269" s="13"/>
      <c r="AZ269" s="13">
        <v>7.7464788732394402E-2</v>
      </c>
      <c r="BA269" s="13">
        <v>0.22051282051282101</v>
      </c>
      <c r="BB269" s="13"/>
      <c r="BC269" s="13">
        <v>0.15988372093023301</v>
      </c>
      <c r="BD269" s="13" t="s">
        <v>197</v>
      </c>
      <c r="BE269" s="13"/>
      <c r="BF269" s="13">
        <v>0.201492537313433</v>
      </c>
      <c r="BG269" s="13">
        <v>0.133333333333333</v>
      </c>
      <c r="BH269" s="13"/>
      <c r="BI269" s="13">
        <v>0.25</v>
      </c>
      <c r="BJ269" s="13">
        <v>0.14576271186440701</v>
      </c>
      <c r="BK269" s="13"/>
      <c r="BL269" s="13">
        <v>0.135135135135135</v>
      </c>
      <c r="BM269" s="13">
        <v>0.17934782608695701</v>
      </c>
    </row>
    <row r="270" spans="2:65" x14ac:dyDescent="0.3">
      <c r="B270" t="s">
        <v>192</v>
      </c>
      <c r="C270" s="13">
        <v>0.11046511627907001</v>
      </c>
      <c r="D270" s="13">
        <v>0.1</v>
      </c>
      <c r="E270" s="13">
        <v>0.116022099447514</v>
      </c>
      <c r="F270" s="13"/>
      <c r="G270" s="13">
        <v>9.2307692307692299E-2</v>
      </c>
      <c r="H270" s="13">
        <v>8.5271317829457405E-2</v>
      </c>
      <c r="I270" s="13">
        <v>0.12121212121212099</v>
      </c>
      <c r="J270" s="13">
        <v>0.13888888888888901</v>
      </c>
      <c r="K270" s="13">
        <v>0.11111111111111099</v>
      </c>
      <c r="L270" s="13">
        <v>0.238095238095238</v>
      </c>
      <c r="M270" s="13"/>
      <c r="N270" s="13">
        <v>7.3770491803278701E-2</v>
      </c>
      <c r="O270" s="13">
        <v>8.8888888888888906E-2</v>
      </c>
      <c r="P270" s="13">
        <v>0.155555555555556</v>
      </c>
      <c r="Q270" s="13">
        <v>0.16470588235294101</v>
      </c>
      <c r="R270" s="13"/>
      <c r="S270" s="13">
        <v>0.04</v>
      </c>
      <c r="T270" s="13">
        <v>5.7142857142857099E-2</v>
      </c>
      <c r="U270" s="13">
        <v>5.8823529411764698E-2</v>
      </c>
      <c r="V270" s="13">
        <v>9.5238095238095205E-2</v>
      </c>
      <c r="W270" s="13">
        <v>0.21875</v>
      </c>
      <c r="X270" s="13">
        <v>0.21621621621621601</v>
      </c>
      <c r="Y270" s="13">
        <v>8.3333333333333301E-2</v>
      </c>
      <c r="Z270" s="13">
        <v>0.18181818181818199</v>
      </c>
      <c r="AA270" s="13">
        <v>0.13043478260869601</v>
      </c>
      <c r="AB270" s="13">
        <v>8.3333333333333301E-2</v>
      </c>
      <c r="AC270" s="13">
        <v>0.16666666666666699</v>
      </c>
      <c r="AD270" s="13">
        <v>0</v>
      </c>
      <c r="AE270" s="13"/>
      <c r="AF270" s="13">
        <v>0.11111111111111099</v>
      </c>
      <c r="AG270" s="13">
        <v>0</v>
      </c>
      <c r="AH270" s="13"/>
      <c r="AI270" s="13">
        <v>0.16666666666666699</v>
      </c>
      <c r="AJ270" s="13">
        <v>6.8181818181818205E-2</v>
      </c>
      <c r="AK270" s="13">
        <v>8.4656084656084707E-2</v>
      </c>
      <c r="AL270" s="13"/>
      <c r="AM270" s="13">
        <v>9.6774193548387094E-2</v>
      </c>
      <c r="AN270" s="13">
        <v>0.233333333333333</v>
      </c>
      <c r="AO270" s="13">
        <v>0.17499999999999999</v>
      </c>
      <c r="AP270" s="13"/>
      <c r="AQ270" s="13">
        <v>7.0652173913043501E-2</v>
      </c>
      <c r="AR270" s="13">
        <v>0.15625</v>
      </c>
      <c r="AS270" s="13"/>
      <c r="AT270" s="13">
        <v>0.133333333333333</v>
      </c>
      <c r="AU270" s="13">
        <v>0.10121457489878501</v>
      </c>
      <c r="AV270" s="13"/>
      <c r="AW270" s="13">
        <v>7.1999999999999995E-2</v>
      </c>
      <c r="AX270" s="13">
        <v>0.13488372093023299</v>
      </c>
      <c r="AY270" s="13"/>
      <c r="AZ270" s="13">
        <v>0.176056338028169</v>
      </c>
      <c r="BA270" s="13">
        <v>6.6666666666666693E-2</v>
      </c>
      <c r="BB270" s="13"/>
      <c r="BC270" s="13">
        <v>0.11046511627907001</v>
      </c>
      <c r="BD270" s="13" t="s">
        <v>197</v>
      </c>
      <c r="BE270" s="13"/>
      <c r="BF270" s="13">
        <v>3.7313432835820899E-2</v>
      </c>
      <c r="BG270" s="13">
        <v>0.157142857142857</v>
      </c>
      <c r="BH270" s="13"/>
      <c r="BI270" s="13">
        <v>0.15909090909090901</v>
      </c>
      <c r="BJ270" s="13">
        <v>0.101694915254237</v>
      </c>
      <c r="BK270" s="13"/>
      <c r="BL270" s="13">
        <v>0.101351351351351</v>
      </c>
      <c r="BM270" s="13">
        <v>0.11413043478260899</v>
      </c>
    </row>
    <row r="271" spans="2:65" x14ac:dyDescent="0.3">
      <c r="B271" t="s">
        <v>193</v>
      </c>
      <c r="C271" s="13">
        <v>5.5232558139534899E-2</v>
      </c>
      <c r="D271" s="13">
        <v>4.3749999999999997E-2</v>
      </c>
      <c r="E271" s="13">
        <v>6.0773480662983402E-2</v>
      </c>
      <c r="F271" s="13"/>
      <c r="G271" s="13">
        <v>6.15384615384615E-2</v>
      </c>
      <c r="H271" s="13">
        <v>3.8759689922480599E-2</v>
      </c>
      <c r="I271" s="13">
        <v>6.0606060606060601E-2</v>
      </c>
      <c r="J271" s="13">
        <v>0.13888888888888901</v>
      </c>
      <c r="K271" s="13">
        <v>3.7037037037037E-2</v>
      </c>
      <c r="L271" s="13">
        <v>0</v>
      </c>
      <c r="M271" s="13"/>
      <c r="N271" s="13">
        <v>5.7377049180327898E-2</v>
      </c>
      <c r="O271" s="13">
        <v>4.4444444444444398E-2</v>
      </c>
      <c r="P271" s="13">
        <v>6.6666666666666693E-2</v>
      </c>
      <c r="Q271" s="13">
        <v>5.8823529411764698E-2</v>
      </c>
      <c r="R271" s="13"/>
      <c r="S271" s="13">
        <v>0.04</v>
      </c>
      <c r="T271" s="13">
        <v>5.7142857142857099E-2</v>
      </c>
      <c r="U271" s="13">
        <v>0.11764705882352899</v>
      </c>
      <c r="V271" s="13">
        <v>4.7619047619047603E-2</v>
      </c>
      <c r="W271" s="13">
        <v>3.125E-2</v>
      </c>
      <c r="X271" s="13">
        <v>8.1081081081081099E-2</v>
      </c>
      <c r="Y271" s="13">
        <v>8.3333333333333301E-2</v>
      </c>
      <c r="Z271" s="13">
        <v>0</v>
      </c>
      <c r="AA271" s="13">
        <v>6.5217391304347797E-2</v>
      </c>
      <c r="AB271" s="13">
        <v>0</v>
      </c>
      <c r="AC271" s="13">
        <v>0.11111111111111099</v>
      </c>
      <c r="AD271" s="13">
        <v>0</v>
      </c>
      <c r="AE271" s="13"/>
      <c r="AF271" s="13">
        <v>5.2631578947368397E-2</v>
      </c>
      <c r="AG271" s="13">
        <v>0.5</v>
      </c>
      <c r="AH271" s="13"/>
      <c r="AI271" s="13">
        <v>7.4074074074074098E-2</v>
      </c>
      <c r="AJ271" s="13">
        <v>6.8181818181818205E-2</v>
      </c>
      <c r="AK271" s="13">
        <v>4.2328042328042298E-2</v>
      </c>
      <c r="AL271" s="13"/>
      <c r="AM271" s="13">
        <v>3.2258064516128997E-2</v>
      </c>
      <c r="AN271" s="13">
        <v>0.133333333333333</v>
      </c>
      <c r="AO271" s="13">
        <v>0.1</v>
      </c>
      <c r="AP271" s="13"/>
      <c r="AQ271" s="13">
        <v>2.7173913043478298E-2</v>
      </c>
      <c r="AR271" s="13">
        <v>8.7499999999999994E-2</v>
      </c>
      <c r="AS271" s="13"/>
      <c r="AT271" s="13">
        <v>4.4444444444444398E-2</v>
      </c>
      <c r="AU271" s="13">
        <v>6.0728744939271301E-2</v>
      </c>
      <c r="AV271" s="13"/>
      <c r="AW271" s="13">
        <v>0.08</v>
      </c>
      <c r="AX271" s="13">
        <v>4.1860465116279097E-2</v>
      </c>
      <c r="AY271" s="13"/>
      <c r="AZ271" s="13">
        <v>9.85915492957746E-2</v>
      </c>
      <c r="BA271" s="13">
        <v>2.5641025641025599E-2</v>
      </c>
      <c r="BB271" s="13"/>
      <c r="BC271" s="13">
        <v>5.5232558139534899E-2</v>
      </c>
      <c r="BD271" s="13" t="s">
        <v>197</v>
      </c>
      <c r="BE271" s="13"/>
      <c r="BF271" s="13">
        <v>2.2388059701492501E-2</v>
      </c>
      <c r="BG271" s="13">
        <v>7.6190476190476197E-2</v>
      </c>
      <c r="BH271" s="13"/>
      <c r="BI271" s="13">
        <v>9.0909090909090898E-2</v>
      </c>
      <c r="BJ271" s="13">
        <v>5.0847457627118599E-2</v>
      </c>
      <c r="BK271" s="13"/>
      <c r="BL271" s="13">
        <v>6.7567567567567599E-2</v>
      </c>
      <c r="BM271" s="13">
        <v>4.8913043478260899E-2</v>
      </c>
    </row>
    <row r="272" spans="2:65" x14ac:dyDescent="0.3">
      <c r="B272" t="s">
        <v>194</v>
      </c>
      <c r="C272" s="13">
        <v>2.32558139534884E-2</v>
      </c>
      <c r="D272" s="13">
        <v>1.8749999999999999E-2</v>
      </c>
      <c r="E272" s="13">
        <v>1.6574585635359101E-2</v>
      </c>
      <c r="F272" s="13"/>
      <c r="G272" s="13">
        <v>6.15384615384615E-2</v>
      </c>
      <c r="H272" s="13">
        <v>1.5503875968992199E-2</v>
      </c>
      <c r="I272" s="13">
        <v>3.03030303030303E-2</v>
      </c>
      <c r="J272" s="13">
        <v>0</v>
      </c>
      <c r="K272" s="13">
        <v>0</v>
      </c>
      <c r="L272" s="13">
        <v>0</v>
      </c>
      <c r="M272" s="13"/>
      <c r="N272" s="13">
        <v>8.1967213114754103E-3</v>
      </c>
      <c r="O272" s="13">
        <v>2.2222222222222199E-2</v>
      </c>
      <c r="P272" s="13">
        <v>0</v>
      </c>
      <c r="Q272" s="13">
        <v>5.8823529411764698E-2</v>
      </c>
      <c r="R272" s="13"/>
      <c r="S272" s="13">
        <v>1.3333333333333299E-2</v>
      </c>
      <c r="T272" s="13">
        <v>2.8571428571428598E-2</v>
      </c>
      <c r="U272" s="13">
        <v>0</v>
      </c>
      <c r="V272" s="13">
        <v>0</v>
      </c>
      <c r="W272" s="13">
        <v>3.125E-2</v>
      </c>
      <c r="X272" s="13">
        <v>2.7027027027027001E-2</v>
      </c>
      <c r="Y272" s="13">
        <v>4.1666666666666699E-2</v>
      </c>
      <c r="Z272" s="13">
        <v>9.0909090909090898E-2</v>
      </c>
      <c r="AA272" s="13">
        <v>4.3478260869565202E-2</v>
      </c>
      <c r="AB272" s="13">
        <v>0</v>
      </c>
      <c r="AC272" s="13">
        <v>0</v>
      </c>
      <c r="AD272" s="13">
        <v>0</v>
      </c>
      <c r="AE272" s="13"/>
      <c r="AF272" s="13">
        <v>2.3391812865497099E-2</v>
      </c>
      <c r="AG272" s="13">
        <v>0</v>
      </c>
      <c r="AH272" s="13"/>
      <c r="AI272" s="13">
        <v>3.7037037037037E-2</v>
      </c>
      <c r="AJ272" s="13">
        <v>4.5454545454545497E-2</v>
      </c>
      <c r="AK272" s="13">
        <v>1.0582010582010601E-2</v>
      </c>
      <c r="AL272" s="13"/>
      <c r="AM272" s="13">
        <v>6.4516129032258104E-2</v>
      </c>
      <c r="AN272" s="13">
        <v>0.1</v>
      </c>
      <c r="AO272" s="13">
        <v>2.5000000000000001E-2</v>
      </c>
      <c r="AP272" s="13"/>
      <c r="AQ272" s="13">
        <v>1.0869565217391301E-2</v>
      </c>
      <c r="AR272" s="13">
        <v>3.7499999999999999E-2</v>
      </c>
      <c r="AS272" s="13"/>
      <c r="AT272" s="13">
        <v>2.2222222222222199E-2</v>
      </c>
      <c r="AU272" s="13">
        <v>2.4291497975708499E-2</v>
      </c>
      <c r="AV272" s="13"/>
      <c r="AW272" s="13">
        <v>6.4000000000000001E-2</v>
      </c>
      <c r="AX272" s="13">
        <v>0</v>
      </c>
      <c r="AY272" s="13"/>
      <c r="AZ272" s="13">
        <v>3.5211267605633798E-2</v>
      </c>
      <c r="BA272" s="13">
        <v>1.5384615384615399E-2</v>
      </c>
      <c r="BB272" s="13"/>
      <c r="BC272" s="13">
        <v>2.32558139534884E-2</v>
      </c>
      <c r="BD272" s="13" t="s">
        <v>197</v>
      </c>
      <c r="BE272" s="13"/>
      <c r="BF272" s="13">
        <v>0</v>
      </c>
      <c r="BG272" s="13">
        <v>3.8095238095238099E-2</v>
      </c>
      <c r="BH272" s="13"/>
      <c r="BI272" s="13">
        <v>6.8181818181818205E-2</v>
      </c>
      <c r="BJ272" s="13">
        <v>1.6949152542372899E-2</v>
      </c>
      <c r="BK272" s="13"/>
      <c r="BL272" s="13">
        <v>1.35135135135135E-2</v>
      </c>
      <c r="BM272" s="13">
        <v>2.7173913043478298E-2</v>
      </c>
    </row>
    <row r="273" spans="2:65" x14ac:dyDescent="0.3">
      <c r="B273" t="s">
        <v>195</v>
      </c>
      <c r="C273" s="13">
        <v>3.4883720930232599E-2</v>
      </c>
      <c r="D273" s="13">
        <v>3.125E-2</v>
      </c>
      <c r="E273" s="13">
        <v>3.8674033149171297E-2</v>
      </c>
      <c r="F273" s="13"/>
      <c r="G273" s="13">
        <v>3.0769230769230799E-2</v>
      </c>
      <c r="H273" s="13">
        <v>2.32558139534884E-2</v>
      </c>
      <c r="I273" s="13">
        <v>3.03030303030303E-2</v>
      </c>
      <c r="J273" s="13">
        <v>2.7777777777777801E-2</v>
      </c>
      <c r="K273" s="13">
        <v>7.4074074074074098E-2</v>
      </c>
      <c r="L273" s="13">
        <v>9.5238095238095205E-2</v>
      </c>
      <c r="M273" s="13"/>
      <c r="N273" s="13">
        <v>8.1967213114754103E-3</v>
      </c>
      <c r="O273" s="13">
        <v>3.3333333333333298E-2</v>
      </c>
      <c r="P273" s="13">
        <v>4.4444444444444398E-2</v>
      </c>
      <c r="Q273" s="13">
        <v>7.0588235294117604E-2</v>
      </c>
      <c r="R273" s="13"/>
      <c r="S273" s="13">
        <v>2.66666666666667E-2</v>
      </c>
      <c r="T273" s="13">
        <v>8.5714285714285701E-2</v>
      </c>
      <c r="U273" s="13">
        <v>0.11764705882352899</v>
      </c>
      <c r="V273" s="13">
        <v>4.7619047619047603E-2</v>
      </c>
      <c r="W273" s="13">
        <v>6.25E-2</v>
      </c>
      <c r="X273" s="13">
        <v>0</v>
      </c>
      <c r="Y273" s="13">
        <v>0</v>
      </c>
      <c r="Z273" s="13">
        <v>9.0909090909090898E-2</v>
      </c>
      <c r="AA273" s="13">
        <v>2.1739130434782601E-2</v>
      </c>
      <c r="AB273" s="13">
        <v>0</v>
      </c>
      <c r="AC273" s="13">
        <v>0</v>
      </c>
      <c r="AD273" s="13">
        <v>0</v>
      </c>
      <c r="AE273" s="13"/>
      <c r="AF273" s="13">
        <v>3.5087719298245598E-2</v>
      </c>
      <c r="AG273" s="13">
        <v>0</v>
      </c>
      <c r="AH273" s="13"/>
      <c r="AI273" s="13">
        <v>3.7037037037037E-2</v>
      </c>
      <c r="AJ273" s="13">
        <v>2.27272727272727E-2</v>
      </c>
      <c r="AK273" s="13">
        <v>3.1746031746031703E-2</v>
      </c>
      <c r="AL273" s="13"/>
      <c r="AM273" s="13">
        <v>6.4516129032258104E-2</v>
      </c>
      <c r="AN273" s="13">
        <v>0</v>
      </c>
      <c r="AO273" s="13">
        <v>7.4999999999999997E-2</v>
      </c>
      <c r="AP273" s="13"/>
      <c r="AQ273" s="13">
        <v>5.4347826086956503E-3</v>
      </c>
      <c r="AR273" s="13">
        <v>6.8750000000000006E-2</v>
      </c>
      <c r="AS273" s="13"/>
      <c r="AT273" s="13">
        <v>0</v>
      </c>
      <c r="AU273" s="13">
        <v>4.8582995951416998E-2</v>
      </c>
      <c r="AV273" s="13"/>
      <c r="AW273" s="13">
        <v>6.4000000000000001E-2</v>
      </c>
      <c r="AX273" s="13">
        <v>1.8604651162790701E-2</v>
      </c>
      <c r="AY273" s="13"/>
      <c r="AZ273" s="13">
        <v>6.3380281690140802E-2</v>
      </c>
      <c r="BA273" s="13">
        <v>1.5384615384615399E-2</v>
      </c>
      <c r="BB273" s="13"/>
      <c r="BC273" s="13">
        <v>3.4883720930232599E-2</v>
      </c>
      <c r="BD273" s="13" t="s">
        <v>197</v>
      </c>
      <c r="BE273" s="13"/>
      <c r="BF273" s="13">
        <v>0</v>
      </c>
      <c r="BG273" s="13">
        <v>5.7142857142857099E-2</v>
      </c>
      <c r="BH273" s="13"/>
      <c r="BI273" s="13">
        <v>0</v>
      </c>
      <c r="BJ273" s="13">
        <v>4.0677966101694898E-2</v>
      </c>
      <c r="BK273" s="13"/>
      <c r="BL273" s="13">
        <v>4.72972972972973E-2</v>
      </c>
      <c r="BM273" s="13">
        <v>2.7173913043478298E-2</v>
      </c>
    </row>
    <row r="274" spans="2:65" x14ac:dyDescent="0.3">
      <c r="B274" t="s">
        <v>182</v>
      </c>
      <c r="C274" s="13">
        <v>1.4534883720930199E-2</v>
      </c>
      <c r="D274" s="13">
        <v>1.2500000000000001E-2</v>
      </c>
      <c r="E274" s="13">
        <v>1.6574585635359101E-2</v>
      </c>
      <c r="F274" s="13"/>
      <c r="G274" s="13">
        <v>3.0769230769230799E-2</v>
      </c>
      <c r="H274" s="13">
        <v>0</v>
      </c>
      <c r="I274" s="13">
        <v>3.03030303030303E-2</v>
      </c>
      <c r="J274" s="13">
        <v>0</v>
      </c>
      <c r="K274" s="13">
        <v>3.7037037037037E-2</v>
      </c>
      <c r="L274" s="13">
        <v>0</v>
      </c>
      <c r="M274" s="13"/>
      <c r="N274" s="13">
        <v>0</v>
      </c>
      <c r="O274" s="13">
        <v>1.1111111111111099E-2</v>
      </c>
      <c r="P274" s="13">
        <v>0</v>
      </c>
      <c r="Q274" s="13">
        <v>4.7058823529411799E-2</v>
      </c>
      <c r="R274" s="13"/>
      <c r="S274" s="13">
        <v>0</v>
      </c>
      <c r="T274" s="13">
        <v>0</v>
      </c>
      <c r="U274" s="13">
        <v>0</v>
      </c>
      <c r="V274" s="13">
        <v>4.7619047619047603E-2</v>
      </c>
      <c r="W274" s="13">
        <v>0</v>
      </c>
      <c r="X274" s="13">
        <v>0</v>
      </c>
      <c r="Y274" s="13">
        <v>0</v>
      </c>
      <c r="Z274" s="13">
        <v>0</v>
      </c>
      <c r="AA274" s="13">
        <v>6.5217391304347797E-2</v>
      </c>
      <c r="AB274" s="13">
        <v>4.1666666666666699E-2</v>
      </c>
      <c r="AC274" s="13">
        <v>0</v>
      </c>
      <c r="AD274" s="13">
        <v>0</v>
      </c>
      <c r="AE274" s="13"/>
      <c r="AF274" s="13">
        <v>1.4619883040935699E-2</v>
      </c>
      <c r="AG274" s="13">
        <v>0</v>
      </c>
      <c r="AH274" s="13"/>
      <c r="AI274" s="13">
        <v>4.6296296296296301E-2</v>
      </c>
      <c r="AJ274" s="13">
        <v>0</v>
      </c>
      <c r="AK274" s="13">
        <v>0</v>
      </c>
      <c r="AL274" s="13"/>
      <c r="AM274" s="13">
        <v>0</v>
      </c>
      <c r="AN274" s="13">
        <v>0.1</v>
      </c>
      <c r="AO274" s="13">
        <v>0.05</v>
      </c>
      <c r="AP274" s="13"/>
      <c r="AQ274" s="13">
        <v>5.4347826086956503E-3</v>
      </c>
      <c r="AR274" s="13">
        <v>2.5000000000000001E-2</v>
      </c>
      <c r="AS274" s="13"/>
      <c r="AT274" s="13">
        <v>1.1111111111111099E-2</v>
      </c>
      <c r="AU274" s="13">
        <v>1.6194331983805699E-2</v>
      </c>
      <c r="AV274" s="13"/>
      <c r="AW274" s="13">
        <v>0</v>
      </c>
      <c r="AX274" s="13">
        <v>2.32558139534884E-2</v>
      </c>
      <c r="AY274" s="13"/>
      <c r="AZ274" s="13">
        <v>2.1126760563380299E-2</v>
      </c>
      <c r="BA274" s="13">
        <v>5.1282051282051299E-3</v>
      </c>
      <c r="BB274" s="13"/>
      <c r="BC274" s="13">
        <v>1.4534883720930199E-2</v>
      </c>
      <c r="BD274" s="13" t="s">
        <v>197</v>
      </c>
      <c r="BE274" s="13"/>
      <c r="BF274" s="13">
        <v>0</v>
      </c>
      <c r="BG274" s="13">
        <v>2.3809523809523801E-2</v>
      </c>
      <c r="BH274" s="13"/>
      <c r="BI274" s="13">
        <v>6.8181818181818205E-2</v>
      </c>
      <c r="BJ274" s="13">
        <v>3.3898305084745801E-3</v>
      </c>
      <c r="BK274" s="13"/>
      <c r="BL274" s="13">
        <v>1.35135135135135E-2</v>
      </c>
      <c r="BM274" s="13">
        <v>1.0869565217391301E-2</v>
      </c>
    </row>
    <row r="275" spans="2:65" x14ac:dyDescent="0.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row>
    <row r="276" spans="2:65" x14ac:dyDescent="0.3">
      <c r="B276" s="6" t="s">
        <v>203</v>
      </c>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row>
    <row r="277" spans="2:65" x14ac:dyDescent="0.3">
      <c r="B277" s="23" t="s">
        <v>184</v>
      </c>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row>
    <row r="278" spans="2:65" x14ac:dyDescent="0.3">
      <c r="B278" t="s">
        <v>199</v>
      </c>
      <c r="C278" s="13">
        <v>0.27342549923195097</v>
      </c>
      <c r="D278" s="13">
        <v>0.25597269624573399</v>
      </c>
      <c r="E278" s="13">
        <v>0.28895184135977298</v>
      </c>
      <c r="F278" s="13"/>
      <c r="G278" s="13">
        <v>0.169491525423729</v>
      </c>
      <c r="H278" s="13">
        <v>0.270531400966184</v>
      </c>
      <c r="I278" s="13">
        <v>0.311594202898551</v>
      </c>
      <c r="J278" s="13">
        <v>0.30232558139534899</v>
      </c>
      <c r="K278" s="13">
        <v>0.36842105263157898</v>
      </c>
      <c r="L278" s="13">
        <v>0.266666666666667</v>
      </c>
      <c r="M278" s="13"/>
      <c r="N278" s="13">
        <v>0.32467532467532501</v>
      </c>
      <c r="O278" s="13">
        <v>0.214285714285714</v>
      </c>
      <c r="P278" s="13">
        <v>0.25</v>
      </c>
      <c r="Q278" s="13">
        <v>0.28000000000000003</v>
      </c>
      <c r="R278" s="13"/>
      <c r="S278" s="13">
        <v>0.37162162162162199</v>
      </c>
      <c r="T278" s="13">
        <v>0.26229508196721302</v>
      </c>
      <c r="U278" s="13">
        <v>0.25</v>
      </c>
      <c r="V278" s="13">
        <v>0.33333333333333298</v>
      </c>
      <c r="W278" s="13">
        <v>0.25925925925925902</v>
      </c>
      <c r="X278" s="13">
        <v>0.16393442622950799</v>
      </c>
      <c r="Y278" s="13">
        <v>0.15686274509803899</v>
      </c>
      <c r="Z278" s="13">
        <v>0.28571428571428598</v>
      </c>
      <c r="AA278" s="13">
        <v>0.266666666666667</v>
      </c>
      <c r="AB278" s="13">
        <v>0.186046511627907</v>
      </c>
      <c r="AC278" s="13">
        <v>0.32258064516128998</v>
      </c>
      <c r="AD278" s="13">
        <v>0.28571428571428598</v>
      </c>
      <c r="AE278" s="13"/>
      <c r="AF278" s="13">
        <v>0.27441860465116302</v>
      </c>
      <c r="AG278" s="13">
        <v>0.2</v>
      </c>
      <c r="AH278" s="13"/>
      <c r="AI278" s="13">
        <v>0.75423728813559299</v>
      </c>
      <c r="AJ278" s="13">
        <v>0</v>
      </c>
      <c r="AK278" s="13">
        <v>0</v>
      </c>
      <c r="AL278" s="13"/>
      <c r="AM278" s="13">
        <v>0.61764705882352899</v>
      </c>
      <c r="AN278" s="13">
        <v>0.53846153846153799</v>
      </c>
      <c r="AO278" s="13">
        <v>0.65384615384615397</v>
      </c>
      <c r="AP278" s="13"/>
      <c r="AQ278" s="13">
        <v>0.26625386996903999</v>
      </c>
      <c r="AR278" s="13">
        <v>0.28134556574923503</v>
      </c>
      <c r="AS278" s="13"/>
      <c r="AT278" s="13">
        <v>0.256410256410256</v>
      </c>
      <c r="AU278" s="13">
        <v>0.27291666666666697</v>
      </c>
      <c r="AV278" s="13"/>
      <c r="AW278" s="13">
        <v>0.25123152709359597</v>
      </c>
      <c r="AX278" s="13">
        <v>0.28538812785388101</v>
      </c>
      <c r="AY278" s="13"/>
      <c r="AZ278" s="13">
        <v>0.30181818181818199</v>
      </c>
      <c r="BA278" s="13">
        <v>0.25549450549450498</v>
      </c>
      <c r="BB278" s="13"/>
      <c r="BC278" s="13">
        <v>0.22093023255814001</v>
      </c>
      <c r="BD278" s="13">
        <v>0.33175355450236999</v>
      </c>
      <c r="BE278" s="13"/>
      <c r="BF278" s="13">
        <v>0.238805970149254</v>
      </c>
      <c r="BG278" s="13">
        <v>0.20952380952381</v>
      </c>
      <c r="BH278" s="13"/>
      <c r="BI278" s="13">
        <v>0.243589743589744</v>
      </c>
      <c r="BJ278" s="13">
        <v>0.27561837455830401</v>
      </c>
      <c r="BK278" s="13"/>
      <c r="BL278" s="13">
        <v>0.27208480565371002</v>
      </c>
      <c r="BM278" s="13">
        <v>0.27350427350427398</v>
      </c>
    </row>
    <row r="279" spans="2:65" x14ac:dyDescent="0.3">
      <c r="B279" t="s">
        <v>200</v>
      </c>
      <c r="C279" s="13">
        <v>0.105990783410138</v>
      </c>
      <c r="D279" s="13">
        <v>0.102389078498294</v>
      </c>
      <c r="E279" s="13">
        <v>0.107648725212465</v>
      </c>
      <c r="F279" s="13"/>
      <c r="G279" s="13">
        <v>0.110169491525424</v>
      </c>
      <c r="H279" s="13">
        <v>0.15942028985507201</v>
      </c>
      <c r="I279" s="13">
        <v>8.6956521739130405E-2</v>
      </c>
      <c r="J279" s="13">
        <v>6.9767441860465101E-2</v>
      </c>
      <c r="K279" s="13">
        <v>5.2631578947368397E-2</v>
      </c>
      <c r="L279" s="13">
        <v>4.4444444444444398E-2</v>
      </c>
      <c r="M279" s="13"/>
      <c r="N279" s="13">
        <v>0.108225108225108</v>
      </c>
      <c r="O279" s="13">
        <v>8.9285714285714302E-2</v>
      </c>
      <c r="P279" s="13">
        <v>8.3333333333333301E-2</v>
      </c>
      <c r="Q279" s="13">
        <v>0.14000000000000001</v>
      </c>
      <c r="R279" s="13"/>
      <c r="S279" s="13">
        <v>9.45945945945946E-2</v>
      </c>
      <c r="T279" s="13">
        <v>9.8360655737704902E-2</v>
      </c>
      <c r="U279" s="13">
        <v>5.5555555555555601E-2</v>
      </c>
      <c r="V279" s="13">
        <v>6.25E-2</v>
      </c>
      <c r="W279" s="13">
        <v>0.11111111111111099</v>
      </c>
      <c r="X279" s="13">
        <v>0.16393442622950799</v>
      </c>
      <c r="Y279" s="13">
        <v>0.11764705882352899</v>
      </c>
      <c r="Z279" s="13">
        <v>9.5238095238095205E-2</v>
      </c>
      <c r="AA279" s="13">
        <v>0.1</v>
      </c>
      <c r="AB279" s="13">
        <v>0.162790697674419</v>
      </c>
      <c r="AC279" s="13">
        <v>9.6774193548387094E-2</v>
      </c>
      <c r="AD279" s="13">
        <v>0.14285714285714299</v>
      </c>
      <c r="AE279" s="13"/>
      <c r="AF279" s="13">
        <v>0.102325581395349</v>
      </c>
      <c r="AG279" s="13">
        <v>0.4</v>
      </c>
      <c r="AH279" s="13"/>
      <c r="AI279" s="13">
        <v>0</v>
      </c>
      <c r="AJ279" s="13">
        <v>1</v>
      </c>
      <c r="AK279" s="13">
        <v>0</v>
      </c>
      <c r="AL279" s="13"/>
      <c r="AM279" s="13">
        <v>0.20588235294117599</v>
      </c>
      <c r="AN279" s="13">
        <v>0.17307692307692299</v>
      </c>
      <c r="AO279" s="13">
        <v>0.20769230769230801</v>
      </c>
      <c r="AP279" s="13"/>
      <c r="AQ279" s="13">
        <v>0.13003095975232201</v>
      </c>
      <c r="AR279" s="13">
        <v>8.2568807339449504E-2</v>
      </c>
      <c r="AS279" s="13"/>
      <c r="AT279" s="13">
        <v>0.121794871794872</v>
      </c>
      <c r="AU279" s="13">
        <v>0.102083333333333</v>
      </c>
      <c r="AV279" s="13"/>
      <c r="AW279" s="13">
        <v>0.118226600985222</v>
      </c>
      <c r="AX279" s="13">
        <v>0.100456621004566</v>
      </c>
      <c r="AY279" s="13"/>
      <c r="AZ279" s="13">
        <v>6.5454545454545501E-2</v>
      </c>
      <c r="BA279" s="13">
        <v>0.14010989010989</v>
      </c>
      <c r="BB279" s="13"/>
      <c r="BC279" s="13">
        <v>0.127906976744186</v>
      </c>
      <c r="BD279" s="13">
        <v>9.9526066350710901E-2</v>
      </c>
      <c r="BE279" s="13"/>
      <c r="BF279" s="13">
        <v>0.134328358208955</v>
      </c>
      <c r="BG279" s="13">
        <v>0.12380952380952399</v>
      </c>
      <c r="BH279" s="13"/>
      <c r="BI279" s="13">
        <v>0.141025641025641</v>
      </c>
      <c r="BJ279" s="13">
        <v>9.8939929328621903E-2</v>
      </c>
      <c r="BK279" s="13"/>
      <c r="BL279" s="13">
        <v>6.3604240282685506E-2</v>
      </c>
      <c r="BM279" s="13">
        <v>0.13675213675213699</v>
      </c>
    </row>
    <row r="280" spans="2:65" x14ac:dyDescent="0.3">
      <c r="B280" t="s">
        <v>201</v>
      </c>
      <c r="C280" s="13">
        <v>8.9093701996927802E-2</v>
      </c>
      <c r="D280" s="13">
        <v>0.12286689419795201</v>
      </c>
      <c r="E280" s="13">
        <v>6.2322946175637398E-2</v>
      </c>
      <c r="F280" s="13"/>
      <c r="G280" s="13">
        <v>0.12711864406779699</v>
      </c>
      <c r="H280" s="13">
        <v>0.106280193236715</v>
      </c>
      <c r="I280" s="13">
        <v>6.5217391304347797E-2</v>
      </c>
      <c r="J280" s="13">
        <v>8.1395348837209294E-2</v>
      </c>
      <c r="K280" s="13">
        <v>5.2631578947368397E-2</v>
      </c>
      <c r="L280" s="13">
        <v>4.4444444444444398E-2</v>
      </c>
      <c r="M280" s="13"/>
      <c r="N280" s="13">
        <v>7.3593073593073599E-2</v>
      </c>
      <c r="O280" s="13">
        <v>7.7380952380952397E-2</v>
      </c>
      <c r="P280" s="13">
        <v>0.125</v>
      </c>
      <c r="Q280" s="13">
        <v>0.10666666666666701</v>
      </c>
      <c r="R280" s="13"/>
      <c r="S280" s="13">
        <v>9.45945945945946E-2</v>
      </c>
      <c r="T280" s="13">
        <v>0.114754098360656</v>
      </c>
      <c r="U280" s="13">
        <v>2.7777777777777801E-2</v>
      </c>
      <c r="V280" s="13">
        <v>6.25E-2</v>
      </c>
      <c r="W280" s="13">
        <v>7.4074074074074098E-2</v>
      </c>
      <c r="X280" s="13">
        <v>0.16393442622950799</v>
      </c>
      <c r="Y280" s="13">
        <v>9.8039215686274495E-2</v>
      </c>
      <c r="Z280" s="13">
        <v>4.7619047619047603E-2</v>
      </c>
      <c r="AA280" s="13">
        <v>7.7777777777777807E-2</v>
      </c>
      <c r="AB280" s="13">
        <v>6.9767441860465101E-2</v>
      </c>
      <c r="AC280" s="13">
        <v>9.6774193548387094E-2</v>
      </c>
      <c r="AD280" s="13">
        <v>0</v>
      </c>
      <c r="AE280" s="13"/>
      <c r="AF280" s="13">
        <v>8.9922480620154996E-2</v>
      </c>
      <c r="AG280" s="13">
        <v>0</v>
      </c>
      <c r="AH280" s="13"/>
      <c r="AI280" s="13">
        <v>0.24576271186440701</v>
      </c>
      <c r="AJ280" s="13">
        <v>0</v>
      </c>
      <c r="AK280" s="13">
        <v>0</v>
      </c>
      <c r="AL280" s="13"/>
      <c r="AM280" s="13">
        <v>0.17647058823529399</v>
      </c>
      <c r="AN280" s="13">
        <v>0.28846153846153799</v>
      </c>
      <c r="AO280" s="13">
        <v>0.138461538461538</v>
      </c>
      <c r="AP280" s="13"/>
      <c r="AQ280" s="13">
        <v>0.111455108359133</v>
      </c>
      <c r="AR280" s="13">
        <v>6.7278287461773695E-2</v>
      </c>
      <c r="AS280" s="13"/>
      <c r="AT280" s="13">
        <v>0.115384615384615</v>
      </c>
      <c r="AU280" s="13">
        <v>8.3333333333333301E-2</v>
      </c>
      <c r="AV280" s="13"/>
      <c r="AW280" s="13">
        <v>8.3743842364532001E-2</v>
      </c>
      <c r="AX280" s="13">
        <v>9.1324200913242004E-2</v>
      </c>
      <c r="AY280" s="13"/>
      <c r="AZ280" s="13">
        <v>9.4545454545454502E-2</v>
      </c>
      <c r="BA280" s="13">
        <v>8.7912087912087905E-2</v>
      </c>
      <c r="BB280" s="13"/>
      <c r="BC280" s="13">
        <v>9.3023255813953501E-2</v>
      </c>
      <c r="BD280" s="13">
        <v>8.0568720379146905E-2</v>
      </c>
      <c r="BE280" s="13"/>
      <c r="BF280" s="13">
        <v>8.9552238805970102E-2</v>
      </c>
      <c r="BG280" s="13">
        <v>9.5238095238095205E-2</v>
      </c>
      <c r="BH280" s="13"/>
      <c r="BI280" s="13">
        <v>0.16666666666666699</v>
      </c>
      <c r="BJ280" s="13">
        <v>7.95053003533569E-2</v>
      </c>
      <c r="BK280" s="13"/>
      <c r="BL280" s="13">
        <v>9.8939929328621903E-2</v>
      </c>
      <c r="BM280" s="13">
        <v>7.4074074074074098E-2</v>
      </c>
    </row>
    <row r="281" spans="2:65" x14ac:dyDescent="0.3">
      <c r="B281" t="s">
        <v>202</v>
      </c>
      <c r="C281" s="13">
        <v>0.50998463901689695</v>
      </c>
      <c r="D281" s="13">
        <v>0.48805460750853202</v>
      </c>
      <c r="E281" s="13">
        <v>0.52691218130311601</v>
      </c>
      <c r="F281" s="13"/>
      <c r="G281" s="13">
        <v>0.58474576271186396</v>
      </c>
      <c r="H281" s="13">
        <v>0.458937198067633</v>
      </c>
      <c r="I281" s="13">
        <v>0.51449275362318803</v>
      </c>
      <c r="J281" s="13">
        <v>0.46511627906976699</v>
      </c>
      <c r="K281" s="13">
        <v>0.50877192982456099</v>
      </c>
      <c r="L281" s="13">
        <v>0.62222222222222201</v>
      </c>
      <c r="M281" s="13"/>
      <c r="N281" s="13">
        <v>0.476190476190476</v>
      </c>
      <c r="O281" s="13">
        <v>0.61309523809523803</v>
      </c>
      <c r="P281" s="13">
        <v>0.52083333333333304</v>
      </c>
      <c r="Q281" s="13">
        <v>0.43333333333333302</v>
      </c>
      <c r="R281" s="13"/>
      <c r="S281" s="13">
        <v>0.412162162162162</v>
      </c>
      <c r="T281" s="13">
        <v>0.49180327868852503</v>
      </c>
      <c r="U281" s="13">
        <v>0.63888888888888895</v>
      </c>
      <c r="V281" s="13">
        <v>0.5</v>
      </c>
      <c r="W281" s="13">
        <v>0.5</v>
      </c>
      <c r="X281" s="13">
        <v>0.49180327868852503</v>
      </c>
      <c r="Y281" s="13">
        <v>0.62745098039215697</v>
      </c>
      <c r="Z281" s="13">
        <v>0.57142857142857095</v>
      </c>
      <c r="AA281" s="13">
        <v>0.54444444444444395</v>
      </c>
      <c r="AB281" s="13">
        <v>0.581395348837209</v>
      </c>
      <c r="AC281" s="13">
        <v>0.483870967741935</v>
      </c>
      <c r="AD281" s="13">
        <v>0.57142857142857095</v>
      </c>
      <c r="AE281" s="13"/>
      <c r="AF281" s="13">
        <v>0.51162790697674398</v>
      </c>
      <c r="AG281" s="13">
        <v>0.4</v>
      </c>
      <c r="AH281" s="13"/>
      <c r="AI281" s="13">
        <v>0</v>
      </c>
      <c r="AJ281" s="13">
        <v>0</v>
      </c>
      <c r="AK281" s="13">
        <v>1</v>
      </c>
      <c r="AL281" s="13"/>
      <c r="AM281" s="13">
        <v>0</v>
      </c>
      <c r="AN281" s="13">
        <v>0</v>
      </c>
      <c r="AO281" s="13">
        <v>0</v>
      </c>
      <c r="AP281" s="13"/>
      <c r="AQ281" s="13">
        <v>0.47368421052631599</v>
      </c>
      <c r="AR281" s="13">
        <v>0.54434250764526004</v>
      </c>
      <c r="AS281" s="13"/>
      <c r="AT281" s="13">
        <v>0.487179487179487</v>
      </c>
      <c r="AU281" s="13">
        <v>0.52083333333333304</v>
      </c>
      <c r="AV281" s="13"/>
      <c r="AW281" s="13">
        <v>0.52216748768472898</v>
      </c>
      <c r="AX281" s="13">
        <v>0.50228310502283102</v>
      </c>
      <c r="AY281" s="13"/>
      <c r="AZ281" s="13">
        <v>0.52</v>
      </c>
      <c r="BA281" s="13">
        <v>0.49450549450549502</v>
      </c>
      <c r="BB281" s="13"/>
      <c r="BC281" s="13">
        <v>0.54941860465116299</v>
      </c>
      <c r="BD281" s="13">
        <v>0.440758293838863</v>
      </c>
      <c r="BE281" s="13"/>
      <c r="BF281" s="13">
        <v>0.537313432835821</v>
      </c>
      <c r="BG281" s="13">
        <v>0.55714285714285705</v>
      </c>
      <c r="BH281" s="13"/>
      <c r="BI281" s="13">
        <v>0.39743589743589702</v>
      </c>
      <c r="BJ281" s="13">
        <v>0.53003533568904604</v>
      </c>
      <c r="BK281" s="13"/>
      <c r="BL281" s="13">
        <v>0.54770318021201403</v>
      </c>
      <c r="BM281" s="13">
        <v>0.492877492877493</v>
      </c>
    </row>
    <row r="282" spans="2:65" x14ac:dyDescent="0.3">
      <c r="B282" t="s">
        <v>195</v>
      </c>
      <c r="C282" s="13">
        <v>6.1443932411674304E-3</v>
      </c>
      <c r="D282" s="13">
        <v>6.8259385665529002E-3</v>
      </c>
      <c r="E282" s="13">
        <v>5.6657223796033997E-3</v>
      </c>
      <c r="F282" s="13"/>
      <c r="G282" s="13">
        <v>0</v>
      </c>
      <c r="H282" s="13">
        <v>0</v>
      </c>
      <c r="I282" s="13">
        <v>7.2463768115942004E-3</v>
      </c>
      <c r="J282" s="13">
        <v>3.4883720930232599E-2</v>
      </c>
      <c r="K282" s="13">
        <v>0</v>
      </c>
      <c r="L282" s="13">
        <v>0</v>
      </c>
      <c r="M282" s="13"/>
      <c r="N282" s="13">
        <v>8.6580086580086597E-3</v>
      </c>
      <c r="O282" s="13">
        <v>5.9523809523809503E-3</v>
      </c>
      <c r="P282" s="13">
        <v>0</v>
      </c>
      <c r="Q282" s="13">
        <v>6.6666666666666697E-3</v>
      </c>
      <c r="R282" s="13"/>
      <c r="S282" s="13">
        <v>6.7567567567567597E-3</v>
      </c>
      <c r="T282" s="13">
        <v>0</v>
      </c>
      <c r="U282" s="13">
        <v>0</v>
      </c>
      <c r="V282" s="13">
        <v>2.0833333333333301E-2</v>
      </c>
      <c r="W282" s="13">
        <v>1.85185185185185E-2</v>
      </c>
      <c r="X282" s="13">
        <v>0</v>
      </c>
      <c r="Y282" s="13">
        <v>0</v>
      </c>
      <c r="Z282" s="13">
        <v>0</v>
      </c>
      <c r="AA282" s="13">
        <v>1.1111111111111099E-2</v>
      </c>
      <c r="AB282" s="13">
        <v>0</v>
      </c>
      <c r="AC282" s="13">
        <v>0</v>
      </c>
      <c r="AD282" s="13">
        <v>0</v>
      </c>
      <c r="AE282" s="13"/>
      <c r="AF282" s="13">
        <v>6.2015503875969E-3</v>
      </c>
      <c r="AG282" s="13">
        <v>0</v>
      </c>
      <c r="AH282" s="13"/>
      <c r="AI282" s="13">
        <v>0</v>
      </c>
      <c r="AJ282" s="13">
        <v>0</v>
      </c>
      <c r="AK282" s="13">
        <v>0</v>
      </c>
      <c r="AL282" s="13"/>
      <c r="AM282" s="13">
        <v>0</v>
      </c>
      <c r="AN282" s="13">
        <v>0</v>
      </c>
      <c r="AO282" s="13">
        <v>0</v>
      </c>
      <c r="AP282" s="13"/>
      <c r="AQ282" s="13">
        <v>6.1919504643962904E-3</v>
      </c>
      <c r="AR282" s="13">
        <v>6.1162079510703399E-3</v>
      </c>
      <c r="AS282" s="13"/>
      <c r="AT282" s="13">
        <v>6.41025641025641E-3</v>
      </c>
      <c r="AU282" s="13">
        <v>6.2500000000000003E-3</v>
      </c>
      <c r="AV282" s="13"/>
      <c r="AW282" s="13">
        <v>9.8522167487684695E-3</v>
      </c>
      <c r="AX282" s="13">
        <v>4.5662100456621002E-3</v>
      </c>
      <c r="AY282" s="13"/>
      <c r="AZ282" s="13">
        <v>7.2727272727272701E-3</v>
      </c>
      <c r="BA282" s="13">
        <v>5.4945054945054897E-3</v>
      </c>
      <c r="BB282" s="13"/>
      <c r="BC282" s="13">
        <v>2.9069767441860499E-3</v>
      </c>
      <c r="BD282" s="13">
        <v>9.4786729857819895E-3</v>
      </c>
      <c r="BE282" s="13"/>
      <c r="BF282" s="13">
        <v>0</v>
      </c>
      <c r="BG282" s="13">
        <v>4.7619047619047597E-3</v>
      </c>
      <c r="BH282" s="13"/>
      <c r="BI282" s="13">
        <v>1.2820512820512799E-2</v>
      </c>
      <c r="BJ282" s="13">
        <v>5.3003533568904597E-3</v>
      </c>
      <c r="BK282" s="13"/>
      <c r="BL282" s="13">
        <v>1.06007067137809E-2</v>
      </c>
      <c r="BM282" s="13">
        <v>2.84900284900285E-3</v>
      </c>
    </row>
    <row r="283" spans="2:65" x14ac:dyDescent="0.3">
      <c r="B283" t="s">
        <v>91</v>
      </c>
      <c r="C283" s="13">
        <v>1.5360983102918601E-2</v>
      </c>
      <c r="D283" s="13">
        <v>2.38907849829352E-2</v>
      </c>
      <c r="E283" s="13">
        <v>8.4985835694051E-3</v>
      </c>
      <c r="F283" s="13"/>
      <c r="G283" s="13">
        <v>8.4745762711864406E-3</v>
      </c>
      <c r="H283" s="13">
        <v>4.8309178743961402E-3</v>
      </c>
      <c r="I283" s="13">
        <v>1.4492753623188401E-2</v>
      </c>
      <c r="J283" s="13">
        <v>4.6511627906976702E-2</v>
      </c>
      <c r="K283" s="13">
        <v>1.7543859649122799E-2</v>
      </c>
      <c r="L283" s="13">
        <v>2.2222222222222199E-2</v>
      </c>
      <c r="M283" s="13"/>
      <c r="N283" s="13">
        <v>8.6580086580086597E-3</v>
      </c>
      <c r="O283" s="13">
        <v>0</v>
      </c>
      <c r="P283" s="13">
        <v>2.0833333333333301E-2</v>
      </c>
      <c r="Q283" s="13">
        <v>3.3333333333333298E-2</v>
      </c>
      <c r="R283" s="13"/>
      <c r="S283" s="13">
        <v>2.0270270270270299E-2</v>
      </c>
      <c r="T283" s="13">
        <v>3.2786885245901599E-2</v>
      </c>
      <c r="U283" s="13">
        <v>2.7777777777777801E-2</v>
      </c>
      <c r="V283" s="13">
        <v>2.0833333333333301E-2</v>
      </c>
      <c r="W283" s="13">
        <v>3.7037037037037E-2</v>
      </c>
      <c r="X283" s="13">
        <v>1.63934426229508E-2</v>
      </c>
      <c r="Y283" s="13">
        <v>0</v>
      </c>
      <c r="Z283" s="13">
        <v>0</v>
      </c>
      <c r="AA283" s="13">
        <v>0</v>
      </c>
      <c r="AB283" s="13">
        <v>0</v>
      </c>
      <c r="AC283" s="13">
        <v>0</v>
      </c>
      <c r="AD283" s="13">
        <v>0</v>
      </c>
      <c r="AE283" s="13"/>
      <c r="AF283" s="13">
        <v>1.5503875968992199E-2</v>
      </c>
      <c r="AG283" s="13">
        <v>0</v>
      </c>
      <c r="AH283" s="13"/>
      <c r="AI283" s="13">
        <v>0</v>
      </c>
      <c r="AJ283" s="13">
        <v>0</v>
      </c>
      <c r="AK283" s="13">
        <v>0</v>
      </c>
      <c r="AL283" s="13"/>
      <c r="AM283" s="13">
        <v>0</v>
      </c>
      <c r="AN283" s="13">
        <v>0</v>
      </c>
      <c r="AO283" s="13">
        <v>0</v>
      </c>
      <c r="AP283" s="13"/>
      <c r="AQ283" s="13">
        <v>1.23839009287926E-2</v>
      </c>
      <c r="AR283" s="13">
        <v>1.8348623853211E-2</v>
      </c>
      <c r="AS283" s="13"/>
      <c r="AT283" s="13">
        <v>1.2820512820512799E-2</v>
      </c>
      <c r="AU283" s="13">
        <v>1.4583333333333301E-2</v>
      </c>
      <c r="AV283" s="13"/>
      <c r="AW283" s="13">
        <v>1.47783251231527E-2</v>
      </c>
      <c r="AX283" s="13">
        <v>1.5981735159817399E-2</v>
      </c>
      <c r="AY283" s="13"/>
      <c r="AZ283" s="13">
        <v>1.09090909090909E-2</v>
      </c>
      <c r="BA283" s="13">
        <v>1.6483516483516501E-2</v>
      </c>
      <c r="BB283" s="13"/>
      <c r="BC283" s="13">
        <v>5.8139534883720903E-3</v>
      </c>
      <c r="BD283" s="13">
        <v>3.7914691943128E-2</v>
      </c>
      <c r="BE283" s="13"/>
      <c r="BF283" s="13">
        <v>0</v>
      </c>
      <c r="BG283" s="13">
        <v>9.5238095238095195E-3</v>
      </c>
      <c r="BH283" s="13"/>
      <c r="BI283" s="13">
        <v>3.8461538461538498E-2</v>
      </c>
      <c r="BJ283" s="13">
        <v>1.06007067137809E-2</v>
      </c>
      <c r="BK283" s="13"/>
      <c r="BL283" s="13">
        <v>7.0671378091872799E-3</v>
      </c>
      <c r="BM283" s="13">
        <v>1.9943019943019901E-2</v>
      </c>
    </row>
    <row r="284" spans="2:65" x14ac:dyDescent="0.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row>
    <row r="285" spans="2:65" x14ac:dyDescent="0.3">
      <c r="B285" s="6" t="s">
        <v>215</v>
      </c>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row>
    <row r="286" spans="2:65" x14ac:dyDescent="0.3">
      <c r="B286" s="23" t="s">
        <v>529</v>
      </c>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row>
    <row r="287" spans="2:65" x14ac:dyDescent="0.3">
      <c r="B287" t="s">
        <v>204</v>
      </c>
      <c r="C287" s="13">
        <v>0.41265060240963902</v>
      </c>
      <c r="D287" s="13">
        <v>0.391608391608392</v>
      </c>
      <c r="E287" s="13">
        <v>0.42473118279569899</v>
      </c>
      <c r="F287" s="13"/>
      <c r="G287" s="13">
        <v>0.36231884057970998</v>
      </c>
      <c r="H287" s="13">
        <v>0.41052631578947402</v>
      </c>
      <c r="I287" s="13">
        <v>0.39436619718309901</v>
      </c>
      <c r="J287" s="13">
        <v>0.47499999999999998</v>
      </c>
      <c r="K287" s="13">
        <v>0.51724137931034497</v>
      </c>
      <c r="L287" s="13">
        <v>0.39285714285714302</v>
      </c>
      <c r="M287" s="13"/>
      <c r="N287" s="13">
        <v>0.42727272727272703</v>
      </c>
      <c r="O287" s="13">
        <v>0.475728155339806</v>
      </c>
      <c r="P287" s="13">
        <v>0.28000000000000003</v>
      </c>
      <c r="Q287" s="13">
        <v>0.4</v>
      </c>
      <c r="R287" s="13"/>
      <c r="S287" s="13">
        <v>0.47540983606557402</v>
      </c>
      <c r="T287" s="13">
        <v>0.46666666666666701</v>
      </c>
      <c r="U287" s="13">
        <v>0.30434782608695699</v>
      </c>
      <c r="V287" s="13">
        <v>0.5</v>
      </c>
      <c r="W287" s="13">
        <v>0.33333333333333298</v>
      </c>
      <c r="X287" s="13">
        <v>0.36666666666666697</v>
      </c>
      <c r="Y287" s="13">
        <v>0.4375</v>
      </c>
      <c r="Z287" s="13">
        <v>0.41666666666666702</v>
      </c>
      <c r="AA287" s="13">
        <v>0.34693877551020402</v>
      </c>
      <c r="AB287" s="13">
        <v>0.28000000000000003</v>
      </c>
      <c r="AC287" s="13">
        <v>0.6</v>
      </c>
      <c r="AD287" s="13">
        <v>0.75</v>
      </c>
      <c r="AE287" s="13"/>
      <c r="AF287" s="13">
        <v>0.412121212121212</v>
      </c>
      <c r="AG287" s="13">
        <v>0.5</v>
      </c>
      <c r="AH287" s="13"/>
      <c r="AI287" s="13" t="s">
        <v>197</v>
      </c>
      <c r="AJ287" s="13" t="s">
        <v>197</v>
      </c>
      <c r="AK287" s="13">
        <v>0.41265060240963902</v>
      </c>
      <c r="AL287" s="13"/>
      <c r="AM287" s="13" t="s">
        <v>197</v>
      </c>
      <c r="AN287" s="13" t="s">
        <v>197</v>
      </c>
      <c r="AO287" s="13" t="s">
        <v>197</v>
      </c>
      <c r="AP287" s="13"/>
      <c r="AQ287" s="13">
        <v>0.37254901960784298</v>
      </c>
      <c r="AR287" s="13">
        <v>0.449438202247191</v>
      </c>
      <c r="AS287" s="13"/>
      <c r="AT287" s="13">
        <v>0.394736842105263</v>
      </c>
      <c r="AU287" s="13">
        <v>0.42799999999999999</v>
      </c>
      <c r="AV287" s="13"/>
      <c r="AW287" s="13">
        <v>0.490566037735849</v>
      </c>
      <c r="AX287" s="13">
        <v>0.37272727272727302</v>
      </c>
      <c r="AY287" s="13"/>
      <c r="AZ287" s="13">
        <v>0.45454545454545497</v>
      </c>
      <c r="BA287" s="13">
        <v>0.36666666666666697</v>
      </c>
      <c r="BB287" s="13"/>
      <c r="BC287" s="13">
        <v>0.455026455026455</v>
      </c>
      <c r="BD287" s="13">
        <v>0.31182795698924698</v>
      </c>
      <c r="BE287" s="13"/>
      <c r="BF287" s="13">
        <v>0.40277777777777801</v>
      </c>
      <c r="BG287" s="13">
        <v>0.487179487179487</v>
      </c>
      <c r="BH287" s="13"/>
      <c r="BI287" s="13">
        <v>0.41935483870967699</v>
      </c>
      <c r="BJ287" s="13">
        <v>0.413333333333333</v>
      </c>
      <c r="BK287" s="13"/>
      <c r="BL287" s="13">
        <v>0.45806451612903198</v>
      </c>
      <c r="BM287" s="13">
        <v>0.37572254335260102</v>
      </c>
    </row>
    <row r="288" spans="2:65" x14ac:dyDescent="0.3">
      <c r="B288" t="s">
        <v>205</v>
      </c>
      <c r="C288" s="13">
        <v>0.40963855421686701</v>
      </c>
      <c r="D288" s="13">
        <v>0.40559440559440602</v>
      </c>
      <c r="E288" s="13">
        <v>0.41397849462365599</v>
      </c>
      <c r="F288" s="13"/>
      <c r="G288" s="13">
        <v>0.376811594202899</v>
      </c>
      <c r="H288" s="13">
        <v>0.37894736842105298</v>
      </c>
      <c r="I288" s="13">
        <v>0.45070422535211302</v>
      </c>
      <c r="J288" s="13">
        <v>0.55000000000000004</v>
      </c>
      <c r="K288" s="13">
        <v>0.34482758620689702</v>
      </c>
      <c r="L288" s="13">
        <v>0.35714285714285698</v>
      </c>
      <c r="M288" s="13"/>
      <c r="N288" s="13">
        <v>0.40909090909090901</v>
      </c>
      <c r="O288" s="13">
        <v>0.38834951456310701</v>
      </c>
      <c r="P288" s="13">
        <v>0.4</v>
      </c>
      <c r="Q288" s="13">
        <v>0.43076923076923102</v>
      </c>
      <c r="R288" s="13"/>
      <c r="S288" s="13">
        <v>0.409836065573771</v>
      </c>
      <c r="T288" s="13">
        <v>0.33333333333333298</v>
      </c>
      <c r="U288" s="13">
        <v>0.52173913043478304</v>
      </c>
      <c r="V288" s="13">
        <v>0.375</v>
      </c>
      <c r="W288" s="13">
        <v>0.296296296296296</v>
      </c>
      <c r="X288" s="13">
        <v>0.36666666666666697</v>
      </c>
      <c r="Y288" s="13">
        <v>0.5</v>
      </c>
      <c r="Z288" s="13">
        <v>0.5</v>
      </c>
      <c r="AA288" s="13">
        <v>0.38775510204081598</v>
      </c>
      <c r="AB288" s="13">
        <v>0.44</v>
      </c>
      <c r="AC288" s="13">
        <v>0.4</v>
      </c>
      <c r="AD288" s="13">
        <v>0.75</v>
      </c>
      <c r="AE288" s="13"/>
      <c r="AF288" s="13">
        <v>0.40909090909090901</v>
      </c>
      <c r="AG288" s="13">
        <v>0.5</v>
      </c>
      <c r="AH288" s="13"/>
      <c r="AI288" s="13" t="s">
        <v>197</v>
      </c>
      <c r="AJ288" s="13" t="s">
        <v>197</v>
      </c>
      <c r="AK288" s="13">
        <v>0.40963855421686701</v>
      </c>
      <c r="AL288" s="13"/>
      <c r="AM288" s="13" t="s">
        <v>197</v>
      </c>
      <c r="AN288" s="13" t="s">
        <v>197</v>
      </c>
      <c r="AO288" s="13" t="s">
        <v>197</v>
      </c>
      <c r="AP288" s="13"/>
      <c r="AQ288" s="13">
        <v>0.36601307189542498</v>
      </c>
      <c r="AR288" s="13">
        <v>0.449438202247191</v>
      </c>
      <c r="AS288" s="13"/>
      <c r="AT288" s="13">
        <v>0.40789473684210498</v>
      </c>
      <c r="AU288" s="13">
        <v>0.41199999999999998</v>
      </c>
      <c r="AV288" s="13"/>
      <c r="AW288" s="13">
        <v>0.48113207547169801</v>
      </c>
      <c r="AX288" s="13">
        <v>0.37727272727272698</v>
      </c>
      <c r="AY288" s="13"/>
      <c r="AZ288" s="13">
        <v>0.43356643356643398</v>
      </c>
      <c r="BA288" s="13">
        <v>0.38888888888888901</v>
      </c>
      <c r="BB288" s="13"/>
      <c r="BC288" s="13">
        <v>0.48148148148148101</v>
      </c>
      <c r="BD288" s="13">
        <v>0.26881720430107497</v>
      </c>
      <c r="BE288" s="13"/>
      <c r="BF288" s="13">
        <v>0.48611111111111099</v>
      </c>
      <c r="BG288" s="13">
        <v>0.47863247863247899</v>
      </c>
      <c r="BH288" s="13"/>
      <c r="BI288" s="13">
        <v>0.45161290322580599</v>
      </c>
      <c r="BJ288" s="13">
        <v>0.40333333333333299</v>
      </c>
      <c r="BK288" s="13"/>
      <c r="BL288" s="13">
        <v>0.43225806451612903</v>
      </c>
      <c r="BM288" s="13">
        <v>0.38728323699422001</v>
      </c>
    </row>
    <row r="289" spans="2:65" x14ac:dyDescent="0.3">
      <c r="B289" t="s">
        <v>206</v>
      </c>
      <c r="C289" s="13">
        <v>0.40361445783132499</v>
      </c>
      <c r="D289" s="13">
        <v>0.47552447552447602</v>
      </c>
      <c r="E289" s="13">
        <v>0.34408602150537598</v>
      </c>
      <c r="F289" s="13"/>
      <c r="G289" s="13">
        <v>0.39130434782608697</v>
      </c>
      <c r="H289" s="13">
        <v>0.41052631578947402</v>
      </c>
      <c r="I289" s="13">
        <v>0.47887323943662002</v>
      </c>
      <c r="J289" s="13">
        <v>0.35</v>
      </c>
      <c r="K289" s="13">
        <v>0.44827586206896602</v>
      </c>
      <c r="L289" s="13">
        <v>0.25</v>
      </c>
      <c r="M289" s="13"/>
      <c r="N289" s="13">
        <v>0.33636363636363598</v>
      </c>
      <c r="O289" s="13">
        <v>0.466019417475728</v>
      </c>
      <c r="P289" s="13">
        <v>0.5</v>
      </c>
      <c r="Q289" s="13">
        <v>0.35384615384615398</v>
      </c>
      <c r="R289" s="13"/>
      <c r="S289" s="13">
        <v>0.34426229508196698</v>
      </c>
      <c r="T289" s="13">
        <v>0.43333333333333302</v>
      </c>
      <c r="U289" s="13">
        <v>0.30434782608695699</v>
      </c>
      <c r="V289" s="13">
        <v>0.45833333333333298</v>
      </c>
      <c r="W289" s="13">
        <v>0.44444444444444398</v>
      </c>
      <c r="X289" s="13">
        <v>0.36666666666666697</v>
      </c>
      <c r="Y289" s="13">
        <v>0.5</v>
      </c>
      <c r="Z289" s="13">
        <v>0.58333333333333304</v>
      </c>
      <c r="AA289" s="13">
        <v>0.38775510204081598</v>
      </c>
      <c r="AB289" s="13">
        <v>0.52</v>
      </c>
      <c r="AC289" s="13">
        <v>0.266666666666667</v>
      </c>
      <c r="AD289" s="13">
        <v>0</v>
      </c>
      <c r="AE289" s="13"/>
      <c r="AF289" s="13">
        <v>0.40606060606060601</v>
      </c>
      <c r="AG289" s="13">
        <v>0</v>
      </c>
      <c r="AH289" s="13"/>
      <c r="AI289" s="13" t="s">
        <v>197</v>
      </c>
      <c r="AJ289" s="13" t="s">
        <v>197</v>
      </c>
      <c r="AK289" s="13">
        <v>0.40361445783132499</v>
      </c>
      <c r="AL289" s="13"/>
      <c r="AM289" s="13" t="s">
        <v>197</v>
      </c>
      <c r="AN289" s="13" t="s">
        <v>197</v>
      </c>
      <c r="AO289" s="13" t="s">
        <v>197</v>
      </c>
      <c r="AP289" s="13"/>
      <c r="AQ289" s="13">
        <v>0.38562091503267998</v>
      </c>
      <c r="AR289" s="13">
        <v>0.42134831460674199</v>
      </c>
      <c r="AS289" s="13"/>
      <c r="AT289" s="13">
        <v>0.394736842105263</v>
      </c>
      <c r="AU289" s="13">
        <v>0.40799999999999997</v>
      </c>
      <c r="AV289" s="13"/>
      <c r="AW289" s="13">
        <v>0.36792452830188699</v>
      </c>
      <c r="AX289" s="13">
        <v>0.42272727272727301</v>
      </c>
      <c r="AY289" s="13"/>
      <c r="AZ289" s="13">
        <v>0.447552447552448</v>
      </c>
      <c r="BA289" s="13">
        <v>0.36111111111111099</v>
      </c>
      <c r="BB289" s="13"/>
      <c r="BC289" s="13">
        <v>0.40211640211640198</v>
      </c>
      <c r="BD289" s="13">
        <v>0.36559139784946199</v>
      </c>
      <c r="BE289" s="13"/>
      <c r="BF289" s="13">
        <v>0.47222222222222199</v>
      </c>
      <c r="BG289" s="13">
        <v>0.35897435897435898</v>
      </c>
      <c r="BH289" s="13"/>
      <c r="BI289" s="13">
        <v>0.51612903225806495</v>
      </c>
      <c r="BJ289" s="13">
        <v>0.39333333333333298</v>
      </c>
      <c r="BK289" s="13"/>
      <c r="BL289" s="13">
        <v>0.39354838709677398</v>
      </c>
      <c r="BM289" s="13">
        <v>0.41618497109826602</v>
      </c>
    </row>
    <row r="290" spans="2:65" x14ac:dyDescent="0.3">
      <c r="B290" t="s">
        <v>207</v>
      </c>
      <c r="C290" s="13">
        <v>0.24698795180722899</v>
      </c>
      <c r="D290" s="13">
        <v>0.24475524475524499</v>
      </c>
      <c r="E290" s="13">
        <v>0.25268817204301097</v>
      </c>
      <c r="F290" s="13"/>
      <c r="G290" s="13">
        <v>0.31884057971014501</v>
      </c>
      <c r="H290" s="13">
        <v>0.24210526315789499</v>
      </c>
      <c r="I290" s="13">
        <v>0.25352112676056299</v>
      </c>
      <c r="J290" s="13">
        <v>0.3</v>
      </c>
      <c r="K290" s="13">
        <v>6.8965517241379296E-2</v>
      </c>
      <c r="L290" s="13">
        <v>0.17857142857142899</v>
      </c>
      <c r="M290" s="13"/>
      <c r="N290" s="13">
        <v>0.218181818181818</v>
      </c>
      <c r="O290" s="13">
        <v>0.25242718446601897</v>
      </c>
      <c r="P290" s="13">
        <v>0.34</v>
      </c>
      <c r="Q290" s="13">
        <v>0.21538461538461501</v>
      </c>
      <c r="R290" s="13"/>
      <c r="S290" s="13">
        <v>0.24590163934426201</v>
      </c>
      <c r="T290" s="13">
        <v>0.16666666666666699</v>
      </c>
      <c r="U290" s="13">
        <v>0.13043478260869601</v>
      </c>
      <c r="V290" s="13">
        <v>0.29166666666666702</v>
      </c>
      <c r="W290" s="13">
        <v>0.18518518518518501</v>
      </c>
      <c r="X290" s="13">
        <v>0.33333333333333298</v>
      </c>
      <c r="Y290" s="13">
        <v>0.3125</v>
      </c>
      <c r="Z290" s="13">
        <v>0.33333333333333298</v>
      </c>
      <c r="AA290" s="13">
        <v>0.22448979591836701</v>
      </c>
      <c r="AB290" s="13">
        <v>0.32</v>
      </c>
      <c r="AC290" s="13">
        <v>0.2</v>
      </c>
      <c r="AD290" s="13">
        <v>0.25</v>
      </c>
      <c r="AE290" s="13"/>
      <c r="AF290" s="13">
        <v>0.24545454545454501</v>
      </c>
      <c r="AG290" s="13">
        <v>0.5</v>
      </c>
      <c r="AH290" s="13"/>
      <c r="AI290" s="13" t="s">
        <v>197</v>
      </c>
      <c r="AJ290" s="13" t="s">
        <v>197</v>
      </c>
      <c r="AK290" s="13">
        <v>0.24698795180722899</v>
      </c>
      <c r="AL290" s="13"/>
      <c r="AM290" s="13" t="s">
        <v>197</v>
      </c>
      <c r="AN290" s="13" t="s">
        <v>197</v>
      </c>
      <c r="AO290" s="13" t="s">
        <v>197</v>
      </c>
      <c r="AP290" s="13"/>
      <c r="AQ290" s="13">
        <v>0.27450980392156898</v>
      </c>
      <c r="AR290" s="13">
        <v>0.224719101123595</v>
      </c>
      <c r="AS290" s="13"/>
      <c r="AT290" s="13">
        <v>0.21052631578947401</v>
      </c>
      <c r="AU290" s="13">
        <v>0.25600000000000001</v>
      </c>
      <c r="AV290" s="13"/>
      <c r="AW290" s="13">
        <v>0.19811320754716999</v>
      </c>
      <c r="AX290" s="13">
        <v>0.27272727272727298</v>
      </c>
      <c r="AY290" s="13"/>
      <c r="AZ290" s="13">
        <v>0.20979020979021001</v>
      </c>
      <c r="BA290" s="13">
        <v>0.27777777777777801</v>
      </c>
      <c r="BB290" s="13"/>
      <c r="BC290" s="13">
        <v>0.206349206349206</v>
      </c>
      <c r="BD290" s="13">
        <v>0.31182795698924698</v>
      </c>
      <c r="BE290" s="13"/>
      <c r="BF290" s="13">
        <v>0.22222222222222199</v>
      </c>
      <c r="BG290" s="13">
        <v>0.19658119658119699</v>
      </c>
      <c r="BH290" s="13"/>
      <c r="BI290" s="13">
        <v>0.32258064516128998</v>
      </c>
      <c r="BJ290" s="13">
        <v>0.24</v>
      </c>
      <c r="BK290" s="13"/>
      <c r="BL290" s="13">
        <v>0.27096774193548401</v>
      </c>
      <c r="BM290" s="13">
        <v>0.225433526011561</v>
      </c>
    </row>
    <row r="291" spans="2:65" x14ac:dyDescent="0.3">
      <c r="B291" t="s">
        <v>208</v>
      </c>
      <c r="C291" s="13">
        <v>0.16265060240963899</v>
      </c>
      <c r="D291" s="13">
        <v>0.125874125874126</v>
      </c>
      <c r="E291" s="13">
        <v>0.18279569892473099</v>
      </c>
      <c r="F291" s="13"/>
      <c r="G291" s="13">
        <v>0.24637681159420299</v>
      </c>
      <c r="H291" s="13">
        <v>0.14736842105263201</v>
      </c>
      <c r="I291" s="13">
        <v>8.4507042253521097E-2</v>
      </c>
      <c r="J291" s="13">
        <v>0.2</v>
      </c>
      <c r="K291" s="13">
        <v>0.17241379310344801</v>
      </c>
      <c r="L291" s="13">
        <v>0.14285714285714299</v>
      </c>
      <c r="M291" s="13"/>
      <c r="N291" s="13">
        <v>0.145454545454545</v>
      </c>
      <c r="O291" s="13">
        <v>0.14563106796116501</v>
      </c>
      <c r="P291" s="13">
        <v>0.14000000000000001</v>
      </c>
      <c r="Q291" s="13">
        <v>0.230769230769231</v>
      </c>
      <c r="R291" s="13"/>
      <c r="S291" s="13">
        <v>0.19672131147541</v>
      </c>
      <c r="T291" s="13">
        <v>0.2</v>
      </c>
      <c r="U291" s="13">
        <v>0.13043478260869601</v>
      </c>
      <c r="V291" s="13">
        <v>0</v>
      </c>
      <c r="W291" s="13">
        <v>0.148148148148148</v>
      </c>
      <c r="X291" s="13">
        <v>0.2</v>
      </c>
      <c r="Y291" s="13">
        <v>0.1875</v>
      </c>
      <c r="Z291" s="13">
        <v>0.16666666666666699</v>
      </c>
      <c r="AA291" s="13">
        <v>0.16326530612244899</v>
      </c>
      <c r="AB291" s="13">
        <v>0.16</v>
      </c>
      <c r="AC291" s="13">
        <v>0.133333333333333</v>
      </c>
      <c r="AD291" s="13">
        <v>0.25</v>
      </c>
      <c r="AE291" s="13"/>
      <c r="AF291" s="13">
        <v>0.163636363636364</v>
      </c>
      <c r="AG291" s="13">
        <v>0</v>
      </c>
      <c r="AH291" s="13"/>
      <c r="AI291" s="13" t="s">
        <v>197</v>
      </c>
      <c r="AJ291" s="13" t="s">
        <v>197</v>
      </c>
      <c r="AK291" s="13">
        <v>0.16265060240963899</v>
      </c>
      <c r="AL291" s="13"/>
      <c r="AM291" s="13" t="s">
        <v>197</v>
      </c>
      <c r="AN291" s="13" t="s">
        <v>197</v>
      </c>
      <c r="AO291" s="13" t="s">
        <v>197</v>
      </c>
      <c r="AP291" s="13"/>
      <c r="AQ291" s="13">
        <v>0.18300653594771199</v>
      </c>
      <c r="AR291" s="13">
        <v>0.14606741573033699</v>
      </c>
      <c r="AS291" s="13"/>
      <c r="AT291" s="13">
        <v>0.21052631578947401</v>
      </c>
      <c r="AU291" s="13">
        <v>0.14799999999999999</v>
      </c>
      <c r="AV291" s="13"/>
      <c r="AW291" s="13">
        <v>0.14150943396226401</v>
      </c>
      <c r="AX291" s="13">
        <v>0.163636363636364</v>
      </c>
      <c r="AY291" s="13"/>
      <c r="AZ291" s="13">
        <v>0.15384615384615399</v>
      </c>
      <c r="BA291" s="13">
        <v>0.15</v>
      </c>
      <c r="BB291" s="13"/>
      <c r="BC291" s="13">
        <v>0.18518518518518501</v>
      </c>
      <c r="BD291" s="13">
        <v>0.12903225806451599</v>
      </c>
      <c r="BE291" s="13"/>
      <c r="BF291" s="13">
        <v>0.26388888888888901</v>
      </c>
      <c r="BG291" s="13">
        <v>0.13675213675213699</v>
      </c>
      <c r="BH291" s="13"/>
      <c r="BI291" s="13">
        <v>0.35483870967741898</v>
      </c>
      <c r="BJ291" s="13">
        <v>0.14333333333333301</v>
      </c>
      <c r="BK291" s="13"/>
      <c r="BL291" s="13">
        <v>0.12258064516129</v>
      </c>
      <c r="BM291" s="13">
        <v>0.190751445086705</v>
      </c>
    </row>
    <row r="292" spans="2:65" x14ac:dyDescent="0.3">
      <c r="B292" t="s">
        <v>209</v>
      </c>
      <c r="C292" s="13">
        <v>0.15361445783132499</v>
      </c>
      <c r="D292" s="13">
        <v>0.11888111888111901</v>
      </c>
      <c r="E292" s="13">
        <v>0.18279569892473099</v>
      </c>
      <c r="F292" s="13"/>
      <c r="G292" s="13">
        <v>0.26086956521739102</v>
      </c>
      <c r="H292" s="13">
        <v>0.12631578947368399</v>
      </c>
      <c r="I292" s="13">
        <v>8.4507042253521097E-2</v>
      </c>
      <c r="J292" s="13">
        <v>0.15</v>
      </c>
      <c r="K292" s="13">
        <v>0.17241379310344801</v>
      </c>
      <c r="L292" s="13">
        <v>0.14285714285714299</v>
      </c>
      <c r="M292" s="13"/>
      <c r="N292" s="13">
        <v>0.12727272727272701</v>
      </c>
      <c r="O292" s="13">
        <v>0.13592233009708701</v>
      </c>
      <c r="P292" s="13">
        <v>0.22</v>
      </c>
      <c r="Q292" s="13">
        <v>0.18461538461538499</v>
      </c>
      <c r="R292" s="13"/>
      <c r="S292" s="13">
        <v>3.2786885245901599E-2</v>
      </c>
      <c r="T292" s="13">
        <v>0.16666666666666699</v>
      </c>
      <c r="U292" s="13">
        <v>0.217391304347826</v>
      </c>
      <c r="V292" s="13">
        <v>8.3333333333333301E-2</v>
      </c>
      <c r="W292" s="13">
        <v>0.25925925925925902</v>
      </c>
      <c r="X292" s="13">
        <v>0.2</v>
      </c>
      <c r="Y292" s="13">
        <v>0.21875</v>
      </c>
      <c r="Z292" s="13">
        <v>8.3333333333333301E-2</v>
      </c>
      <c r="AA292" s="13">
        <v>0.14285714285714299</v>
      </c>
      <c r="AB292" s="13">
        <v>0.28000000000000003</v>
      </c>
      <c r="AC292" s="13">
        <v>0.133333333333333</v>
      </c>
      <c r="AD292" s="13">
        <v>0</v>
      </c>
      <c r="AE292" s="13"/>
      <c r="AF292" s="13">
        <v>0.15454545454545501</v>
      </c>
      <c r="AG292" s="13">
        <v>0</v>
      </c>
      <c r="AH292" s="13"/>
      <c r="AI292" s="13" t="s">
        <v>197</v>
      </c>
      <c r="AJ292" s="13" t="s">
        <v>197</v>
      </c>
      <c r="AK292" s="13">
        <v>0.15361445783132499</v>
      </c>
      <c r="AL292" s="13"/>
      <c r="AM292" s="13" t="s">
        <v>197</v>
      </c>
      <c r="AN292" s="13" t="s">
        <v>197</v>
      </c>
      <c r="AO292" s="13" t="s">
        <v>197</v>
      </c>
      <c r="AP292" s="13"/>
      <c r="AQ292" s="13">
        <v>0.12418300653594801</v>
      </c>
      <c r="AR292" s="13">
        <v>0.17977528089887601</v>
      </c>
      <c r="AS292" s="13"/>
      <c r="AT292" s="13">
        <v>0.17105263157894701</v>
      </c>
      <c r="AU292" s="13">
        <v>0.14799999999999999</v>
      </c>
      <c r="AV292" s="13"/>
      <c r="AW292" s="13">
        <v>0.15094339622641501</v>
      </c>
      <c r="AX292" s="13">
        <v>0.15454545454545501</v>
      </c>
      <c r="AY292" s="13"/>
      <c r="AZ292" s="13">
        <v>0.188811188811189</v>
      </c>
      <c r="BA292" s="13">
        <v>0.122222222222222</v>
      </c>
      <c r="BB292" s="13"/>
      <c r="BC292" s="13">
        <v>0.158730158730159</v>
      </c>
      <c r="BD292" s="13">
        <v>0.13978494623655899</v>
      </c>
      <c r="BE292" s="13"/>
      <c r="BF292" s="13">
        <v>0.194444444444444</v>
      </c>
      <c r="BG292" s="13">
        <v>0.13675213675213699</v>
      </c>
      <c r="BH292" s="13"/>
      <c r="BI292" s="13">
        <v>0.16129032258064499</v>
      </c>
      <c r="BJ292" s="13">
        <v>0.15</v>
      </c>
      <c r="BK292" s="13"/>
      <c r="BL292" s="13">
        <v>0.14838709677419401</v>
      </c>
      <c r="BM292" s="13">
        <v>0.16184971098265899</v>
      </c>
    </row>
    <row r="293" spans="2:65" x14ac:dyDescent="0.3">
      <c r="B293" t="s">
        <v>210</v>
      </c>
      <c r="C293" s="13">
        <v>0.15060240963855401</v>
      </c>
      <c r="D293" s="13">
        <v>0.11888111888111901</v>
      </c>
      <c r="E293" s="13">
        <v>0.16666666666666699</v>
      </c>
      <c r="F293" s="13"/>
      <c r="G293" s="13">
        <v>0.28985507246376802</v>
      </c>
      <c r="H293" s="13">
        <v>0.13684210526315799</v>
      </c>
      <c r="I293" s="13">
        <v>0.12676056338028199</v>
      </c>
      <c r="J293" s="13">
        <v>0.05</v>
      </c>
      <c r="K293" s="13">
        <v>0.13793103448275901</v>
      </c>
      <c r="L293" s="13">
        <v>7.1428571428571397E-2</v>
      </c>
      <c r="M293" s="13"/>
      <c r="N293" s="13">
        <v>0.1</v>
      </c>
      <c r="O293" s="13">
        <v>0.20388349514563101</v>
      </c>
      <c r="P293" s="13">
        <v>0.2</v>
      </c>
      <c r="Q293" s="13">
        <v>0.107692307692308</v>
      </c>
      <c r="R293" s="13"/>
      <c r="S293" s="13">
        <v>0.13114754098360701</v>
      </c>
      <c r="T293" s="13">
        <v>0.3</v>
      </c>
      <c r="U293" s="13">
        <v>0.13043478260869601</v>
      </c>
      <c r="V293" s="13">
        <v>0</v>
      </c>
      <c r="W293" s="13">
        <v>0.11111111111111099</v>
      </c>
      <c r="X293" s="13">
        <v>0.2</v>
      </c>
      <c r="Y293" s="13">
        <v>0.28125</v>
      </c>
      <c r="Z293" s="13">
        <v>0</v>
      </c>
      <c r="AA293" s="13">
        <v>0.16326530612244899</v>
      </c>
      <c r="AB293" s="13">
        <v>0.08</v>
      </c>
      <c r="AC293" s="13">
        <v>0.133333333333333</v>
      </c>
      <c r="AD293" s="13">
        <v>0</v>
      </c>
      <c r="AE293" s="13"/>
      <c r="AF293" s="13">
        <v>0.15151515151515199</v>
      </c>
      <c r="AG293" s="13">
        <v>0</v>
      </c>
      <c r="AH293" s="13"/>
      <c r="AI293" s="13" t="s">
        <v>197</v>
      </c>
      <c r="AJ293" s="13" t="s">
        <v>197</v>
      </c>
      <c r="AK293" s="13">
        <v>0.15060240963855401</v>
      </c>
      <c r="AL293" s="13"/>
      <c r="AM293" s="13" t="s">
        <v>197</v>
      </c>
      <c r="AN293" s="13" t="s">
        <v>197</v>
      </c>
      <c r="AO293" s="13" t="s">
        <v>197</v>
      </c>
      <c r="AP293" s="13"/>
      <c r="AQ293" s="13">
        <v>0.15686274509803899</v>
      </c>
      <c r="AR293" s="13">
        <v>0.14606741573033699</v>
      </c>
      <c r="AS293" s="13"/>
      <c r="AT293" s="13">
        <v>0.21052631578947401</v>
      </c>
      <c r="AU293" s="13">
        <v>0.124</v>
      </c>
      <c r="AV293" s="13"/>
      <c r="AW293" s="13">
        <v>0.21698113207547201</v>
      </c>
      <c r="AX293" s="13">
        <v>0.122727272727273</v>
      </c>
      <c r="AY293" s="13"/>
      <c r="AZ293" s="13">
        <v>0.13986013986014001</v>
      </c>
      <c r="BA293" s="13">
        <v>0.155555555555556</v>
      </c>
      <c r="BB293" s="13"/>
      <c r="BC293" s="13">
        <v>0.17460317460317501</v>
      </c>
      <c r="BD293" s="13">
        <v>0.118279569892473</v>
      </c>
      <c r="BE293" s="13"/>
      <c r="BF293" s="13">
        <v>0.15277777777777801</v>
      </c>
      <c r="BG293" s="13">
        <v>0.188034188034188</v>
      </c>
      <c r="BH293" s="13"/>
      <c r="BI293" s="13">
        <v>0.16129032258064499</v>
      </c>
      <c r="BJ293" s="13">
        <v>0.146666666666667</v>
      </c>
      <c r="BK293" s="13"/>
      <c r="BL293" s="13">
        <v>0.135483870967742</v>
      </c>
      <c r="BM293" s="13">
        <v>0.16184971098265899</v>
      </c>
    </row>
    <row r="294" spans="2:65" x14ac:dyDescent="0.3">
      <c r="B294" t="s">
        <v>211</v>
      </c>
      <c r="C294" s="13">
        <v>9.3373493975903596E-2</v>
      </c>
      <c r="D294" s="13">
        <v>9.7902097902097904E-2</v>
      </c>
      <c r="E294" s="13">
        <v>9.1397849462365593E-2</v>
      </c>
      <c r="F294" s="13"/>
      <c r="G294" s="13">
        <v>0.14492753623188401</v>
      </c>
      <c r="H294" s="13">
        <v>0.105263157894737</v>
      </c>
      <c r="I294" s="13">
        <v>8.4507042253521097E-2</v>
      </c>
      <c r="J294" s="13">
        <v>0.1</v>
      </c>
      <c r="K294" s="13">
        <v>0</v>
      </c>
      <c r="L294" s="13">
        <v>3.5714285714285698E-2</v>
      </c>
      <c r="M294" s="13"/>
      <c r="N294" s="13">
        <v>0.118181818181818</v>
      </c>
      <c r="O294" s="13">
        <v>3.8834951456310697E-2</v>
      </c>
      <c r="P294" s="13">
        <v>0.1</v>
      </c>
      <c r="Q294" s="13">
        <v>0.138461538461538</v>
      </c>
      <c r="R294" s="13"/>
      <c r="S294" s="13">
        <v>0.19672131147541</v>
      </c>
      <c r="T294" s="13">
        <v>0.1</v>
      </c>
      <c r="U294" s="13">
        <v>0.13043478260869601</v>
      </c>
      <c r="V294" s="13">
        <v>4.1666666666666699E-2</v>
      </c>
      <c r="W294" s="13">
        <v>0.11111111111111099</v>
      </c>
      <c r="X294" s="13">
        <v>0.1</v>
      </c>
      <c r="Y294" s="13">
        <v>3.125E-2</v>
      </c>
      <c r="Z294" s="13">
        <v>0</v>
      </c>
      <c r="AA294" s="13">
        <v>4.08163265306122E-2</v>
      </c>
      <c r="AB294" s="13">
        <v>0.08</v>
      </c>
      <c r="AC294" s="13">
        <v>6.6666666666666693E-2</v>
      </c>
      <c r="AD294" s="13">
        <v>0</v>
      </c>
      <c r="AE294" s="13"/>
      <c r="AF294" s="13">
        <v>9.3939393939393906E-2</v>
      </c>
      <c r="AG294" s="13">
        <v>0</v>
      </c>
      <c r="AH294" s="13"/>
      <c r="AI294" s="13" t="s">
        <v>197</v>
      </c>
      <c r="AJ294" s="13" t="s">
        <v>197</v>
      </c>
      <c r="AK294" s="13">
        <v>9.3373493975903596E-2</v>
      </c>
      <c r="AL294" s="13"/>
      <c r="AM294" s="13" t="s">
        <v>197</v>
      </c>
      <c r="AN294" s="13" t="s">
        <v>197</v>
      </c>
      <c r="AO294" s="13" t="s">
        <v>197</v>
      </c>
      <c r="AP294" s="13"/>
      <c r="AQ294" s="13">
        <v>0.15686274509803899</v>
      </c>
      <c r="AR294" s="13">
        <v>3.9325842696629199E-2</v>
      </c>
      <c r="AS294" s="13"/>
      <c r="AT294" s="13">
        <v>0.13157894736842099</v>
      </c>
      <c r="AU294" s="13">
        <v>8.4000000000000005E-2</v>
      </c>
      <c r="AV294" s="13"/>
      <c r="AW294" s="13">
        <v>4.71698113207547E-2</v>
      </c>
      <c r="AX294" s="13">
        <v>0.11363636363636399</v>
      </c>
      <c r="AY294" s="13"/>
      <c r="AZ294" s="13">
        <v>6.9930069930069894E-2</v>
      </c>
      <c r="BA294" s="13">
        <v>0.116666666666667</v>
      </c>
      <c r="BB294" s="13"/>
      <c r="BC294" s="13">
        <v>0.10582010582010599</v>
      </c>
      <c r="BD294" s="13">
        <v>3.2258064516128997E-2</v>
      </c>
      <c r="BE294" s="13"/>
      <c r="BF294" s="13">
        <v>0.13888888888888901</v>
      </c>
      <c r="BG294" s="13">
        <v>8.54700854700855E-2</v>
      </c>
      <c r="BH294" s="13"/>
      <c r="BI294" s="13">
        <v>3.2258064516128997E-2</v>
      </c>
      <c r="BJ294" s="13">
        <v>0.1</v>
      </c>
      <c r="BK294" s="13"/>
      <c r="BL294" s="13">
        <v>7.09677419354839E-2</v>
      </c>
      <c r="BM294" s="13">
        <v>0.115606936416185</v>
      </c>
    </row>
    <row r="295" spans="2:65" x14ac:dyDescent="0.3">
      <c r="B295" t="s">
        <v>212</v>
      </c>
      <c r="C295" s="13">
        <v>4.2168674698795199E-2</v>
      </c>
      <c r="D295" s="13">
        <v>4.8951048951049E-2</v>
      </c>
      <c r="E295" s="13">
        <v>3.7634408602150497E-2</v>
      </c>
      <c r="F295" s="13"/>
      <c r="G295" s="13">
        <v>2.8985507246376802E-2</v>
      </c>
      <c r="H295" s="13">
        <v>6.3157894736842093E-2</v>
      </c>
      <c r="I295" s="13">
        <v>2.8169014084507001E-2</v>
      </c>
      <c r="J295" s="13">
        <v>7.4999999999999997E-2</v>
      </c>
      <c r="K295" s="13">
        <v>0</v>
      </c>
      <c r="L295" s="13">
        <v>3.5714285714285698E-2</v>
      </c>
      <c r="M295" s="13"/>
      <c r="N295" s="13">
        <v>7.2727272727272696E-2</v>
      </c>
      <c r="O295" s="13">
        <v>2.9126213592233E-2</v>
      </c>
      <c r="P295" s="13">
        <v>0.04</v>
      </c>
      <c r="Q295" s="13">
        <v>1.5384615384615399E-2</v>
      </c>
      <c r="R295" s="13"/>
      <c r="S295" s="13">
        <v>3.2786885245901599E-2</v>
      </c>
      <c r="T295" s="13">
        <v>6.6666666666666693E-2</v>
      </c>
      <c r="U295" s="13">
        <v>0</v>
      </c>
      <c r="V295" s="13">
        <v>4.1666666666666699E-2</v>
      </c>
      <c r="W295" s="13">
        <v>3.7037037037037E-2</v>
      </c>
      <c r="X295" s="13">
        <v>3.3333333333333298E-2</v>
      </c>
      <c r="Y295" s="13">
        <v>6.25E-2</v>
      </c>
      <c r="Z295" s="13">
        <v>8.3333333333333301E-2</v>
      </c>
      <c r="AA295" s="13">
        <v>4.08163265306122E-2</v>
      </c>
      <c r="AB295" s="13">
        <v>0</v>
      </c>
      <c r="AC295" s="13">
        <v>0.133333333333333</v>
      </c>
      <c r="AD295" s="13">
        <v>0</v>
      </c>
      <c r="AE295" s="13"/>
      <c r="AF295" s="13">
        <v>4.2424242424242399E-2</v>
      </c>
      <c r="AG295" s="13">
        <v>0</v>
      </c>
      <c r="AH295" s="13"/>
      <c r="AI295" s="13" t="s">
        <v>197</v>
      </c>
      <c r="AJ295" s="13" t="s">
        <v>197</v>
      </c>
      <c r="AK295" s="13">
        <v>4.2168674698795199E-2</v>
      </c>
      <c r="AL295" s="13"/>
      <c r="AM295" s="13" t="s">
        <v>197</v>
      </c>
      <c r="AN295" s="13" t="s">
        <v>197</v>
      </c>
      <c r="AO295" s="13" t="s">
        <v>197</v>
      </c>
      <c r="AP295" s="13"/>
      <c r="AQ295" s="13">
        <v>5.22875816993464E-2</v>
      </c>
      <c r="AR295" s="13">
        <v>3.3707865168539297E-2</v>
      </c>
      <c r="AS295" s="13"/>
      <c r="AT295" s="13">
        <v>6.5789473684210495E-2</v>
      </c>
      <c r="AU295" s="13">
        <v>3.2000000000000001E-2</v>
      </c>
      <c r="AV295" s="13"/>
      <c r="AW295" s="13">
        <v>2.83018867924528E-2</v>
      </c>
      <c r="AX295" s="13">
        <v>4.5454545454545497E-2</v>
      </c>
      <c r="AY295" s="13"/>
      <c r="AZ295" s="13">
        <v>2.7972027972028E-2</v>
      </c>
      <c r="BA295" s="13">
        <v>0.05</v>
      </c>
      <c r="BB295" s="13"/>
      <c r="BC295" s="13">
        <v>4.2328042328042298E-2</v>
      </c>
      <c r="BD295" s="13">
        <v>3.2258064516128997E-2</v>
      </c>
      <c r="BE295" s="13"/>
      <c r="BF295" s="13">
        <v>8.3333333333333301E-2</v>
      </c>
      <c r="BG295" s="13">
        <v>1.7094017094017099E-2</v>
      </c>
      <c r="BH295" s="13"/>
      <c r="BI295" s="13">
        <v>3.2258064516128997E-2</v>
      </c>
      <c r="BJ295" s="13">
        <v>4.33333333333333E-2</v>
      </c>
      <c r="BK295" s="13"/>
      <c r="BL295" s="13">
        <v>3.8709677419354799E-2</v>
      </c>
      <c r="BM295" s="13">
        <v>4.6242774566474E-2</v>
      </c>
    </row>
    <row r="296" spans="2:65" x14ac:dyDescent="0.3">
      <c r="B296" t="s">
        <v>213</v>
      </c>
      <c r="C296" s="13">
        <v>3.0120481927710802E-2</v>
      </c>
      <c r="D296" s="13">
        <v>2.0979020979021001E-2</v>
      </c>
      <c r="E296" s="13">
        <v>3.2258064516128997E-2</v>
      </c>
      <c r="F296" s="13"/>
      <c r="G296" s="13">
        <v>5.7971014492753603E-2</v>
      </c>
      <c r="H296" s="13">
        <v>2.1052631578947399E-2</v>
      </c>
      <c r="I296" s="13">
        <v>2.8169014084507001E-2</v>
      </c>
      <c r="J296" s="13">
        <v>0.05</v>
      </c>
      <c r="K296" s="13">
        <v>0</v>
      </c>
      <c r="L296" s="13">
        <v>0</v>
      </c>
      <c r="M296" s="13"/>
      <c r="N296" s="13">
        <v>1.8181818181818198E-2</v>
      </c>
      <c r="O296" s="13">
        <v>4.85436893203883E-2</v>
      </c>
      <c r="P296" s="13">
        <v>0.02</v>
      </c>
      <c r="Q296" s="13">
        <v>3.0769230769230799E-2</v>
      </c>
      <c r="R296" s="13"/>
      <c r="S296" s="13">
        <v>0</v>
      </c>
      <c r="T296" s="13">
        <v>3.3333333333333298E-2</v>
      </c>
      <c r="U296" s="13">
        <v>4.3478260869565202E-2</v>
      </c>
      <c r="V296" s="13">
        <v>0</v>
      </c>
      <c r="W296" s="13">
        <v>0</v>
      </c>
      <c r="X296" s="13">
        <v>3.3333333333333298E-2</v>
      </c>
      <c r="Y296" s="13">
        <v>6.25E-2</v>
      </c>
      <c r="Z296" s="13">
        <v>8.3333333333333301E-2</v>
      </c>
      <c r="AA296" s="13">
        <v>0</v>
      </c>
      <c r="AB296" s="13">
        <v>0</v>
      </c>
      <c r="AC296" s="13">
        <v>0.266666666666667</v>
      </c>
      <c r="AD296" s="13">
        <v>0</v>
      </c>
      <c r="AE296" s="13"/>
      <c r="AF296" s="13">
        <v>3.03030303030303E-2</v>
      </c>
      <c r="AG296" s="13">
        <v>0</v>
      </c>
      <c r="AH296" s="13"/>
      <c r="AI296" s="13" t="s">
        <v>197</v>
      </c>
      <c r="AJ296" s="13" t="s">
        <v>197</v>
      </c>
      <c r="AK296" s="13">
        <v>3.0120481927710802E-2</v>
      </c>
      <c r="AL296" s="13"/>
      <c r="AM296" s="13" t="s">
        <v>197</v>
      </c>
      <c r="AN296" s="13" t="s">
        <v>197</v>
      </c>
      <c r="AO296" s="13" t="s">
        <v>197</v>
      </c>
      <c r="AP296" s="13"/>
      <c r="AQ296" s="13">
        <v>3.2679738562091498E-2</v>
      </c>
      <c r="AR296" s="13">
        <v>2.8089887640449399E-2</v>
      </c>
      <c r="AS296" s="13"/>
      <c r="AT296" s="13">
        <v>1.3157894736842099E-2</v>
      </c>
      <c r="AU296" s="13">
        <v>3.5999999999999997E-2</v>
      </c>
      <c r="AV296" s="13"/>
      <c r="AW296" s="13">
        <v>4.71698113207547E-2</v>
      </c>
      <c r="AX296" s="13">
        <v>2.27272727272727E-2</v>
      </c>
      <c r="AY296" s="13"/>
      <c r="AZ296" s="13">
        <v>2.7972027972028E-2</v>
      </c>
      <c r="BA296" s="13">
        <v>3.3333333333333298E-2</v>
      </c>
      <c r="BB296" s="13"/>
      <c r="BC296" s="13">
        <v>3.7037037037037E-2</v>
      </c>
      <c r="BD296" s="13">
        <v>1.0752688172042999E-2</v>
      </c>
      <c r="BE296" s="13"/>
      <c r="BF296" s="13">
        <v>4.1666666666666699E-2</v>
      </c>
      <c r="BG296" s="13">
        <v>3.4188034188034198E-2</v>
      </c>
      <c r="BH296" s="13"/>
      <c r="BI296" s="13">
        <v>3.2258064516128997E-2</v>
      </c>
      <c r="BJ296" s="13">
        <v>0.03</v>
      </c>
      <c r="BK296" s="13"/>
      <c r="BL296" s="13">
        <v>2.5806451612903201E-2</v>
      </c>
      <c r="BM296" s="13">
        <v>2.8901734104046201E-2</v>
      </c>
    </row>
    <row r="297" spans="2:65" x14ac:dyDescent="0.3">
      <c r="B297" t="s">
        <v>214</v>
      </c>
      <c r="C297" s="13">
        <v>1.5060240963855401E-2</v>
      </c>
      <c r="D297" s="13">
        <v>1.3986013986014E-2</v>
      </c>
      <c r="E297" s="13">
        <v>1.6129032258064498E-2</v>
      </c>
      <c r="F297" s="13"/>
      <c r="G297" s="13">
        <v>1.4492753623188401E-2</v>
      </c>
      <c r="H297" s="13">
        <v>2.1052631578947399E-2</v>
      </c>
      <c r="I297" s="13">
        <v>1.4084507042253501E-2</v>
      </c>
      <c r="J297" s="13">
        <v>0</v>
      </c>
      <c r="K297" s="13">
        <v>0</v>
      </c>
      <c r="L297" s="13">
        <v>3.5714285714285698E-2</v>
      </c>
      <c r="M297" s="13"/>
      <c r="N297" s="13">
        <v>2.7272727272727299E-2</v>
      </c>
      <c r="O297" s="13">
        <v>9.7087378640776708E-3</v>
      </c>
      <c r="P297" s="13">
        <v>0</v>
      </c>
      <c r="Q297" s="13">
        <v>1.5384615384615399E-2</v>
      </c>
      <c r="R297" s="13"/>
      <c r="S297" s="13">
        <v>0</v>
      </c>
      <c r="T297" s="13">
        <v>0</v>
      </c>
      <c r="U297" s="13">
        <v>0</v>
      </c>
      <c r="V297" s="13">
        <v>0</v>
      </c>
      <c r="W297" s="13">
        <v>3.7037037037037E-2</v>
      </c>
      <c r="X297" s="13">
        <v>0</v>
      </c>
      <c r="Y297" s="13">
        <v>0</v>
      </c>
      <c r="Z297" s="13">
        <v>8.3333333333333301E-2</v>
      </c>
      <c r="AA297" s="13">
        <v>4.08163265306122E-2</v>
      </c>
      <c r="AB297" s="13">
        <v>0.04</v>
      </c>
      <c r="AC297" s="13">
        <v>0</v>
      </c>
      <c r="AD297" s="13">
        <v>0</v>
      </c>
      <c r="AE297" s="13"/>
      <c r="AF297" s="13">
        <v>1.5151515151515201E-2</v>
      </c>
      <c r="AG297" s="13">
        <v>0</v>
      </c>
      <c r="AH297" s="13"/>
      <c r="AI297" s="13" t="s">
        <v>197</v>
      </c>
      <c r="AJ297" s="13" t="s">
        <v>197</v>
      </c>
      <c r="AK297" s="13">
        <v>1.5060240963855401E-2</v>
      </c>
      <c r="AL297" s="13"/>
      <c r="AM297" s="13" t="s">
        <v>197</v>
      </c>
      <c r="AN297" s="13" t="s">
        <v>197</v>
      </c>
      <c r="AO297" s="13" t="s">
        <v>197</v>
      </c>
      <c r="AP297" s="13"/>
      <c r="AQ297" s="13">
        <v>1.9607843137254902E-2</v>
      </c>
      <c r="AR297" s="13">
        <v>1.1235955056179799E-2</v>
      </c>
      <c r="AS297" s="13"/>
      <c r="AT297" s="13">
        <v>1.3157894736842099E-2</v>
      </c>
      <c r="AU297" s="13">
        <v>1.6E-2</v>
      </c>
      <c r="AV297" s="13"/>
      <c r="AW297" s="13">
        <v>9.4339622641509396E-3</v>
      </c>
      <c r="AX297" s="13">
        <v>1.3636363636363599E-2</v>
      </c>
      <c r="AY297" s="13"/>
      <c r="AZ297" s="13">
        <v>1.3986013986014E-2</v>
      </c>
      <c r="BA297" s="13">
        <v>1.6666666666666701E-2</v>
      </c>
      <c r="BB297" s="13"/>
      <c r="BC297" s="13">
        <v>1.58730158730159E-2</v>
      </c>
      <c r="BD297" s="13">
        <v>2.1505376344085999E-2</v>
      </c>
      <c r="BE297" s="13"/>
      <c r="BF297" s="13">
        <v>2.7777777777777801E-2</v>
      </c>
      <c r="BG297" s="13">
        <v>8.5470085470085496E-3</v>
      </c>
      <c r="BH297" s="13"/>
      <c r="BI297" s="13">
        <v>0</v>
      </c>
      <c r="BJ297" s="13">
        <v>1.6666666666666701E-2</v>
      </c>
      <c r="BK297" s="13"/>
      <c r="BL297" s="13">
        <v>1.2903225806451601E-2</v>
      </c>
      <c r="BM297" s="13">
        <v>1.7341040462427699E-2</v>
      </c>
    </row>
    <row r="298" spans="2:65" x14ac:dyDescent="0.3">
      <c r="B298" t="s">
        <v>195</v>
      </c>
      <c r="C298" s="13">
        <v>4.81927710843374E-2</v>
      </c>
      <c r="D298" s="13">
        <v>4.1958041958042001E-2</v>
      </c>
      <c r="E298" s="13">
        <v>5.3763440860215103E-2</v>
      </c>
      <c r="F298" s="13"/>
      <c r="G298" s="13">
        <v>5.7971014492753603E-2</v>
      </c>
      <c r="H298" s="13">
        <v>3.1578947368421102E-2</v>
      </c>
      <c r="I298" s="13">
        <v>2.8169014084507001E-2</v>
      </c>
      <c r="J298" s="13">
        <v>7.4999999999999997E-2</v>
      </c>
      <c r="K298" s="13">
        <v>3.4482758620689703E-2</v>
      </c>
      <c r="L298" s="13">
        <v>0.107142857142857</v>
      </c>
      <c r="M298" s="13"/>
      <c r="N298" s="13">
        <v>7.2727272727272696E-2</v>
      </c>
      <c r="O298" s="13">
        <v>2.9126213592233E-2</v>
      </c>
      <c r="P298" s="13">
        <v>0.08</v>
      </c>
      <c r="Q298" s="13">
        <v>0</v>
      </c>
      <c r="R298" s="13"/>
      <c r="S298" s="13">
        <v>6.5573770491803296E-2</v>
      </c>
      <c r="T298" s="13">
        <v>6.6666666666666693E-2</v>
      </c>
      <c r="U298" s="13">
        <v>8.6956521739130405E-2</v>
      </c>
      <c r="V298" s="13">
        <v>4.1666666666666699E-2</v>
      </c>
      <c r="W298" s="13">
        <v>3.7037037037037E-2</v>
      </c>
      <c r="X298" s="13">
        <v>3.3333333333333298E-2</v>
      </c>
      <c r="Y298" s="13">
        <v>0</v>
      </c>
      <c r="Z298" s="13">
        <v>8.3333333333333301E-2</v>
      </c>
      <c r="AA298" s="13">
        <v>6.1224489795918401E-2</v>
      </c>
      <c r="AB298" s="13">
        <v>0.04</v>
      </c>
      <c r="AC298" s="13">
        <v>0</v>
      </c>
      <c r="AD298" s="13">
        <v>0</v>
      </c>
      <c r="AE298" s="13"/>
      <c r="AF298" s="13">
        <v>4.8484848484848499E-2</v>
      </c>
      <c r="AG298" s="13">
        <v>0</v>
      </c>
      <c r="AH298" s="13"/>
      <c r="AI298" s="13" t="s">
        <v>197</v>
      </c>
      <c r="AJ298" s="13" t="s">
        <v>197</v>
      </c>
      <c r="AK298" s="13">
        <v>4.81927710843374E-2</v>
      </c>
      <c r="AL298" s="13"/>
      <c r="AM298" s="13" t="s">
        <v>197</v>
      </c>
      <c r="AN298" s="13" t="s">
        <v>197</v>
      </c>
      <c r="AO298" s="13" t="s">
        <v>197</v>
      </c>
      <c r="AP298" s="13"/>
      <c r="AQ298" s="13">
        <v>2.61437908496732E-2</v>
      </c>
      <c r="AR298" s="13">
        <v>6.7415730337078594E-2</v>
      </c>
      <c r="AS298" s="13"/>
      <c r="AT298" s="13">
        <v>3.94736842105263E-2</v>
      </c>
      <c r="AU298" s="13">
        <v>5.1999999999999998E-2</v>
      </c>
      <c r="AV298" s="13"/>
      <c r="AW298" s="13">
        <v>2.83018867924528E-2</v>
      </c>
      <c r="AX298" s="13">
        <v>5.4545454545454501E-2</v>
      </c>
      <c r="AY298" s="13"/>
      <c r="AZ298" s="13">
        <v>8.3916083916083906E-2</v>
      </c>
      <c r="BA298" s="13">
        <v>1.6666666666666701E-2</v>
      </c>
      <c r="BB298" s="13"/>
      <c r="BC298" s="13">
        <v>2.6455026455026499E-2</v>
      </c>
      <c r="BD298" s="13">
        <v>7.5268817204301106E-2</v>
      </c>
      <c r="BE298" s="13"/>
      <c r="BF298" s="13">
        <v>1.38888888888889E-2</v>
      </c>
      <c r="BG298" s="13">
        <v>3.4188034188034198E-2</v>
      </c>
      <c r="BH298" s="13"/>
      <c r="BI298" s="13">
        <v>6.4516129032258104E-2</v>
      </c>
      <c r="BJ298" s="13">
        <v>4.6666666666666697E-2</v>
      </c>
      <c r="BK298" s="13"/>
      <c r="BL298" s="13">
        <v>3.2258064516128997E-2</v>
      </c>
      <c r="BM298" s="13">
        <v>6.3583815028901702E-2</v>
      </c>
    </row>
    <row r="299" spans="2:65" x14ac:dyDescent="0.3">
      <c r="B299" t="s">
        <v>182</v>
      </c>
      <c r="C299" s="13">
        <v>6.0240963855421699E-3</v>
      </c>
      <c r="D299" s="13">
        <v>0</v>
      </c>
      <c r="E299" s="13">
        <v>1.0752688172042999E-2</v>
      </c>
      <c r="F299" s="13"/>
      <c r="G299" s="13">
        <v>0</v>
      </c>
      <c r="H299" s="13">
        <v>0</v>
      </c>
      <c r="I299" s="13">
        <v>1.4084507042253501E-2</v>
      </c>
      <c r="J299" s="13">
        <v>0</v>
      </c>
      <c r="K299" s="13">
        <v>0</v>
      </c>
      <c r="L299" s="13">
        <v>3.5714285714285698E-2</v>
      </c>
      <c r="M299" s="13"/>
      <c r="N299" s="13">
        <v>0</v>
      </c>
      <c r="O299" s="13">
        <v>1.94174757281553E-2</v>
      </c>
      <c r="P299" s="13">
        <v>0</v>
      </c>
      <c r="Q299" s="13">
        <v>0</v>
      </c>
      <c r="R299" s="13"/>
      <c r="S299" s="13">
        <v>0</v>
      </c>
      <c r="T299" s="13">
        <v>0</v>
      </c>
      <c r="U299" s="13">
        <v>4.3478260869565202E-2</v>
      </c>
      <c r="V299" s="13">
        <v>0</v>
      </c>
      <c r="W299" s="13">
        <v>3.7037037037037E-2</v>
      </c>
      <c r="X299" s="13">
        <v>0</v>
      </c>
      <c r="Y299" s="13">
        <v>0</v>
      </c>
      <c r="Z299" s="13">
        <v>0</v>
      </c>
      <c r="AA299" s="13">
        <v>0</v>
      </c>
      <c r="AB299" s="13">
        <v>0</v>
      </c>
      <c r="AC299" s="13">
        <v>0</v>
      </c>
      <c r="AD299" s="13">
        <v>0</v>
      </c>
      <c r="AE299" s="13"/>
      <c r="AF299" s="13">
        <v>6.0606060606060597E-3</v>
      </c>
      <c r="AG299" s="13">
        <v>0</v>
      </c>
      <c r="AH299" s="13"/>
      <c r="AI299" s="13" t="s">
        <v>197</v>
      </c>
      <c r="AJ299" s="13" t="s">
        <v>197</v>
      </c>
      <c r="AK299" s="13">
        <v>6.0240963855421699E-3</v>
      </c>
      <c r="AL299" s="13"/>
      <c r="AM299" s="13" t="s">
        <v>197</v>
      </c>
      <c r="AN299" s="13" t="s">
        <v>197</v>
      </c>
      <c r="AO299" s="13" t="s">
        <v>197</v>
      </c>
      <c r="AP299" s="13"/>
      <c r="AQ299" s="13">
        <v>6.5359477124183E-3</v>
      </c>
      <c r="AR299" s="13">
        <v>5.6179775280898901E-3</v>
      </c>
      <c r="AS299" s="13"/>
      <c r="AT299" s="13">
        <v>1.3157894736842099E-2</v>
      </c>
      <c r="AU299" s="13">
        <v>4.0000000000000001E-3</v>
      </c>
      <c r="AV299" s="13"/>
      <c r="AW299" s="13">
        <v>0</v>
      </c>
      <c r="AX299" s="13">
        <v>9.0909090909090905E-3</v>
      </c>
      <c r="AY299" s="13"/>
      <c r="AZ299" s="13">
        <v>6.9930069930069904E-3</v>
      </c>
      <c r="BA299" s="13">
        <v>0</v>
      </c>
      <c r="BB299" s="13"/>
      <c r="BC299" s="13">
        <v>5.2910052910052898E-3</v>
      </c>
      <c r="BD299" s="13">
        <v>0</v>
      </c>
      <c r="BE299" s="13"/>
      <c r="BF299" s="13">
        <v>1.38888888888889E-2</v>
      </c>
      <c r="BG299" s="13">
        <v>0</v>
      </c>
      <c r="BH299" s="13"/>
      <c r="BI299" s="13">
        <v>0</v>
      </c>
      <c r="BJ299" s="13">
        <v>6.6666666666666697E-3</v>
      </c>
      <c r="BK299" s="13"/>
      <c r="BL299" s="13">
        <v>1.2903225806451601E-2</v>
      </c>
      <c r="BM299" s="13">
        <v>0</v>
      </c>
    </row>
    <row r="300" spans="2:65" x14ac:dyDescent="0.3">
      <c r="B300" t="s">
        <v>151</v>
      </c>
      <c r="C300" s="13">
        <v>9.0361445783132491E-3</v>
      </c>
      <c r="D300" s="13">
        <v>0</v>
      </c>
      <c r="E300" s="13">
        <v>1.6129032258064498E-2</v>
      </c>
      <c r="F300" s="13"/>
      <c r="G300" s="13">
        <v>1.4492753623188401E-2</v>
      </c>
      <c r="H300" s="13">
        <v>1.05263157894737E-2</v>
      </c>
      <c r="I300" s="13">
        <v>0</v>
      </c>
      <c r="J300" s="13">
        <v>2.5000000000000001E-2</v>
      </c>
      <c r="K300" s="13">
        <v>0</v>
      </c>
      <c r="L300" s="13">
        <v>0</v>
      </c>
      <c r="M300" s="13"/>
      <c r="N300" s="13">
        <v>0</v>
      </c>
      <c r="O300" s="13">
        <v>9.7087378640776708E-3</v>
      </c>
      <c r="P300" s="13">
        <v>0.02</v>
      </c>
      <c r="Q300" s="13">
        <v>1.5384615384615399E-2</v>
      </c>
      <c r="R300" s="13"/>
      <c r="S300" s="13">
        <v>0</v>
      </c>
      <c r="T300" s="13">
        <v>0</v>
      </c>
      <c r="U300" s="13">
        <v>0</v>
      </c>
      <c r="V300" s="13">
        <v>0</v>
      </c>
      <c r="W300" s="13">
        <v>0</v>
      </c>
      <c r="X300" s="13">
        <v>0</v>
      </c>
      <c r="Y300" s="13">
        <v>3.125E-2</v>
      </c>
      <c r="Z300" s="13">
        <v>8.3333333333333301E-2</v>
      </c>
      <c r="AA300" s="13">
        <v>0</v>
      </c>
      <c r="AB300" s="13">
        <v>0</v>
      </c>
      <c r="AC300" s="13">
        <v>6.6666666666666693E-2</v>
      </c>
      <c r="AD300" s="13">
        <v>0</v>
      </c>
      <c r="AE300" s="13"/>
      <c r="AF300" s="13">
        <v>9.0909090909090905E-3</v>
      </c>
      <c r="AG300" s="13">
        <v>0</v>
      </c>
      <c r="AH300" s="13"/>
      <c r="AI300" s="13" t="s">
        <v>197</v>
      </c>
      <c r="AJ300" s="13" t="s">
        <v>197</v>
      </c>
      <c r="AK300" s="13">
        <v>9.0361445783132491E-3</v>
      </c>
      <c r="AL300" s="13"/>
      <c r="AM300" s="13" t="s">
        <v>197</v>
      </c>
      <c r="AN300" s="13" t="s">
        <v>197</v>
      </c>
      <c r="AO300" s="13" t="s">
        <v>197</v>
      </c>
      <c r="AP300" s="13"/>
      <c r="AQ300" s="13">
        <v>6.5359477124183E-3</v>
      </c>
      <c r="AR300" s="13">
        <v>5.6179775280898901E-3</v>
      </c>
      <c r="AS300" s="13"/>
      <c r="AT300" s="13">
        <v>2.6315789473684199E-2</v>
      </c>
      <c r="AU300" s="13">
        <v>4.0000000000000001E-3</v>
      </c>
      <c r="AV300" s="13"/>
      <c r="AW300" s="13">
        <v>0</v>
      </c>
      <c r="AX300" s="13">
        <v>1.3636363636363599E-2</v>
      </c>
      <c r="AY300" s="13"/>
      <c r="AZ300" s="13">
        <v>6.9930069930069904E-3</v>
      </c>
      <c r="BA300" s="13">
        <v>1.1111111111111099E-2</v>
      </c>
      <c r="BB300" s="13"/>
      <c r="BC300" s="13">
        <v>0</v>
      </c>
      <c r="BD300" s="13">
        <v>3.2258064516128997E-2</v>
      </c>
      <c r="BE300" s="13"/>
      <c r="BF300" s="13">
        <v>0</v>
      </c>
      <c r="BG300" s="13">
        <v>0</v>
      </c>
      <c r="BH300" s="13"/>
      <c r="BI300" s="13">
        <v>0</v>
      </c>
      <c r="BJ300" s="13">
        <v>0.01</v>
      </c>
      <c r="BK300" s="13"/>
      <c r="BL300" s="13">
        <v>1.2903225806451601E-2</v>
      </c>
      <c r="BM300" s="13">
        <v>5.78034682080925E-3</v>
      </c>
    </row>
    <row r="301" spans="2:65" x14ac:dyDescent="0.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row>
    <row r="302" spans="2:65" x14ac:dyDescent="0.3">
      <c r="B302" s="6" t="s">
        <v>229</v>
      </c>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row>
    <row r="303" spans="2:65" x14ac:dyDescent="0.3">
      <c r="B303" s="23" t="s">
        <v>82</v>
      </c>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row>
    <row r="304" spans="2:65" x14ac:dyDescent="0.3">
      <c r="B304" t="s">
        <v>216</v>
      </c>
      <c r="C304" s="13">
        <v>0.483870967741935</v>
      </c>
      <c r="D304" s="13">
        <v>0.40273037542662099</v>
      </c>
      <c r="E304" s="13">
        <v>0.54957507082153001</v>
      </c>
      <c r="F304" s="13"/>
      <c r="G304" s="13">
        <v>0.47457627118644102</v>
      </c>
      <c r="H304" s="13">
        <v>0.50724637681159401</v>
      </c>
      <c r="I304" s="13">
        <v>0.471014492753623</v>
      </c>
      <c r="J304" s="13">
        <v>0.44186046511627902</v>
      </c>
      <c r="K304" s="13">
        <v>0.45614035087719301</v>
      </c>
      <c r="L304" s="13">
        <v>0.55555555555555602</v>
      </c>
      <c r="M304" s="13"/>
      <c r="N304" s="13">
        <v>0.52380952380952395</v>
      </c>
      <c r="O304" s="13">
        <v>0.452380952380952</v>
      </c>
      <c r="P304" s="13">
        <v>0.45833333333333298</v>
      </c>
      <c r="Q304" s="13">
        <v>0.473333333333333</v>
      </c>
      <c r="R304" s="13"/>
      <c r="S304" s="13">
        <v>0.52027027027026995</v>
      </c>
      <c r="T304" s="13">
        <v>0.49180327868852503</v>
      </c>
      <c r="U304" s="13">
        <v>0.38888888888888901</v>
      </c>
      <c r="V304" s="13">
        <v>0.5</v>
      </c>
      <c r="W304" s="13">
        <v>0.51851851851851805</v>
      </c>
      <c r="X304" s="13">
        <v>0.36065573770491799</v>
      </c>
      <c r="Y304" s="13">
        <v>0.45098039215686297</v>
      </c>
      <c r="Z304" s="13">
        <v>0.71428571428571397</v>
      </c>
      <c r="AA304" s="13">
        <v>0.41111111111111098</v>
      </c>
      <c r="AB304" s="13">
        <v>0.48837209302325602</v>
      </c>
      <c r="AC304" s="13">
        <v>0.64516129032258096</v>
      </c>
      <c r="AD304" s="13">
        <v>0.57142857142857095</v>
      </c>
      <c r="AE304" s="13"/>
      <c r="AF304" s="13">
        <v>0.48372093023255802</v>
      </c>
      <c r="AG304" s="13">
        <v>0.6</v>
      </c>
      <c r="AH304" s="13"/>
      <c r="AI304" s="13">
        <v>0.52118644067796605</v>
      </c>
      <c r="AJ304" s="13">
        <v>0.49275362318840599</v>
      </c>
      <c r="AK304" s="13">
        <v>0.46084337349397603</v>
      </c>
      <c r="AL304" s="13"/>
      <c r="AM304" s="13">
        <v>0.48529411764705899</v>
      </c>
      <c r="AN304" s="13">
        <v>0.480769230769231</v>
      </c>
      <c r="AO304" s="13">
        <v>0.54615384615384599</v>
      </c>
      <c r="AP304" s="13"/>
      <c r="AQ304" s="13">
        <v>0.47987616099071201</v>
      </c>
      <c r="AR304" s="13">
        <v>0.48929663608562701</v>
      </c>
      <c r="AS304" s="13"/>
      <c r="AT304" s="13">
        <v>0.45512820512820501</v>
      </c>
      <c r="AU304" s="13">
        <v>0.48749999999999999</v>
      </c>
      <c r="AV304" s="13"/>
      <c r="AW304" s="13">
        <v>0.48275862068965503</v>
      </c>
      <c r="AX304" s="13">
        <v>0.488584474885845</v>
      </c>
      <c r="AY304" s="13"/>
      <c r="AZ304" s="13">
        <v>0.530909090909091</v>
      </c>
      <c r="BA304" s="13">
        <v>0.44230769230769201</v>
      </c>
      <c r="BB304" s="13"/>
      <c r="BC304" s="13">
        <v>0.52034883720930203</v>
      </c>
      <c r="BD304" s="13">
        <v>0.440758293838863</v>
      </c>
      <c r="BE304" s="13"/>
      <c r="BF304" s="13">
        <v>0.55223880597014896</v>
      </c>
      <c r="BG304" s="13">
        <v>0.5</v>
      </c>
      <c r="BH304" s="13"/>
      <c r="BI304" s="13">
        <v>0.5</v>
      </c>
      <c r="BJ304" s="13">
        <v>0.48233215547703201</v>
      </c>
      <c r="BK304" s="13"/>
      <c r="BL304" s="13">
        <v>0.50530035335689005</v>
      </c>
      <c r="BM304" s="13">
        <v>0.47578347578347602</v>
      </c>
    </row>
    <row r="305" spans="2:65" x14ac:dyDescent="0.3">
      <c r="B305" t="s">
        <v>217</v>
      </c>
      <c r="C305" s="13">
        <v>0.39170506912442399</v>
      </c>
      <c r="D305" s="13">
        <v>0.31058020477815701</v>
      </c>
      <c r="E305" s="13">
        <v>0.45609065155807399</v>
      </c>
      <c r="F305" s="13"/>
      <c r="G305" s="13">
        <v>0.45762711864406802</v>
      </c>
      <c r="H305" s="13">
        <v>0.39130434782608697</v>
      </c>
      <c r="I305" s="13">
        <v>0.34782608695652201</v>
      </c>
      <c r="J305" s="13">
        <v>0.40697674418604701</v>
      </c>
      <c r="K305" s="13">
        <v>0.38596491228070201</v>
      </c>
      <c r="L305" s="13">
        <v>0.33333333333333298</v>
      </c>
      <c r="M305" s="13"/>
      <c r="N305" s="13">
        <v>0.34199134199134201</v>
      </c>
      <c r="O305" s="13">
        <v>0.452380952380952</v>
      </c>
      <c r="P305" s="13">
        <v>0.36458333333333298</v>
      </c>
      <c r="Q305" s="13">
        <v>0.42</v>
      </c>
      <c r="R305" s="13"/>
      <c r="S305" s="13">
        <v>0.37162162162162199</v>
      </c>
      <c r="T305" s="13">
        <v>0.42622950819672101</v>
      </c>
      <c r="U305" s="13">
        <v>0.44444444444444398</v>
      </c>
      <c r="V305" s="13">
        <v>0.27083333333333298</v>
      </c>
      <c r="W305" s="13">
        <v>0.407407407407407</v>
      </c>
      <c r="X305" s="13">
        <v>0.31147540983606598</v>
      </c>
      <c r="Y305" s="13">
        <v>0.39215686274509798</v>
      </c>
      <c r="Z305" s="13">
        <v>0.476190476190476</v>
      </c>
      <c r="AA305" s="13">
        <v>0.36666666666666697</v>
      </c>
      <c r="AB305" s="13">
        <v>0.418604651162791</v>
      </c>
      <c r="AC305" s="13">
        <v>0.58064516129032295</v>
      </c>
      <c r="AD305" s="13">
        <v>0.71428571428571397</v>
      </c>
      <c r="AE305" s="13"/>
      <c r="AF305" s="13">
        <v>0.39379844961240301</v>
      </c>
      <c r="AG305" s="13">
        <v>0.2</v>
      </c>
      <c r="AH305" s="13"/>
      <c r="AI305" s="13">
        <v>0.36016949152542399</v>
      </c>
      <c r="AJ305" s="13">
        <v>0.36231884057970998</v>
      </c>
      <c r="AK305" s="13">
        <v>0.42469879518072301</v>
      </c>
      <c r="AL305" s="13"/>
      <c r="AM305" s="13">
        <v>0.41176470588235298</v>
      </c>
      <c r="AN305" s="13">
        <v>0.269230769230769</v>
      </c>
      <c r="AO305" s="13">
        <v>0.36923076923076897</v>
      </c>
      <c r="AP305" s="13"/>
      <c r="AQ305" s="13">
        <v>0.32198142414860698</v>
      </c>
      <c r="AR305" s="13">
        <v>0.46177370030581</v>
      </c>
      <c r="AS305" s="13"/>
      <c r="AT305" s="13">
        <v>0.41025641025641002</v>
      </c>
      <c r="AU305" s="13">
        <v>0.38541666666666702</v>
      </c>
      <c r="AV305" s="13"/>
      <c r="AW305" s="13">
        <v>0.40394088669950701</v>
      </c>
      <c r="AX305" s="13">
        <v>0.38127853881278501</v>
      </c>
      <c r="AY305" s="13"/>
      <c r="AZ305" s="13">
        <v>0.51636363636363602</v>
      </c>
      <c r="BA305" s="13">
        <v>0.29120879120879101</v>
      </c>
      <c r="BB305" s="13"/>
      <c r="BC305" s="13">
        <v>0.45348837209302301</v>
      </c>
      <c r="BD305" s="13">
        <v>0.31753554502369702</v>
      </c>
      <c r="BE305" s="13"/>
      <c r="BF305" s="13">
        <v>0.39552238805970102</v>
      </c>
      <c r="BG305" s="13">
        <v>0.49047619047619001</v>
      </c>
      <c r="BH305" s="13"/>
      <c r="BI305" s="13">
        <v>0.39743589743589702</v>
      </c>
      <c r="BJ305" s="13">
        <v>0.392226148409894</v>
      </c>
      <c r="BK305" s="13"/>
      <c r="BL305" s="13">
        <v>0.40989399293286199</v>
      </c>
      <c r="BM305" s="13">
        <v>0.37891737891737898</v>
      </c>
    </row>
    <row r="306" spans="2:65" x14ac:dyDescent="0.3">
      <c r="B306" t="s">
        <v>218</v>
      </c>
      <c r="C306" s="13">
        <v>0.34562211981566798</v>
      </c>
      <c r="D306" s="13">
        <v>0.283276450511945</v>
      </c>
      <c r="E306" s="13">
        <v>0.39660056657223802</v>
      </c>
      <c r="F306" s="13"/>
      <c r="G306" s="13">
        <v>0.43220338983050799</v>
      </c>
      <c r="H306" s="13">
        <v>0.323671497584541</v>
      </c>
      <c r="I306" s="13">
        <v>0.30434782608695699</v>
      </c>
      <c r="J306" s="13">
        <v>0.372093023255814</v>
      </c>
      <c r="K306" s="13">
        <v>0.33333333333333298</v>
      </c>
      <c r="L306" s="13">
        <v>0.31111111111111101</v>
      </c>
      <c r="M306" s="13"/>
      <c r="N306" s="13">
        <v>0.31601731601731597</v>
      </c>
      <c r="O306" s="13">
        <v>0.375</v>
      </c>
      <c r="P306" s="13">
        <v>0.29166666666666702</v>
      </c>
      <c r="Q306" s="13">
        <v>0.38666666666666699</v>
      </c>
      <c r="R306" s="13"/>
      <c r="S306" s="13">
        <v>0.33108108108108097</v>
      </c>
      <c r="T306" s="13">
        <v>0.44262295081967201</v>
      </c>
      <c r="U306" s="13">
        <v>0.22222222222222199</v>
      </c>
      <c r="V306" s="13">
        <v>0.3125</v>
      </c>
      <c r="W306" s="13">
        <v>0.42592592592592599</v>
      </c>
      <c r="X306" s="13">
        <v>0.36065573770491799</v>
      </c>
      <c r="Y306" s="13">
        <v>0.31372549019607798</v>
      </c>
      <c r="Z306" s="13">
        <v>0.33333333333333298</v>
      </c>
      <c r="AA306" s="13">
        <v>0.211111111111111</v>
      </c>
      <c r="AB306" s="13">
        <v>0.44186046511627902</v>
      </c>
      <c r="AC306" s="13">
        <v>0.51612903225806495</v>
      </c>
      <c r="AD306" s="13">
        <v>0.57142857142857095</v>
      </c>
      <c r="AE306" s="13"/>
      <c r="AF306" s="13">
        <v>0.34418604651162799</v>
      </c>
      <c r="AG306" s="13">
        <v>0.6</v>
      </c>
      <c r="AH306" s="13"/>
      <c r="AI306" s="13">
        <v>0.394067796610169</v>
      </c>
      <c r="AJ306" s="13">
        <v>0.405797101449275</v>
      </c>
      <c r="AK306" s="13">
        <v>0.30421686746988003</v>
      </c>
      <c r="AL306" s="13"/>
      <c r="AM306" s="13">
        <v>0.45588235294117602</v>
      </c>
      <c r="AN306" s="13">
        <v>0.32692307692307698</v>
      </c>
      <c r="AO306" s="13">
        <v>0.39230769230769202</v>
      </c>
      <c r="AP306" s="13"/>
      <c r="AQ306" s="13">
        <v>0.31888544891640902</v>
      </c>
      <c r="AR306" s="13">
        <v>0.37308868501529102</v>
      </c>
      <c r="AS306" s="13"/>
      <c r="AT306" s="13">
        <v>0.33974358974358998</v>
      </c>
      <c r="AU306" s="13">
        <v>0.34791666666666698</v>
      </c>
      <c r="AV306" s="13"/>
      <c r="AW306" s="13">
        <v>0.35467980295566498</v>
      </c>
      <c r="AX306" s="13">
        <v>0.33789954337899503</v>
      </c>
      <c r="AY306" s="13"/>
      <c r="AZ306" s="13">
        <v>0.472727272727273</v>
      </c>
      <c r="BA306" s="13">
        <v>0.25</v>
      </c>
      <c r="BB306" s="13"/>
      <c r="BC306" s="13">
        <v>0.38953488372092998</v>
      </c>
      <c r="BD306" s="13">
        <v>0.27488151658767801</v>
      </c>
      <c r="BE306" s="13"/>
      <c r="BF306" s="13">
        <v>0.41044776119402998</v>
      </c>
      <c r="BG306" s="13">
        <v>0.37619047619047602</v>
      </c>
      <c r="BH306" s="13"/>
      <c r="BI306" s="13">
        <v>0.39743589743589702</v>
      </c>
      <c r="BJ306" s="13">
        <v>0.33922261484098898</v>
      </c>
      <c r="BK306" s="13"/>
      <c r="BL306" s="13">
        <v>0.37809187279151901</v>
      </c>
      <c r="BM306" s="13">
        <v>0.321937321937322</v>
      </c>
    </row>
    <row r="307" spans="2:65" x14ac:dyDescent="0.3">
      <c r="B307" t="s">
        <v>219</v>
      </c>
      <c r="C307" s="13">
        <v>0.32872503840245798</v>
      </c>
      <c r="D307" s="13">
        <v>0.30375426621160401</v>
      </c>
      <c r="E307" s="13">
        <v>0.348441926345609</v>
      </c>
      <c r="F307" s="13"/>
      <c r="G307" s="13">
        <v>0.44915254237288099</v>
      </c>
      <c r="H307" s="13">
        <v>0.323671497584541</v>
      </c>
      <c r="I307" s="13">
        <v>0.30434782608695699</v>
      </c>
      <c r="J307" s="13">
        <v>0.30232558139534899</v>
      </c>
      <c r="K307" s="13">
        <v>0.24561403508771901</v>
      </c>
      <c r="L307" s="13">
        <v>0.266666666666667</v>
      </c>
      <c r="M307" s="13"/>
      <c r="N307" s="13">
        <v>0.27272727272727298</v>
      </c>
      <c r="O307" s="13">
        <v>0.39285714285714302</v>
      </c>
      <c r="P307" s="13">
        <v>0.35416666666666702</v>
      </c>
      <c r="Q307" s="13">
        <v>0.32666666666666699</v>
      </c>
      <c r="R307" s="13"/>
      <c r="S307" s="13">
        <v>0.304054054054054</v>
      </c>
      <c r="T307" s="13">
        <v>0.37704918032786899</v>
      </c>
      <c r="U307" s="13">
        <v>0.25</v>
      </c>
      <c r="V307" s="13">
        <v>0.375</v>
      </c>
      <c r="W307" s="13">
        <v>0.203703703703704</v>
      </c>
      <c r="X307" s="13">
        <v>0.32786885245901598</v>
      </c>
      <c r="Y307" s="13">
        <v>0.17647058823529399</v>
      </c>
      <c r="Z307" s="13">
        <v>0.33333333333333298</v>
      </c>
      <c r="AA307" s="13">
        <v>0.4</v>
      </c>
      <c r="AB307" s="13">
        <v>0.39534883720930197</v>
      </c>
      <c r="AC307" s="13">
        <v>0.45161290322580599</v>
      </c>
      <c r="AD307" s="13">
        <v>0.71428571428571397</v>
      </c>
      <c r="AE307" s="13"/>
      <c r="AF307" s="13">
        <v>0.32868217054263599</v>
      </c>
      <c r="AG307" s="13">
        <v>0.4</v>
      </c>
      <c r="AH307" s="13"/>
      <c r="AI307" s="13">
        <v>0.37288135593220301</v>
      </c>
      <c r="AJ307" s="13">
        <v>0.28985507246376802</v>
      </c>
      <c r="AK307" s="13">
        <v>0.313253012048193</v>
      </c>
      <c r="AL307" s="13"/>
      <c r="AM307" s="13">
        <v>0.35294117647058798</v>
      </c>
      <c r="AN307" s="13">
        <v>0.36538461538461497</v>
      </c>
      <c r="AO307" s="13">
        <v>0.36153846153846197</v>
      </c>
      <c r="AP307" s="13"/>
      <c r="AQ307" s="13">
        <v>0.32507739938080499</v>
      </c>
      <c r="AR307" s="13">
        <v>0.33333333333333298</v>
      </c>
      <c r="AS307" s="13"/>
      <c r="AT307" s="13">
        <v>0.33974358974358998</v>
      </c>
      <c r="AU307" s="13">
        <v>0.32500000000000001</v>
      </c>
      <c r="AV307" s="13"/>
      <c r="AW307" s="13">
        <v>0.35960591133004899</v>
      </c>
      <c r="AX307" s="13">
        <v>0.31506849315068503</v>
      </c>
      <c r="AY307" s="13"/>
      <c r="AZ307" s="13">
        <v>0.36</v>
      </c>
      <c r="BA307" s="13">
        <v>0.29670329670329698</v>
      </c>
      <c r="BB307" s="13"/>
      <c r="BC307" s="13">
        <v>0.34011627906976699</v>
      </c>
      <c r="BD307" s="13">
        <v>0.29857819905213301</v>
      </c>
      <c r="BE307" s="13"/>
      <c r="BF307" s="13">
        <v>0.35074626865671599</v>
      </c>
      <c r="BG307" s="13">
        <v>0.33333333333333298</v>
      </c>
      <c r="BH307" s="13"/>
      <c r="BI307" s="13">
        <v>0.32051282051282098</v>
      </c>
      <c r="BJ307" s="13">
        <v>0.33215547703180198</v>
      </c>
      <c r="BK307" s="13"/>
      <c r="BL307" s="13">
        <v>0.34982332155476997</v>
      </c>
      <c r="BM307" s="13">
        <v>0.316239316239316</v>
      </c>
    </row>
    <row r="308" spans="2:65" x14ac:dyDescent="0.3">
      <c r="B308" t="s">
        <v>220</v>
      </c>
      <c r="C308" s="13">
        <v>0.219662058371736</v>
      </c>
      <c r="D308" s="13">
        <v>0.18430034129692799</v>
      </c>
      <c r="E308" s="13">
        <v>0.24929178470255001</v>
      </c>
      <c r="F308" s="13"/>
      <c r="G308" s="13">
        <v>0.22881355932203401</v>
      </c>
      <c r="H308" s="13">
        <v>0.19323671497584499</v>
      </c>
      <c r="I308" s="13">
        <v>0.27536231884057999</v>
      </c>
      <c r="J308" s="13">
        <v>0.26744186046511598</v>
      </c>
      <c r="K308" s="13">
        <v>0.19298245614035101</v>
      </c>
      <c r="L308" s="13">
        <v>8.8888888888888906E-2</v>
      </c>
      <c r="M308" s="13"/>
      <c r="N308" s="13">
        <v>0.238095238095238</v>
      </c>
      <c r="O308" s="13">
        <v>0.19047619047618999</v>
      </c>
      <c r="P308" s="13">
        <v>0.1875</v>
      </c>
      <c r="Q308" s="13">
        <v>0.24</v>
      </c>
      <c r="R308" s="13"/>
      <c r="S308" s="13">
        <v>0.222972972972973</v>
      </c>
      <c r="T308" s="13">
        <v>0.24590163934426201</v>
      </c>
      <c r="U308" s="13">
        <v>0.13888888888888901</v>
      </c>
      <c r="V308" s="13">
        <v>0.16666666666666699</v>
      </c>
      <c r="W308" s="13">
        <v>0.27777777777777801</v>
      </c>
      <c r="X308" s="13">
        <v>0.24590163934426201</v>
      </c>
      <c r="Y308" s="13">
        <v>0.23529411764705899</v>
      </c>
      <c r="Z308" s="13">
        <v>9.5238095238095205E-2</v>
      </c>
      <c r="AA308" s="13">
        <v>0.16666666666666699</v>
      </c>
      <c r="AB308" s="13">
        <v>0.209302325581395</v>
      </c>
      <c r="AC308" s="13">
        <v>0.32258064516128998</v>
      </c>
      <c r="AD308" s="13">
        <v>0.57142857142857095</v>
      </c>
      <c r="AE308" s="13"/>
      <c r="AF308" s="13">
        <v>0.22170542635658899</v>
      </c>
      <c r="AG308" s="13">
        <v>0</v>
      </c>
      <c r="AH308" s="13"/>
      <c r="AI308" s="13">
        <v>0.29661016949152502</v>
      </c>
      <c r="AJ308" s="13">
        <v>0.30434782608695699</v>
      </c>
      <c r="AK308" s="13">
        <v>0.15060240963855401</v>
      </c>
      <c r="AL308" s="13"/>
      <c r="AM308" s="13">
        <v>0.35294117647058798</v>
      </c>
      <c r="AN308" s="13">
        <v>0.30769230769230799</v>
      </c>
      <c r="AO308" s="13">
        <v>0.28461538461538499</v>
      </c>
      <c r="AP308" s="13"/>
      <c r="AQ308" s="13">
        <v>0.195046439628483</v>
      </c>
      <c r="AR308" s="13">
        <v>0.24464831804281301</v>
      </c>
      <c r="AS308" s="13"/>
      <c r="AT308" s="13">
        <v>0.230769230769231</v>
      </c>
      <c r="AU308" s="13">
        <v>0.21875</v>
      </c>
      <c r="AV308" s="13"/>
      <c r="AW308" s="13">
        <v>0.21182266009852199</v>
      </c>
      <c r="AX308" s="13">
        <v>0.221461187214612</v>
      </c>
      <c r="AY308" s="13"/>
      <c r="AZ308" s="13">
        <v>0.28727272727272701</v>
      </c>
      <c r="BA308" s="13">
        <v>0.17032967032967</v>
      </c>
      <c r="BB308" s="13"/>
      <c r="BC308" s="13">
        <v>0.27034883720930197</v>
      </c>
      <c r="BD308" s="13">
        <v>0.175355450236967</v>
      </c>
      <c r="BE308" s="13"/>
      <c r="BF308" s="13">
        <v>0.21641791044776101</v>
      </c>
      <c r="BG308" s="13">
        <v>0.30476190476190501</v>
      </c>
      <c r="BH308" s="13"/>
      <c r="BI308" s="13">
        <v>0.20512820512820501</v>
      </c>
      <c r="BJ308" s="13">
        <v>0.22261484098939899</v>
      </c>
      <c r="BK308" s="13"/>
      <c r="BL308" s="13">
        <v>0.24028268551236701</v>
      </c>
      <c r="BM308" s="13">
        <v>0.19943019943019899</v>
      </c>
    </row>
    <row r="309" spans="2:65" x14ac:dyDescent="0.3">
      <c r="B309" t="s">
        <v>221</v>
      </c>
      <c r="C309" s="13">
        <v>0.17972350230414699</v>
      </c>
      <c r="D309" s="13">
        <v>0.17406143344709901</v>
      </c>
      <c r="E309" s="13">
        <v>0.18696883852691201</v>
      </c>
      <c r="F309" s="13"/>
      <c r="G309" s="13">
        <v>0.144067796610169</v>
      </c>
      <c r="H309" s="13">
        <v>0.173913043478261</v>
      </c>
      <c r="I309" s="13">
        <v>0.188405797101449</v>
      </c>
      <c r="J309" s="13">
        <v>0.209302325581395</v>
      </c>
      <c r="K309" s="13">
        <v>0.175438596491228</v>
      </c>
      <c r="L309" s="13">
        <v>0.22222222222222199</v>
      </c>
      <c r="M309" s="13"/>
      <c r="N309" s="13">
        <v>0.21212121212121199</v>
      </c>
      <c r="O309" s="13">
        <v>0.20833333333333301</v>
      </c>
      <c r="P309" s="13">
        <v>0.114583333333333</v>
      </c>
      <c r="Q309" s="13">
        <v>0.14000000000000001</v>
      </c>
      <c r="R309" s="13"/>
      <c r="S309" s="13">
        <v>0.222972972972973</v>
      </c>
      <c r="T309" s="13">
        <v>0.16393442622950799</v>
      </c>
      <c r="U309" s="13">
        <v>0.194444444444444</v>
      </c>
      <c r="V309" s="13">
        <v>0.16666666666666699</v>
      </c>
      <c r="W309" s="13">
        <v>0.240740740740741</v>
      </c>
      <c r="X309" s="13">
        <v>0.19672131147541</v>
      </c>
      <c r="Y309" s="13">
        <v>9.8039215686274495E-2</v>
      </c>
      <c r="Z309" s="13">
        <v>0.14285714285714299</v>
      </c>
      <c r="AA309" s="13">
        <v>0.17777777777777801</v>
      </c>
      <c r="AB309" s="13">
        <v>9.3023255813953501E-2</v>
      </c>
      <c r="AC309" s="13">
        <v>0.16129032258064499</v>
      </c>
      <c r="AD309" s="13">
        <v>0.14285714285714299</v>
      </c>
      <c r="AE309" s="13"/>
      <c r="AF309" s="13">
        <v>0.18139534883720901</v>
      </c>
      <c r="AG309" s="13">
        <v>0</v>
      </c>
      <c r="AH309" s="13"/>
      <c r="AI309" s="13">
        <v>0.27966101694915302</v>
      </c>
      <c r="AJ309" s="13">
        <v>0.173913043478261</v>
      </c>
      <c r="AK309" s="13">
        <v>0.108433734939759</v>
      </c>
      <c r="AL309" s="13"/>
      <c r="AM309" s="13">
        <v>0.308823529411765</v>
      </c>
      <c r="AN309" s="13">
        <v>0.25</v>
      </c>
      <c r="AO309" s="13">
        <v>0.246153846153846</v>
      </c>
      <c r="AP309" s="13"/>
      <c r="AQ309" s="13">
        <v>0.23529411764705899</v>
      </c>
      <c r="AR309" s="13">
        <v>0.125382262996942</v>
      </c>
      <c r="AS309" s="13"/>
      <c r="AT309" s="13">
        <v>0.20512820512820501</v>
      </c>
      <c r="AU309" s="13">
        <v>0.17499999999999999</v>
      </c>
      <c r="AV309" s="13"/>
      <c r="AW309" s="13">
        <v>0.12807881773398999</v>
      </c>
      <c r="AX309" s="13">
        <v>0.20319634703196299</v>
      </c>
      <c r="AY309" s="13"/>
      <c r="AZ309" s="13">
        <v>0.12727272727272701</v>
      </c>
      <c r="BA309" s="13">
        <v>0.21978021978022</v>
      </c>
      <c r="BB309" s="13"/>
      <c r="BC309" s="13">
        <v>0.125</v>
      </c>
      <c r="BD309" s="13">
        <v>0.22748815165876801</v>
      </c>
      <c r="BE309" s="13"/>
      <c r="BF309" s="13">
        <v>0.15671641791044799</v>
      </c>
      <c r="BG309" s="13">
        <v>0.104761904761905</v>
      </c>
      <c r="BH309" s="13"/>
      <c r="BI309" s="13">
        <v>0.20512820512820501</v>
      </c>
      <c r="BJ309" s="13">
        <v>0.17491166077738499</v>
      </c>
      <c r="BK309" s="13"/>
      <c r="BL309" s="13">
        <v>0.16961130742049499</v>
      </c>
      <c r="BM309" s="13">
        <v>0.188034188034188</v>
      </c>
    </row>
    <row r="310" spans="2:65" x14ac:dyDescent="0.3">
      <c r="B310" t="s">
        <v>222</v>
      </c>
      <c r="C310" s="13">
        <v>0.15975422427035299</v>
      </c>
      <c r="D310" s="13">
        <v>0.109215017064846</v>
      </c>
      <c r="E310" s="13">
        <v>0.20396600566572201</v>
      </c>
      <c r="F310" s="13"/>
      <c r="G310" s="13">
        <v>0.169491525423729</v>
      </c>
      <c r="H310" s="13">
        <v>0.18357487922705301</v>
      </c>
      <c r="I310" s="13">
        <v>0.13768115942028999</v>
      </c>
      <c r="J310" s="13">
        <v>0.19767441860465099</v>
      </c>
      <c r="K310" s="13">
        <v>0.140350877192982</v>
      </c>
      <c r="L310" s="13">
        <v>4.4444444444444398E-2</v>
      </c>
      <c r="M310" s="13"/>
      <c r="N310" s="13">
        <v>0.16450216450216501</v>
      </c>
      <c r="O310" s="13">
        <v>0.13095238095238099</v>
      </c>
      <c r="P310" s="13">
        <v>0.13541666666666699</v>
      </c>
      <c r="Q310" s="13">
        <v>0.2</v>
      </c>
      <c r="R310" s="13"/>
      <c r="S310" s="13">
        <v>0.135135135135135</v>
      </c>
      <c r="T310" s="13">
        <v>0.14754098360655701</v>
      </c>
      <c r="U310" s="13">
        <v>0.16666666666666699</v>
      </c>
      <c r="V310" s="13">
        <v>0.125</v>
      </c>
      <c r="W310" s="13">
        <v>0.22222222222222199</v>
      </c>
      <c r="X310" s="13">
        <v>0.13114754098360701</v>
      </c>
      <c r="Y310" s="13">
        <v>9.8039215686274495E-2</v>
      </c>
      <c r="Z310" s="13">
        <v>9.5238095238095205E-2</v>
      </c>
      <c r="AA310" s="13">
        <v>0.2</v>
      </c>
      <c r="AB310" s="13">
        <v>0.186046511627907</v>
      </c>
      <c r="AC310" s="13">
        <v>0.25806451612903197</v>
      </c>
      <c r="AD310" s="13">
        <v>0.28571428571428598</v>
      </c>
      <c r="AE310" s="13"/>
      <c r="AF310" s="13">
        <v>0.16124031007751899</v>
      </c>
      <c r="AG310" s="13">
        <v>0</v>
      </c>
      <c r="AH310" s="13"/>
      <c r="AI310" s="13">
        <v>0.224576271186441</v>
      </c>
      <c r="AJ310" s="13">
        <v>0.202898550724638</v>
      </c>
      <c r="AK310" s="13">
        <v>0.108433734939759</v>
      </c>
      <c r="AL310" s="13"/>
      <c r="AM310" s="13">
        <v>0.17647058823529399</v>
      </c>
      <c r="AN310" s="13">
        <v>0.25</v>
      </c>
      <c r="AO310" s="13">
        <v>0.253846153846154</v>
      </c>
      <c r="AP310" s="13"/>
      <c r="AQ310" s="13">
        <v>0.14551083591331301</v>
      </c>
      <c r="AR310" s="13">
        <v>0.17431192660550501</v>
      </c>
      <c r="AS310" s="13"/>
      <c r="AT310" s="13">
        <v>0.15384615384615399</v>
      </c>
      <c r="AU310" s="13">
        <v>0.164583333333333</v>
      </c>
      <c r="AV310" s="13"/>
      <c r="AW310" s="13">
        <v>0.16256157635467999</v>
      </c>
      <c r="AX310" s="13">
        <v>0.162100456621005</v>
      </c>
      <c r="AY310" s="13"/>
      <c r="AZ310" s="13">
        <v>0.22545454545454499</v>
      </c>
      <c r="BA310" s="13">
        <v>0.10989010989011</v>
      </c>
      <c r="BB310" s="13"/>
      <c r="BC310" s="13">
        <v>0.165697674418605</v>
      </c>
      <c r="BD310" s="13">
        <v>0.161137440758294</v>
      </c>
      <c r="BE310" s="13"/>
      <c r="BF310" s="13">
        <v>0.14925373134328401</v>
      </c>
      <c r="BG310" s="13">
        <v>0.17619047619047601</v>
      </c>
      <c r="BH310" s="13"/>
      <c r="BI310" s="13">
        <v>0.230769230769231</v>
      </c>
      <c r="BJ310" s="13">
        <v>0.151943462897526</v>
      </c>
      <c r="BK310" s="13"/>
      <c r="BL310" s="13">
        <v>0.18021201413427601</v>
      </c>
      <c r="BM310" s="13">
        <v>0.145299145299145</v>
      </c>
    </row>
    <row r="311" spans="2:65" x14ac:dyDescent="0.3">
      <c r="B311" t="s">
        <v>223</v>
      </c>
      <c r="C311" s="13">
        <v>0.14746543778801799</v>
      </c>
      <c r="D311" s="13">
        <v>0.10580204778157</v>
      </c>
      <c r="E311" s="13">
        <v>0.17847025495750701</v>
      </c>
      <c r="F311" s="13"/>
      <c r="G311" s="13">
        <v>0.21186440677966101</v>
      </c>
      <c r="H311" s="13">
        <v>0.15942028985507201</v>
      </c>
      <c r="I311" s="13">
        <v>0.14492753623188401</v>
      </c>
      <c r="J311" s="13">
        <v>0.15116279069767399</v>
      </c>
      <c r="K311" s="13">
        <v>1.7543859649122799E-2</v>
      </c>
      <c r="L311" s="13">
        <v>8.8888888888888906E-2</v>
      </c>
      <c r="M311" s="13"/>
      <c r="N311" s="13">
        <v>0.15151515151515199</v>
      </c>
      <c r="O311" s="13">
        <v>0.125</v>
      </c>
      <c r="P311" s="13">
        <v>0.16666666666666699</v>
      </c>
      <c r="Q311" s="13">
        <v>0.15333333333333299</v>
      </c>
      <c r="R311" s="13"/>
      <c r="S311" s="13">
        <v>0.162162162162162</v>
      </c>
      <c r="T311" s="13">
        <v>0.19672131147541</v>
      </c>
      <c r="U311" s="13">
        <v>0.13888888888888901</v>
      </c>
      <c r="V311" s="13">
        <v>8.3333333333333301E-2</v>
      </c>
      <c r="W311" s="13">
        <v>0.12962962962963001</v>
      </c>
      <c r="X311" s="13">
        <v>0.16393442622950799</v>
      </c>
      <c r="Y311" s="13">
        <v>9.8039215686274495E-2</v>
      </c>
      <c r="Z311" s="13">
        <v>0.19047619047618999</v>
      </c>
      <c r="AA311" s="13">
        <v>8.8888888888888906E-2</v>
      </c>
      <c r="AB311" s="13">
        <v>0.116279069767442</v>
      </c>
      <c r="AC311" s="13">
        <v>0.29032258064516098</v>
      </c>
      <c r="AD311" s="13">
        <v>0.42857142857142899</v>
      </c>
      <c r="AE311" s="13"/>
      <c r="AF311" s="13">
        <v>0.148837209302326</v>
      </c>
      <c r="AG311" s="13">
        <v>0</v>
      </c>
      <c r="AH311" s="13"/>
      <c r="AI311" s="13">
        <v>0.13135593220339001</v>
      </c>
      <c r="AJ311" s="13">
        <v>0.188405797101449</v>
      </c>
      <c r="AK311" s="13">
        <v>0.15060240963855401</v>
      </c>
      <c r="AL311" s="13"/>
      <c r="AM311" s="13">
        <v>0.20588235294117599</v>
      </c>
      <c r="AN311" s="13">
        <v>0.17307692307692299</v>
      </c>
      <c r="AO311" s="13">
        <v>0.130769230769231</v>
      </c>
      <c r="AP311" s="13"/>
      <c r="AQ311" s="13">
        <v>0.123839009287926</v>
      </c>
      <c r="AR311" s="13">
        <v>0.17125382262996899</v>
      </c>
      <c r="AS311" s="13"/>
      <c r="AT311" s="13">
        <v>0.134615384615385</v>
      </c>
      <c r="AU311" s="13">
        <v>0.15</v>
      </c>
      <c r="AV311" s="13"/>
      <c r="AW311" s="13">
        <v>0.16256157635467999</v>
      </c>
      <c r="AX311" s="13">
        <v>0.139269406392694</v>
      </c>
      <c r="AY311" s="13"/>
      <c r="AZ311" s="13">
        <v>0.178181818181818</v>
      </c>
      <c r="BA311" s="13">
        <v>0.12637362637362601</v>
      </c>
      <c r="BB311" s="13"/>
      <c r="BC311" s="13">
        <v>0.13953488372093001</v>
      </c>
      <c r="BD311" s="13">
        <v>0.14218009478672999</v>
      </c>
      <c r="BE311" s="13"/>
      <c r="BF311" s="13">
        <v>0.119402985074627</v>
      </c>
      <c r="BG311" s="13">
        <v>0.15238095238095201</v>
      </c>
      <c r="BH311" s="13"/>
      <c r="BI311" s="13">
        <v>0.230769230769231</v>
      </c>
      <c r="BJ311" s="13">
        <v>0.13604240282685501</v>
      </c>
      <c r="BK311" s="13"/>
      <c r="BL311" s="13">
        <v>0.16607773851590099</v>
      </c>
      <c r="BM311" s="13">
        <v>0.125356125356125</v>
      </c>
    </row>
    <row r="312" spans="2:65" x14ac:dyDescent="0.3">
      <c r="B312" t="s">
        <v>224</v>
      </c>
      <c r="C312" s="13">
        <v>0.122887864823349</v>
      </c>
      <c r="D312" s="13">
        <v>0.17064846416382301</v>
      </c>
      <c r="E312" s="13">
        <v>8.2152974504249299E-2</v>
      </c>
      <c r="F312" s="13"/>
      <c r="G312" s="13">
        <v>9.3220338983050793E-2</v>
      </c>
      <c r="H312" s="13">
        <v>8.6956521739130405E-2</v>
      </c>
      <c r="I312" s="13">
        <v>0.13043478260869601</v>
      </c>
      <c r="J312" s="13">
        <v>0.186046511627907</v>
      </c>
      <c r="K312" s="13">
        <v>0.175438596491228</v>
      </c>
      <c r="L312" s="13">
        <v>0.155555555555556</v>
      </c>
      <c r="M312" s="13"/>
      <c r="N312" s="13">
        <v>0.15151515151515199</v>
      </c>
      <c r="O312" s="13">
        <v>0.101190476190476</v>
      </c>
      <c r="P312" s="13">
        <v>0.114583333333333</v>
      </c>
      <c r="Q312" s="13">
        <v>0.10666666666666701</v>
      </c>
      <c r="R312" s="13"/>
      <c r="S312" s="13">
        <v>8.7837837837837801E-2</v>
      </c>
      <c r="T312" s="13">
        <v>0.13114754098360701</v>
      </c>
      <c r="U312" s="13">
        <v>0.11111111111111099</v>
      </c>
      <c r="V312" s="13">
        <v>0.125</v>
      </c>
      <c r="W312" s="13">
        <v>0.12962962962963001</v>
      </c>
      <c r="X312" s="13">
        <v>0.14754098360655701</v>
      </c>
      <c r="Y312" s="13">
        <v>0.21568627450980399</v>
      </c>
      <c r="Z312" s="13">
        <v>0</v>
      </c>
      <c r="AA312" s="13">
        <v>0.155555555555556</v>
      </c>
      <c r="AB312" s="13">
        <v>0.116279069767442</v>
      </c>
      <c r="AC312" s="13">
        <v>9.6774193548387094E-2</v>
      </c>
      <c r="AD312" s="13">
        <v>0</v>
      </c>
      <c r="AE312" s="13"/>
      <c r="AF312" s="13">
        <v>0.11937984496124</v>
      </c>
      <c r="AG312" s="13">
        <v>0.4</v>
      </c>
      <c r="AH312" s="13"/>
      <c r="AI312" s="13">
        <v>4.2372881355932202E-2</v>
      </c>
      <c r="AJ312" s="13">
        <v>0.101449275362319</v>
      </c>
      <c r="AK312" s="13">
        <v>0.180722891566265</v>
      </c>
      <c r="AL312" s="13"/>
      <c r="AM312" s="13">
        <v>4.4117647058823498E-2</v>
      </c>
      <c r="AN312" s="13">
        <v>1.9230769230769201E-2</v>
      </c>
      <c r="AO312" s="13">
        <v>7.69230769230769E-2</v>
      </c>
      <c r="AP312" s="13"/>
      <c r="AQ312" s="13">
        <v>0.108359133126935</v>
      </c>
      <c r="AR312" s="13">
        <v>0.13761467889908299</v>
      </c>
      <c r="AS312" s="13"/>
      <c r="AT312" s="13">
        <v>0.115384615384615</v>
      </c>
      <c r="AU312" s="13">
        <v>0.12916666666666701</v>
      </c>
      <c r="AV312" s="13"/>
      <c r="AW312" s="13">
        <v>0.133004926108374</v>
      </c>
      <c r="AX312" s="13">
        <v>0.11872146118721499</v>
      </c>
      <c r="AY312" s="13"/>
      <c r="AZ312" s="13">
        <v>9.8181818181818203E-2</v>
      </c>
      <c r="BA312" s="13">
        <v>0.14285714285714299</v>
      </c>
      <c r="BB312" s="13"/>
      <c r="BC312" s="13">
        <v>0.101744186046512</v>
      </c>
      <c r="BD312" s="13">
        <v>0.14218009478672999</v>
      </c>
      <c r="BE312" s="13"/>
      <c r="BF312" s="13">
        <v>0.111940298507463</v>
      </c>
      <c r="BG312" s="13">
        <v>9.5238095238095205E-2</v>
      </c>
      <c r="BH312" s="13"/>
      <c r="BI312" s="13">
        <v>8.9743589743589702E-2</v>
      </c>
      <c r="BJ312" s="13">
        <v>0.12897526501766801</v>
      </c>
      <c r="BK312" s="13"/>
      <c r="BL312" s="13">
        <v>0.12720848056537101</v>
      </c>
      <c r="BM312" s="13">
        <v>0.125356125356125</v>
      </c>
    </row>
    <row r="313" spans="2:65" x14ac:dyDescent="0.3">
      <c r="B313" t="s">
        <v>225</v>
      </c>
      <c r="C313" s="13">
        <v>0.109062980030722</v>
      </c>
      <c r="D313" s="13">
        <v>0.119453924914676</v>
      </c>
      <c r="E313" s="13">
        <v>0.10198300283286101</v>
      </c>
      <c r="F313" s="13"/>
      <c r="G313" s="13">
        <v>7.6271186440677999E-2</v>
      </c>
      <c r="H313" s="13">
        <v>0.14492753623188401</v>
      </c>
      <c r="I313" s="13">
        <v>0.108695652173913</v>
      </c>
      <c r="J313" s="13">
        <v>0.13953488372093001</v>
      </c>
      <c r="K313" s="13">
        <v>7.0175438596491196E-2</v>
      </c>
      <c r="L313" s="13">
        <v>2.2222222222222199E-2</v>
      </c>
      <c r="M313" s="13"/>
      <c r="N313" s="13">
        <v>0.12121212121212099</v>
      </c>
      <c r="O313" s="13">
        <v>0.113095238095238</v>
      </c>
      <c r="P313" s="13">
        <v>0.13541666666666699</v>
      </c>
      <c r="Q313" s="13">
        <v>7.3333333333333306E-2</v>
      </c>
      <c r="R313" s="13"/>
      <c r="S313" s="13">
        <v>0.121621621621622</v>
      </c>
      <c r="T313" s="13">
        <v>6.5573770491803296E-2</v>
      </c>
      <c r="U313" s="13">
        <v>0.11111111111111099</v>
      </c>
      <c r="V313" s="13">
        <v>0.1875</v>
      </c>
      <c r="W313" s="13">
        <v>9.2592592592592601E-2</v>
      </c>
      <c r="X313" s="13">
        <v>0.14754098360655701</v>
      </c>
      <c r="Y313" s="13">
        <v>5.8823529411764698E-2</v>
      </c>
      <c r="Z313" s="13">
        <v>9.5238095238095205E-2</v>
      </c>
      <c r="AA313" s="13">
        <v>7.7777777777777807E-2</v>
      </c>
      <c r="AB313" s="13">
        <v>9.3023255813953501E-2</v>
      </c>
      <c r="AC313" s="13">
        <v>6.4516129032258104E-2</v>
      </c>
      <c r="AD313" s="13">
        <v>0.57142857142857095</v>
      </c>
      <c r="AE313" s="13"/>
      <c r="AF313" s="13">
        <v>0.110077519379845</v>
      </c>
      <c r="AG313" s="13">
        <v>0</v>
      </c>
      <c r="AH313" s="13"/>
      <c r="AI313" s="13">
        <v>0.17372881355932199</v>
      </c>
      <c r="AJ313" s="13">
        <v>0.15942028985507201</v>
      </c>
      <c r="AK313" s="13">
        <v>5.4216867469879498E-2</v>
      </c>
      <c r="AL313" s="13"/>
      <c r="AM313" s="13">
        <v>0.20588235294117599</v>
      </c>
      <c r="AN313" s="13">
        <v>0.21153846153846201</v>
      </c>
      <c r="AO313" s="13">
        <v>0.146153846153846</v>
      </c>
      <c r="AP313" s="13"/>
      <c r="AQ313" s="13">
        <v>0.11764705882352899</v>
      </c>
      <c r="AR313" s="13">
        <v>0.100917431192661</v>
      </c>
      <c r="AS313" s="13"/>
      <c r="AT313" s="13">
        <v>0.102564102564103</v>
      </c>
      <c r="AU313" s="13">
        <v>0.110416666666667</v>
      </c>
      <c r="AV313" s="13"/>
      <c r="AW313" s="13">
        <v>0.12807881773398999</v>
      </c>
      <c r="AX313" s="13">
        <v>0.102739726027397</v>
      </c>
      <c r="AY313" s="13"/>
      <c r="AZ313" s="13">
        <v>0.123636363636364</v>
      </c>
      <c r="BA313" s="13">
        <v>0.10164835164835199</v>
      </c>
      <c r="BB313" s="13"/>
      <c r="BC313" s="13">
        <v>0.11918604651162799</v>
      </c>
      <c r="BD313" s="13">
        <v>9.4786729857819899E-2</v>
      </c>
      <c r="BE313" s="13"/>
      <c r="BF313" s="13">
        <v>0.12686567164179099</v>
      </c>
      <c r="BG313" s="13">
        <v>0.114285714285714</v>
      </c>
      <c r="BH313" s="13"/>
      <c r="BI313" s="13">
        <v>8.9743589743589702E-2</v>
      </c>
      <c r="BJ313" s="13">
        <v>0.11307420494699599</v>
      </c>
      <c r="BK313" s="13"/>
      <c r="BL313" s="13">
        <v>0.11307420494699599</v>
      </c>
      <c r="BM313" s="13">
        <v>0.108262108262108</v>
      </c>
    </row>
    <row r="314" spans="2:65" x14ac:dyDescent="0.3">
      <c r="B314" t="s">
        <v>226</v>
      </c>
      <c r="C314" s="13">
        <v>7.0660522273425494E-2</v>
      </c>
      <c r="D314" s="13">
        <v>3.7542662116041001E-2</v>
      </c>
      <c r="E314" s="13">
        <v>9.9150141643059506E-2</v>
      </c>
      <c r="F314" s="13"/>
      <c r="G314" s="13">
        <v>0.21186440677966101</v>
      </c>
      <c r="H314" s="13">
        <v>7.2463768115942004E-2</v>
      </c>
      <c r="I314" s="13">
        <v>2.8985507246376802E-2</v>
      </c>
      <c r="J314" s="13">
        <v>2.32558139534884E-2</v>
      </c>
      <c r="K314" s="13">
        <v>0</v>
      </c>
      <c r="L314" s="13">
        <v>0</v>
      </c>
      <c r="M314" s="13"/>
      <c r="N314" s="13">
        <v>5.1948051948052E-2</v>
      </c>
      <c r="O314" s="13">
        <v>7.1428571428571397E-2</v>
      </c>
      <c r="P314" s="13">
        <v>8.3333333333333301E-2</v>
      </c>
      <c r="Q314" s="13">
        <v>9.3333333333333296E-2</v>
      </c>
      <c r="R314" s="13"/>
      <c r="S314" s="13">
        <v>5.4054054054054099E-2</v>
      </c>
      <c r="T314" s="13">
        <v>8.1967213114754106E-2</v>
      </c>
      <c r="U314" s="13">
        <v>2.7777777777777801E-2</v>
      </c>
      <c r="V314" s="13">
        <v>8.3333333333333301E-2</v>
      </c>
      <c r="W314" s="13">
        <v>7.4074074074074098E-2</v>
      </c>
      <c r="X314" s="13">
        <v>0.13114754098360701</v>
      </c>
      <c r="Y314" s="13">
        <v>7.8431372549019607E-2</v>
      </c>
      <c r="Z314" s="13">
        <v>0</v>
      </c>
      <c r="AA314" s="13">
        <v>5.5555555555555601E-2</v>
      </c>
      <c r="AB314" s="13">
        <v>4.6511627906976702E-2</v>
      </c>
      <c r="AC314" s="13">
        <v>0.16129032258064499</v>
      </c>
      <c r="AD314" s="13">
        <v>0</v>
      </c>
      <c r="AE314" s="13"/>
      <c r="AF314" s="13">
        <v>6.9767441860465101E-2</v>
      </c>
      <c r="AG314" s="13">
        <v>0.2</v>
      </c>
      <c r="AH314" s="13"/>
      <c r="AI314" s="13">
        <v>8.4745762711864403E-2</v>
      </c>
      <c r="AJ314" s="13">
        <v>0.14492753623188401</v>
      </c>
      <c r="AK314" s="13">
        <v>4.81927710843374E-2</v>
      </c>
      <c r="AL314" s="13"/>
      <c r="AM314" s="13">
        <v>8.8235294117647106E-2</v>
      </c>
      <c r="AN314" s="13">
        <v>0.15384615384615399</v>
      </c>
      <c r="AO314" s="13">
        <v>5.3846153846153801E-2</v>
      </c>
      <c r="AP314" s="13"/>
      <c r="AQ314" s="13">
        <v>7.7399380804953594E-2</v>
      </c>
      <c r="AR314" s="13">
        <v>6.4220183486238494E-2</v>
      </c>
      <c r="AS314" s="13"/>
      <c r="AT314" s="13">
        <v>7.69230769230769E-2</v>
      </c>
      <c r="AU314" s="13">
        <v>7.0833333333333304E-2</v>
      </c>
      <c r="AV314" s="13"/>
      <c r="AW314" s="13">
        <v>0.10344827586206901</v>
      </c>
      <c r="AX314" s="13">
        <v>5.4794520547945202E-2</v>
      </c>
      <c r="AY314" s="13"/>
      <c r="AZ314" s="13">
        <v>9.0909090909090898E-2</v>
      </c>
      <c r="BA314" s="13">
        <v>5.7692307692307702E-2</v>
      </c>
      <c r="BB314" s="13"/>
      <c r="BC314" s="13">
        <v>9.8837209302325604E-2</v>
      </c>
      <c r="BD314" s="13">
        <v>3.3175355450236997E-2</v>
      </c>
      <c r="BE314" s="13"/>
      <c r="BF314" s="13">
        <v>0.119402985074627</v>
      </c>
      <c r="BG314" s="13">
        <v>8.5714285714285701E-2</v>
      </c>
      <c r="BH314" s="13"/>
      <c r="BI314" s="13">
        <v>0.115384615384615</v>
      </c>
      <c r="BJ314" s="13">
        <v>6.3604240282685506E-2</v>
      </c>
      <c r="BK314" s="13"/>
      <c r="BL314" s="13">
        <v>7.7738515901060096E-2</v>
      </c>
      <c r="BM314" s="13">
        <v>6.2678062678062696E-2</v>
      </c>
    </row>
    <row r="315" spans="2:65" x14ac:dyDescent="0.3">
      <c r="B315" t="s">
        <v>227</v>
      </c>
      <c r="C315" s="13">
        <v>4.9155145929339499E-2</v>
      </c>
      <c r="D315" s="13">
        <v>5.4607508532423202E-2</v>
      </c>
      <c r="E315" s="13">
        <v>4.5325779036827198E-2</v>
      </c>
      <c r="F315" s="13"/>
      <c r="G315" s="13">
        <v>5.0847457627118599E-2</v>
      </c>
      <c r="H315" s="13">
        <v>4.8309178743961401E-2</v>
      </c>
      <c r="I315" s="13">
        <v>4.3478260869565202E-2</v>
      </c>
      <c r="J315" s="13">
        <v>8.1395348837209294E-2</v>
      </c>
      <c r="K315" s="13">
        <v>3.5087719298245598E-2</v>
      </c>
      <c r="L315" s="13">
        <v>2.2222222222222199E-2</v>
      </c>
      <c r="M315" s="13"/>
      <c r="N315" s="13">
        <v>7.7922077922077906E-2</v>
      </c>
      <c r="O315" s="13">
        <v>2.9761904761904798E-2</v>
      </c>
      <c r="P315" s="13">
        <v>3.125E-2</v>
      </c>
      <c r="Q315" s="13">
        <v>3.3333333333333298E-2</v>
      </c>
      <c r="R315" s="13"/>
      <c r="S315" s="13">
        <v>4.0540540540540501E-2</v>
      </c>
      <c r="T315" s="13">
        <v>3.2786885245901599E-2</v>
      </c>
      <c r="U315" s="13">
        <v>0</v>
      </c>
      <c r="V315" s="13">
        <v>8.3333333333333301E-2</v>
      </c>
      <c r="W315" s="13">
        <v>7.4074074074074098E-2</v>
      </c>
      <c r="X315" s="13">
        <v>6.5573770491803296E-2</v>
      </c>
      <c r="Y315" s="13">
        <v>1.9607843137254902E-2</v>
      </c>
      <c r="Z315" s="13">
        <v>9.5238095238095205E-2</v>
      </c>
      <c r="AA315" s="13">
        <v>1.1111111111111099E-2</v>
      </c>
      <c r="AB315" s="13">
        <v>4.6511627906976702E-2</v>
      </c>
      <c r="AC315" s="13">
        <v>0.12903225806451599</v>
      </c>
      <c r="AD315" s="13">
        <v>0.28571428571428598</v>
      </c>
      <c r="AE315" s="13"/>
      <c r="AF315" s="13">
        <v>4.96124031007752E-2</v>
      </c>
      <c r="AG315" s="13">
        <v>0</v>
      </c>
      <c r="AH315" s="13"/>
      <c r="AI315" s="13">
        <v>9.3220338983050793E-2</v>
      </c>
      <c r="AJ315" s="13">
        <v>5.7971014492753603E-2</v>
      </c>
      <c r="AK315" s="13">
        <v>1.8072289156626498E-2</v>
      </c>
      <c r="AL315" s="13"/>
      <c r="AM315" s="13">
        <v>0.10294117647058799</v>
      </c>
      <c r="AN315" s="13">
        <v>0.17307692307692299</v>
      </c>
      <c r="AO315" s="13">
        <v>5.3846153846153801E-2</v>
      </c>
      <c r="AP315" s="13"/>
      <c r="AQ315" s="13">
        <v>3.7151702786377701E-2</v>
      </c>
      <c r="AR315" s="13">
        <v>6.1162079510703397E-2</v>
      </c>
      <c r="AS315" s="13"/>
      <c r="AT315" s="13">
        <v>2.5641025641025599E-2</v>
      </c>
      <c r="AU315" s="13">
        <v>5.4166666666666703E-2</v>
      </c>
      <c r="AV315" s="13"/>
      <c r="AW315" s="13">
        <v>4.9261083743842402E-2</v>
      </c>
      <c r="AX315" s="13">
        <v>5.0228310502283102E-2</v>
      </c>
      <c r="AY315" s="13"/>
      <c r="AZ315" s="13">
        <v>7.2727272727272696E-2</v>
      </c>
      <c r="BA315" s="13">
        <v>3.2967032967033003E-2</v>
      </c>
      <c r="BB315" s="13"/>
      <c r="BC315" s="13">
        <v>5.8139534883720902E-2</v>
      </c>
      <c r="BD315" s="13">
        <v>3.7914691943128E-2</v>
      </c>
      <c r="BE315" s="13"/>
      <c r="BF315" s="13">
        <v>4.47761194029851E-2</v>
      </c>
      <c r="BG315" s="13">
        <v>6.6666666666666693E-2</v>
      </c>
      <c r="BH315" s="13"/>
      <c r="BI315" s="13">
        <v>0.102564102564103</v>
      </c>
      <c r="BJ315" s="13">
        <v>4.2402826855123699E-2</v>
      </c>
      <c r="BK315" s="13"/>
      <c r="BL315" s="13">
        <v>6.7137809187279199E-2</v>
      </c>
      <c r="BM315" s="13">
        <v>3.7037037037037E-2</v>
      </c>
    </row>
    <row r="316" spans="2:65" x14ac:dyDescent="0.3">
      <c r="B316" t="s">
        <v>228</v>
      </c>
      <c r="C316" s="13">
        <v>2.3041474654377898E-2</v>
      </c>
      <c r="D316" s="13">
        <v>2.38907849829352E-2</v>
      </c>
      <c r="E316" s="13">
        <v>2.2662889518413599E-2</v>
      </c>
      <c r="F316" s="13"/>
      <c r="G316" s="13">
        <v>2.5423728813559299E-2</v>
      </c>
      <c r="H316" s="13">
        <v>2.41545893719807E-2</v>
      </c>
      <c r="I316" s="13">
        <v>2.8985507246376802E-2</v>
      </c>
      <c r="J316" s="13">
        <v>1.16279069767442E-2</v>
      </c>
      <c r="K316" s="13">
        <v>3.5087719298245598E-2</v>
      </c>
      <c r="L316" s="13">
        <v>0</v>
      </c>
      <c r="M316" s="13"/>
      <c r="N316" s="13">
        <v>8.6580086580086597E-3</v>
      </c>
      <c r="O316" s="13">
        <v>5.9523809523809503E-3</v>
      </c>
      <c r="P316" s="13">
        <v>2.0833333333333301E-2</v>
      </c>
      <c r="Q316" s="13">
        <v>6.6666666666666693E-2</v>
      </c>
      <c r="R316" s="13"/>
      <c r="S316" s="13">
        <v>6.7567567567567597E-3</v>
      </c>
      <c r="T316" s="13">
        <v>3.2786885245901599E-2</v>
      </c>
      <c r="U316" s="13">
        <v>2.7777777777777801E-2</v>
      </c>
      <c r="V316" s="13">
        <v>4.1666666666666699E-2</v>
      </c>
      <c r="W316" s="13">
        <v>1.85185185185185E-2</v>
      </c>
      <c r="X316" s="13">
        <v>1.63934426229508E-2</v>
      </c>
      <c r="Y316" s="13">
        <v>0</v>
      </c>
      <c r="Z316" s="13">
        <v>0</v>
      </c>
      <c r="AA316" s="13">
        <v>3.3333333333333298E-2</v>
      </c>
      <c r="AB316" s="13">
        <v>6.9767441860465101E-2</v>
      </c>
      <c r="AC316" s="13">
        <v>3.2258064516128997E-2</v>
      </c>
      <c r="AD316" s="13">
        <v>0</v>
      </c>
      <c r="AE316" s="13"/>
      <c r="AF316" s="13">
        <v>2.32558139534884E-2</v>
      </c>
      <c r="AG316" s="13">
        <v>0</v>
      </c>
      <c r="AH316" s="13"/>
      <c r="AI316" s="13">
        <v>2.5423728813559299E-2</v>
      </c>
      <c r="AJ316" s="13">
        <v>5.7971014492753603E-2</v>
      </c>
      <c r="AK316" s="13">
        <v>1.20481927710843E-2</v>
      </c>
      <c r="AL316" s="13"/>
      <c r="AM316" s="13">
        <v>1.4705882352941201E-2</v>
      </c>
      <c r="AN316" s="13">
        <v>1.9230769230769201E-2</v>
      </c>
      <c r="AO316" s="13">
        <v>3.0769230769230799E-2</v>
      </c>
      <c r="AP316" s="13"/>
      <c r="AQ316" s="13">
        <v>3.4055727554179599E-2</v>
      </c>
      <c r="AR316" s="13">
        <v>1.2232415902140701E-2</v>
      </c>
      <c r="AS316" s="13"/>
      <c r="AT316" s="13">
        <v>3.8461538461538498E-2</v>
      </c>
      <c r="AU316" s="13">
        <v>1.8749999999999999E-2</v>
      </c>
      <c r="AV316" s="13"/>
      <c r="AW316" s="13">
        <v>2.4630541871921201E-2</v>
      </c>
      <c r="AX316" s="13">
        <v>2.0547945205479499E-2</v>
      </c>
      <c r="AY316" s="13"/>
      <c r="AZ316" s="13">
        <v>2.54545454545455E-2</v>
      </c>
      <c r="BA316" s="13">
        <v>2.1978021978022001E-2</v>
      </c>
      <c r="BB316" s="13"/>
      <c r="BC316" s="13">
        <v>3.4883720930232599E-2</v>
      </c>
      <c r="BD316" s="13">
        <v>9.4786729857819895E-3</v>
      </c>
      <c r="BE316" s="13"/>
      <c r="BF316" s="13">
        <v>3.7313432835820899E-2</v>
      </c>
      <c r="BG316" s="13">
        <v>3.3333333333333298E-2</v>
      </c>
      <c r="BH316" s="13"/>
      <c r="BI316" s="13">
        <v>7.69230769230769E-2</v>
      </c>
      <c r="BJ316" s="13">
        <v>1.41342756183746E-2</v>
      </c>
      <c r="BK316" s="13"/>
      <c r="BL316" s="13">
        <v>1.7667844522968199E-2</v>
      </c>
      <c r="BM316" s="13">
        <v>2.27920227920228E-2</v>
      </c>
    </row>
    <row r="317" spans="2:65" x14ac:dyDescent="0.3">
      <c r="B317" t="s">
        <v>91</v>
      </c>
      <c r="C317" s="13">
        <v>1.6897081413210401E-2</v>
      </c>
      <c r="D317" s="13">
        <v>2.0477815699658699E-2</v>
      </c>
      <c r="E317" s="13">
        <v>1.4164305949008501E-2</v>
      </c>
      <c r="F317" s="13"/>
      <c r="G317" s="13">
        <v>1.6949152542372899E-2</v>
      </c>
      <c r="H317" s="13">
        <v>1.4492753623188401E-2</v>
      </c>
      <c r="I317" s="13">
        <v>1.4492753623188401E-2</v>
      </c>
      <c r="J317" s="13">
        <v>3.4883720930232599E-2</v>
      </c>
      <c r="K317" s="13">
        <v>1.7543859649122799E-2</v>
      </c>
      <c r="L317" s="13">
        <v>0</v>
      </c>
      <c r="M317" s="13"/>
      <c r="N317" s="13">
        <v>4.3290043290043299E-3</v>
      </c>
      <c r="O317" s="13">
        <v>1.1904761904761901E-2</v>
      </c>
      <c r="P317" s="13">
        <v>1.0416666666666701E-2</v>
      </c>
      <c r="Q317" s="13">
        <v>4.6666666666666697E-2</v>
      </c>
      <c r="R317" s="13"/>
      <c r="S317" s="13">
        <v>2.7027027027027001E-2</v>
      </c>
      <c r="T317" s="13">
        <v>1.63934426229508E-2</v>
      </c>
      <c r="U317" s="13">
        <v>0</v>
      </c>
      <c r="V317" s="13">
        <v>0</v>
      </c>
      <c r="W317" s="13">
        <v>1.85185185185185E-2</v>
      </c>
      <c r="X317" s="13">
        <v>1.63934426229508E-2</v>
      </c>
      <c r="Y317" s="13">
        <v>3.9215686274509803E-2</v>
      </c>
      <c r="Z317" s="13">
        <v>4.7619047619047603E-2</v>
      </c>
      <c r="AA317" s="13">
        <v>1.1111111111111099E-2</v>
      </c>
      <c r="AB317" s="13">
        <v>0</v>
      </c>
      <c r="AC317" s="13">
        <v>0</v>
      </c>
      <c r="AD317" s="13">
        <v>0</v>
      </c>
      <c r="AE317" s="13"/>
      <c r="AF317" s="13">
        <v>1.70542635658915E-2</v>
      </c>
      <c r="AG317" s="13">
        <v>0</v>
      </c>
      <c r="AH317" s="13"/>
      <c r="AI317" s="13">
        <v>8.4745762711864406E-3</v>
      </c>
      <c r="AJ317" s="13">
        <v>0</v>
      </c>
      <c r="AK317" s="13">
        <v>1.8072289156626498E-2</v>
      </c>
      <c r="AL317" s="13"/>
      <c r="AM317" s="13">
        <v>0</v>
      </c>
      <c r="AN317" s="13">
        <v>0</v>
      </c>
      <c r="AO317" s="13">
        <v>7.6923076923076901E-3</v>
      </c>
      <c r="AP317" s="13"/>
      <c r="AQ317" s="13">
        <v>2.1671826625387001E-2</v>
      </c>
      <c r="AR317" s="13">
        <v>9.1743119266055103E-3</v>
      </c>
      <c r="AS317" s="13"/>
      <c r="AT317" s="13">
        <v>3.2051282051282E-2</v>
      </c>
      <c r="AU317" s="13">
        <v>1.2500000000000001E-2</v>
      </c>
      <c r="AV317" s="13"/>
      <c r="AW317" s="13">
        <v>1.47783251231527E-2</v>
      </c>
      <c r="AX317" s="13">
        <v>1.8264840182648401E-2</v>
      </c>
      <c r="AY317" s="13"/>
      <c r="AZ317" s="13">
        <v>1.09090909090909E-2</v>
      </c>
      <c r="BA317" s="13">
        <v>1.9230769230769201E-2</v>
      </c>
      <c r="BB317" s="13"/>
      <c r="BC317" s="13">
        <v>8.7209302325581394E-3</v>
      </c>
      <c r="BD317" s="13">
        <v>3.3175355450236997E-2</v>
      </c>
      <c r="BE317" s="13"/>
      <c r="BF317" s="13">
        <v>1.49253731343284E-2</v>
      </c>
      <c r="BG317" s="13">
        <v>4.7619047619047597E-3</v>
      </c>
      <c r="BH317" s="13"/>
      <c r="BI317" s="13">
        <v>1.2820512820512799E-2</v>
      </c>
      <c r="BJ317" s="13">
        <v>1.7667844522968199E-2</v>
      </c>
      <c r="BK317" s="13"/>
      <c r="BL317" s="13">
        <v>1.41342756183746E-2</v>
      </c>
      <c r="BM317" s="13">
        <v>1.9943019943019901E-2</v>
      </c>
    </row>
    <row r="318" spans="2:65" x14ac:dyDescent="0.3">
      <c r="B318" t="s">
        <v>195</v>
      </c>
      <c r="C318" s="13">
        <v>4.1474654377880199E-2</v>
      </c>
      <c r="D318" s="13">
        <v>5.4607508532423202E-2</v>
      </c>
      <c r="E318" s="13">
        <v>3.1161473087818699E-2</v>
      </c>
      <c r="F318" s="13"/>
      <c r="G318" s="13">
        <v>1.6949152542372899E-2</v>
      </c>
      <c r="H318" s="13">
        <v>2.41545893719807E-2</v>
      </c>
      <c r="I318" s="13">
        <v>2.1739130434782601E-2</v>
      </c>
      <c r="J318" s="13">
        <v>4.6511627906976702E-2</v>
      </c>
      <c r="K318" s="13">
        <v>0.105263157894737</v>
      </c>
      <c r="L318" s="13">
        <v>0.155555555555556</v>
      </c>
      <c r="M318" s="13"/>
      <c r="N318" s="13">
        <v>3.03030303030303E-2</v>
      </c>
      <c r="O318" s="13">
        <v>4.7619047619047603E-2</v>
      </c>
      <c r="P318" s="13">
        <v>5.2083333333333301E-2</v>
      </c>
      <c r="Q318" s="13">
        <v>0.04</v>
      </c>
      <c r="R318" s="13"/>
      <c r="S318" s="13">
        <v>3.37837837837838E-2</v>
      </c>
      <c r="T318" s="13">
        <v>4.91803278688525E-2</v>
      </c>
      <c r="U318" s="13">
        <v>8.3333333333333301E-2</v>
      </c>
      <c r="V318" s="13">
        <v>4.1666666666666699E-2</v>
      </c>
      <c r="W318" s="13">
        <v>1.85185185185185E-2</v>
      </c>
      <c r="X318" s="13">
        <v>3.2786885245901599E-2</v>
      </c>
      <c r="Y318" s="13">
        <v>3.9215686274509803E-2</v>
      </c>
      <c r="Z318" s="13">
        <v>4.7619047619047603E-2</v>
      </c>
      <c r="AA318" s="13">
        <v>5.5555555555555601E-2</v>
      </c>
      <c r="AB318" s="13">
        <v>4.6511627906976702E-2</v>
      </c>
      <c r="AC318" s="13">
        <v>3.2258064516128997E-2</v>
      </c>
      <c r="AD318" s="13">
        <v>0</v>
      </c>
      <c r="AE318" s="13"/>
      <c r="AF318" s="13">
        <v>4.0310077519379803E-2</v>
      </c>
      <c r="AG318" s="13">
        <v>0.2</v>
      </c>
      <c r="AH318" s="13"/>
      <c r="AI318" s="13">
        <v>3.8135593220338999E-2</v>
      </c>
      <c r="AJ318" s="13">
        <v>1.4492753623188401E-2</v>
      </c>
      <c r="AK318" s="13">
        <v>4.81927710843374E-2</v>
      </c>
      <c r="AL318" s="13"/>
      <c r="AM318" s="13">
        <v>1.4705882352941201E-2</v>
      </c>
      <c r="AN318" s="13">
        <v>1.9230769230769201E-2</v>
      </c>
      <c r="AO318" s="13">
        <v>4.6153846153846198E-2</v>
      </c>
      <c r="AP318" s="13"/>
      <c r="AQ318" s="13">
        <v>2.4767801857585099E-2</v>
      </c>
      <c r="AR318" s="13">
        <v>5.8103975535168197E-2</v>
      </c>
      <c r="AS318" s="13"/>
      <c r="AT318" s="13">
        <v>1.2820512820512799E-2</v>
      </c>
      <c r="AU318" s="13">
        <v>5.2083333333333301E-2</v>
      </c>
      <c r="AV318" s="13"/>
      <c r="AW318" s="13">
        <v>2.95566502463054E-2</v>
      </c>
      <c r="AX318" s="13">
        <v>4.5662100456621002E-2</v>
      </c>
      <c r="AY318" s="13"/>
      <c r="AZ318" s="13">
        <v>6.18181818181818E-2</v>
      </c>
      <c r="BA318" s="13">
        <v>2.74725274725275E-2</v>
      </c>
      <c r="BB318" s="13"/>
      <c r="BC318" s="13">
        <v>2.0348837209302299E-2</v>
      </c>
      <c r="BD318" s="13">
        <v>5.6872037914691899E-2</v>
      </c>
      <c r="BE318" s="13"/>
      <c r="BF318" s="13">
        <v>2.9850746268656699E-2</v>
      </c>
      <c r="BG318" s="13">
        <v>1.4285714285714299E-2</v>
      </c>
      <c r="BH318" s="13"/>
      <c r="BI318" s="13">
        <v>1.2820512820512799E-2</v>
      </c>
      <c r="BJ318" s="13">
        <v>4.5936395759717301E-2</v>
      </c>
      <c r="BK318" s="13"/>
      <c r="BL318" s="13">
        <v>6.0070671378091897E-2</v>
      </c>
      <c r="BM318" s="13">
        <v>2.8490028490028501E-2</v>
      </c>
    </row>
    <row r="319" spans="2:65" x14ac:dyDescent="0.3">
      <c r="B319" t="s">
        <v>182</v>
      </c>
      <c r="C319" s="13">
        <v>6.1443932411674304E-3</v>
      </c>
      <c r="D319" s="13">
        <v>3.4129692832764501E-3</v>
      </c>
      <c r="E319" s="13">
        <v>8.4985835694051E-3</v>
      </c>
      <c r="F319" s="13"/>
      <c r="G319" s="13">
        <v>0</v>
      </c>
      <c r="H319" s="13">
        <v>9.6618357487922701E-3</v>
      </c>
      <c r="I319" s="13">
        <v>0</v>
      </c>
      <c r="J319" s="13">
        <v>0</v>
      </c>
      <c r="K319" s="13">
        <v>1.7543859649122799E-2</v>
      </c>
      <c r="L319" s="13">
        <v>2.2222222222222199E-2</v>
      </c>
      <c r="M319" s="13"/>
      <c r="N319" s="13">
        <v>8.6580086580086597E-3</v>
      </c>
      <c r="O319" s="13">
        <v>5.9523809523809503E-3</v>
      </c>
      <c r="P319" s="13">
        <v>0</v>
      </c>
      <c r="Q319" s="13">
        <v>6.6666666666666697E-3</v>
      </c>
      <c r="R319" s="13"/>
      <c r="S319" s="13">
        <v>6.7567567567567597E-3</v>
      </c>
      <c r="T319" s="13">
        <v>0</v>
      </c>
      <c r="U319" s="13">
        <v>2.7777777777777801E-2</v>
      </c>
      <c r="V319" s="13">
        <v>0</v>
      </c>
      <c r="W319" s="13">
        <v>1.85185185185185E-2</v>
      </c>
      <c r="X319" s="13">
        <v>1.63934426229508E-2</v>
      </c>
      <c r="Y319" s="13">
        <v>0</v>
      </c>
      <c r="Z319" s="13">
        <v>0</v>
      </c>
      <c r="AA319" s="13">
        <v>0</v>
      </c>
      <c r="AB319" s="13">
        <v>0</v>
      </c>
      <c r="AC319" s="13">
        <v>0</v>
      </c>
      <c r="AD319" s="13">
        <v>0</v>
      </c>
      <c r="AE319" s="13"/>
      <c r="AF319" s="13">
        <v>6.2015503875969E-3</v>
      </c>
      <c r="AG319" s="13">
        <v>0</v>
      </c>
      <c r="AH319" s="13"/>
      <c r="AI319" s="13">
        <v>1.27118644067797E-2</v>
      </c>
      <c r="AJ319" s="13">
        <v>0</v>
      </c>
      <c r="AK319" s="13">
        <v>3.0120481927710802E-3</v>
      </c>
      <c r="AL319" s="13"/>
      <c r="AM319" s="13">
        <v>1.4705882352941201E-2</v>
      </c>
      <c r="AN319" s="13">
        <v>1.9230769230769201E-2</v>
      </c>
      <c r="AO319" s="13">
        <v>7.6923076923076901E-3</v>
      </c>
      <c r="AP319" s="13"/>
      <c r="AQ319" s="13">
        <v>6.1919504643962904E-3</v>
      </c>
      <c r="AR319" s="13">
        <v>6.1162079510703399E-3</v>
      </c>
      <c r="AS319" s="13"/>
      <c r="AT319" s="13">
        <v>0</v>
      </c>
      <c r="AU319" s="13">
        <v>4.1666666666666701E-3</v>
      </c>
      <c r="AV319" s="13"/>
      <c r="AW319" s="13">
        <v>4.92610837438424E-3</v>
      </c>
      <c r="AX319" s="13">
        <v>6.8493150684931503E-3</v>
      </c>
      <c r="AY319" s="13"/>
      <c r="AZ319" s="13">
        <v>1.09090909090909E-2</v>
      </c>
      <c r="BA319" s="13">
        <v>2.7472527472527501E-3</v>
      </c>
      <c r="BB319" s="13"/>
      <c r="BC319" s="13">
        <v>2.9069767441860499E-3</v>
      </c>
      <c r="BD319" s="13">
        <v>1.4218009478673001E-2</v>
      </c>
      <c r="BE319" s="13"/>
      <c r="BF319" s="13">
        <v>0</v>
      </c>
      <c r="BG319" s="13">
        <v>4.7619047619047597E-3</v>
      </c>
      <c r="BH319" s="13"/>
      <c r="BI319" s="13">
        <v>0</v>
      </c>
      <c r="BJ319" s="13">
        <v>5.3003533568904597E-3</v>
      </c>
      <c r="BK319" s="13"/>
      <c r="BL319" s="13">
        <v>3.53356890459364E-3</v>
      </c>
      <c r="BM319" s="13">
        <v>5.6980056980057E-3</v>
      </c>
    </row>
    <row r="320" spans="2:65" x14ac:dyDescent="0.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row>
    <row r="321" spans="2:65" x14ac:dyDescent="0.3">
      <c r="B321" s="6" t="s">
        <v>241</v>
      </c>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row>
    <row r="322" spans="2:65" x14ac:dyDescent="0.3">
      <c r="B322" s="23" t="s">
        <v>184</v>
      </c>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row>
    <row r="323" spans="2:65" x14ac:dyDescent="0.3">
      <c r="B323" t="s">
        <v>108</v>
      </c>
      <c r="C323" s="13">
        <v>0.41013824884792599</v>
      </c>
      <c r="D323" s="13">
        <v>0.41296928327644999</v>
      </c>
      <c r="E323" s="13">
        <v>0.40793201133144502</v>
      </c>
      <c r="F323" s="13"/>
      <c r="G323" s="13">
        <v>0.28813559322033899</v>
      </c>
      <c r="H323" s="13">
        <v>0.42995169082125601</v>
      </c>
      <c r="I323" s="13">
        <v>0.42028985507246402</v>
      </c>
      <c r="J323" s="13">
        <v>0.48837209302325602</v>
      </c>
      <c r="K323" s="13">
        <v>0.42105263157894701</v>
      </c>
      <c r="L323" s="13">
        <v>0.44444444444444398</v>
      </c>
      <c r="M323" s="13"/>
      <c r="N323" s="13">
        <v>0.49783549783549802</v>
      </c>
      <c r="O323" s="13">
        <v>0.31547619047619002</v>
      </c>
      <c r="P323" s="13">
        <v>0.40625</v>
      </c>
      <c r="Q323" s="13">
        <v>0.38666666666666699</v>
      </c>
      <c r="R323" s="13"/>
      <c r="S323" s="13">
        <v>0.51351351351351304</v>
      </c>
      <c r="T323" s="13">
        <v>0.34426229508196698</v>
      </c>
      <c r="U323" s="13">
        <v>0.36111111111111099</v>
      </c>
      <c r="V323" s="13">
        <v>0.4375</v>
      </c>
      <c r="W323" s="13">
        <v>0.27777777777777801</v>
      </c>
      <c r="X323" s="13">
        <v>0.37704918032786899</v>
      </c>
      <c r="Y323" s="13">
        <v>0.45098039215686297</v>
      </c>
      <c r="Z323" s="13">
        <v>0.476190476190476</v>
      </c>
      <c r="AA323" s="13">
        <v>0.344444444444444</v>
      </c>
      <c r="AB323" s="13">
        <v>0.25581395348837199</v>
      </c>
      <c r="AC323" s="13">
        <v>0.64516129032258096</v>
      </c>
      <c r="AD323" s="13">
        <v>0.42857142857142899</v>
      </c>
      <c r="AE323" s="13"/>
      <c r="AF323" s="13">
        <v>0.40775193798449599</v>
      </c>
      <c r="AG323" s="13">
        <v>0.6</v>
      </c>
      <c r="AH323" s="13"/>
      <c r="AI323" s="13">
        <v>0.66949152542372903</v>
      </c>
      <c r="AJ323" s="13">
        <v>0.44927536231884102</v>
      </c>
      <c r="AK323" s="13">
        <v>0.21385542168674701</v>
      </c>
      <c r="AL323" s="13"/>
      <c r="AM323" s="13">
        <v>0.66176470588235303</v>
      </c>
      <c r="AN323" s="13">
        <v>0.480769230769231</v>
      </c>
      <c r="AO323" s="13">
        <v>0.63076923076923097</v>
      </c>
      <c r="AP323" s="13"/>
      <c r="AQ323" s="13">
        <v>0.42724458204334398</v>
      </c>
      <c r="AR323" s="13">
        <v>0.394495412844037</v>
      </c>
      <c r="AS323" s="13"/>
      <c r="AT323" s="13">
        <v>0.480769230769231</v>
      </c>
      <c r="AU323" s="13">
        <v>0.389583333333333</v>
      </c>
      <c r="AV323" s="13"/>
      <c r="AW323" s="13">
        <v>0.399014778325123</v>
      </c>
      <c r="AX323" s="13">
        <v>0.41552511415525101</v>
      </c>
      <c r="AY323" s="13"/>
      <c r="AZ323" s="13">
        <v>0.41454545454545499</v>
      </c>
      <c r="BA323" s="13">
        <v>0.40659340659340698</v>
      </c>
      <c r="BB323" s="13"/>
      <c r="BC323" s="13">
        <v>0.415697674418605</v>
      </c>
      <c r="BD323" s="13">
        <v>0.42654028436018998</v>
      </c>
      <c r="BE323" s="13"/>
      <c r="BF323" s="13">
        <v>0.50746268656716398</v>
      </c>
      <c r="BG323" s="13">
        <v>0.35714285714285698</v>
      </c>
      <c r="BH323" s="13"/>
      <c r="BI323" s="13">
        <v>0.39743589743589702</v>
      </c>
      <c r="BJ323" s="13">
        <v>0.41696113074204899</v>
      </c>
      <c r="BK323" s="13"/>
      <c r="BL323" s="13">
        <v>0.41342756183745599</v>
      </c>
      <c r="BM323" s="13">
        <v>0.41595441595441601</v>
      </c>
    </row>
    <row r="324" spans="2:65" x14ac:dyDescent="0.3">
      <c r="B324" t="s">
        <v>109</v>
      </c>
      <c r="C324" s="13">
        <v>0.247311827956989</v>
      </c>
      <c r="D324" s="13">
        <v>0.24232081911262801</v>
      </c>
      <c r="E324" s="13">
        <v>0.25495750708215298</v>
      </c>
      <c r="F324" s="13"/>
      <c r="G324" s="13">
        <v>0.305084745762712</v>
      </c>
      <c r="H324" s="13">
        <v>0.270531400966184</v>
      </c>
      <c r="I324" s="13">
        <v>0.22463768115942001</v>
      </c>
      <c r="J324" s="13">
        <v>0.19767441860465099</v>
      </c>
      <c r="K324" s="13">
        <v>0.26315789473684198</v>
      </c>
      <c r="L324" s="13">
        <v>0.133333333333333</v>
      </c>
      <c r="M324" s="13"/>
      <c r="N324" s="13">
        <v>0.22077922077922099</v>
      </c>
      <c r="O324" s="13">
        <v>0.26190476190476197</v>
      </c>
      <c r="P324" s="13">
        <v>0.25</v>
      </c>
      <c r="Q324" s="13">
        <v>0.266666666666667</v>
      </c>
      <c r="R324" s="13"/>
      <c r="S324" s="13">
        <v>0.23648648648648599</v>
      </c>
      <c r="T324" s="13">
        <v>0.31147540983606598</v>
      </c>
      <c r="U324" s="13">
        <v>0.194444444444444</v>
      </c>
      <c r="V324" s="13">
        <v>0.25</v>
      </c>
      <c r="W324" s="13">
        <v>0.37037037037037002</v>
      </c>
      <c r="X324" s="13">
        <v>0.24590163934426201</v>
      </c>
      <c r="Y324" s="13">
        <v>0.23529411764705899</v>
      </c>
      <c r="Z324" s="13">
        <v>9.5238095238095205E-2</v>
      </c>
      <c r="AA324" s="13">
        <v>0.266666666666667</v>
      </c>
      <c r="AB324" s="13">
        <v>0.186046511627907</v>
      </c>
      <c r="AC324" s="13">
        <v>9.6774193548387094E-2</v>
      </c>
      <c r="AD324" s="13">
        <v>0.57142857142857095</v>
      </c>
      <c r="AE324" s="13"/>
      <c r="AF324" s="13">
        <v>0.24806201550387599</v>
      </c>
      <c r="AG324" s="13">
        <v>0.2</v>
      </c>
      <c r="AH324" s="13"/>
      <c r="AI324" s="13">
        <v>0.25423728813559299</v>
      </c>
      <c r="AJ324" s="13">
        <v>0.202898550724638</v>
      </c>
      <c r="AK324" s="13">
        <v>0.25</v>
      </c>
      <c r="AL324" s="13"/>
      <c r="AM324" s="13">
        <v>0.29411764705882398</v>
      </c>
      <c r="AN324" s="13">
        <v>0.34615384615384598</v>
      </c>
      <c r="AO324" s="13">
        <v>0.20769230769230801</v>
      </c>
      <c r="AP324" s="13"/>
      <c r="AQ324" s="13">
        <v>0.27554179566563503</v>
      </c>
      <c r="AR324" s="13">
        <v>0.22018348623853201</v>
      </c>
      <c r="AS324" s="13"/>
      <c r="AT324" s="13">
        <v>0.19871794871794901</v>
      </c>
      <c r="AU324" s="13">
        <v>0.25416666666666698</v>
      </c>
      <c r="AV324" s="13"/>
      <c r="AW324" s="13">
        <v>0.25615763546797998</v>
      </c>
      <c r="AX324" s="13">
        <v>0.244292237442922</v>
      </c>
      <c r="AY324" s="13"/>
      <c r="AZ324" s="13">
        <v>0.218181818181818</v>
      </c>
      <c r="BA324" s="13">
        <v>0.27197802197802201</v>
      </c>
      <c r="BB324" s="13"/>
      <c r="BC324" s="13">
        <v>0.27325581395348802</v>
      </c>
      <c r="BD324" s="13">
        <v>0.19431279620853101</v>
      </c>
      <c r="BE324" s="13"/>
      <c r="BF324" s="13">
        <v>0.238805970149254</v>
      </c>
      <c r="BG324" s="13">
        <v>0.29523809523809502</v>
      </c>
      <c r="BH324" s="13"/>
      <c r="BI324" s="13">
        <v>0.230769230769231</v>
      </c>
      <c r="BJ324" s="13">
        <v>0.245583038869258</v>
      </c>
      <c r="BK324" s="13"/>
      <c r="BL324" s="13">
        <v>0.21554770318021199</v>
      </c>
      <c r="BM324" s="13">
        <v>0.26495726495726502</v>
      </c>
    </row>
    <row r="325" spans="2:65" x14ac:dyDescent="0.3">
      <c r="B325" t="s">
        <v>110</v>
      </c>
      <c r="C325" s="13">
        <v>0.104454685099846</v>
      </c>
      <c r="D325" s="13">
        <v>0.12286689419795201</v>
      </c>
      <c r="E325" s="13">
        <v>9.0651558073654395E-2</v>
      </c>
      <c r="F325" s="13"/>
      <c r="G325" s="13">
        <v>0.110169491525424</v>
      </c>
      <c r="H325" s="13">
        <v>0.12560386473429999</v>
      </c>
      <c r="I325" s="13">
        <v>8.6956521739130405E-2</v>
      </c>
      <c r="J325" s="13">
        <v>0.104651162790698</v>
      </c>
      <c r="K325" s="13">
        <v>8.7719298245614002E-2</v>
      </c>
      <c r="L325" s="13">
        <v>6.6666666666666693E-2</v>
      </c>
      <c r="M325" s="13"/>
      <c r="N325" s="13">
        <v>0.108225108225108</v>
      </c>
      <c r="O325" s="13">
        <v>0.113095238095238</v>
      </c>
      <c r="P325" s="13">
        <v>8.3333333333333301E-2</v>
      </c>
      <c r="Q325" s="13">
        <v>0.1</v>
      </c>
      <c r="R325" s="13"/>
      <c r="S325" s="13">
        <v>9.45945945945946E-2</v>
      </c>
      <c r="T325" s="13">
        <v>3.2786885245901599E-2</v>
      </c>
      <c r="U325" s="13">
        <v>0.16666666666666699</v>
      </c>
      <c r="V325" s="13">
        <v>0.104166666666667</v>
      </c>
      <c r="W325" s="13">
        <v>0.11111111111111099</v>
      </c>
      <c r="X325" s="13">
        <v>0.14754098360655701</v>
      </c>
      <c r="Y325" s="13">
        <v>5.8823529411764698E-2</v>
      </c>
      <c r="Z325" s="13">
        <v>0.14285714285714299</v>
      </c>
      <c r="AA325" s="13">
        <v>8.8888888888888906E-2</v>
      </c>
      <c r="AB325" s="13">
        <v>0.186046511627907</v>
      </c>
      <c r="AC325" s="13">
        <v>0.12903225806451599</v>
      </c>
      <c r="AD325" s="13">
        <v>0</v>
      </c>
      <c r="AE325" s="13"/>
      <c r="AF325" s="13">
        <v>0.10387596899224801</v>
      </c>
      <c r="AG325" s="13">
        <v>0.2</v>
      </c>
      <c r="AH325" s="13"/>
      <c r="AI325" s="13">
        <v>4.2372881355932202E-2</v>
      </c>
      <c r="AJ325" s="13">
        <v>0.188405797101449</v>
      </c>
      <c r="AK325" s="13">
        <v>0.13554216867469901</v>
      </c>
      <c r="AL325" s="13"/>
      <c r="AM325" s="13">
        <v>1.4705882352941201E-2</v>
      </c>
      <c r="AN325" s="13">
        <v>0.115384615384615</v>
      </c>
      <c r="AO325" s="13">
        <v>7.69230769230769E-2</v>
      </c>
      <c r="AP325" s="13"/>
      <c r="AQ325" s="13">
        <v>0.108359133126935</v>
      </c>
      <c r="AR325" s="13">
        <v>9.7859327217125397E-2</v>
      </c>
      <c r="AS325" s="13"/>
      <c r="AT325" s="13">
        <v>0.102564102564103</v>
      </c>
      <c r="AU325" s="13">
        <v>0.108333333333333</v>
      </c>
      <c r="AV325" s="13"/>
      <c r="AW325" s="13">
        <v>8.8669950738916301E-2</v>
      </c>
      <c r="AX325" s="13">
        <v>0.10958904109589</v>
      </c>
      <c r="AY325" s="13"/>
      <c r="AZ325" s="13">
        <v>9.8181818181818203E-2</v>
      </c>
      <c r="BA325" s="13">
        <v>0.10164835164835199</v>
      </c>
      <c r="BB325" s="13"/>
      <c r="BC325" s="13">
        <v>0.101744186046512</v>
      </c>
      <c r="BD325" s="13">
        <v>0.109004739336493</v>
      </c>
      <c r="BE325" s="13"/>
      <c r="BF325" s="13">
        <v>9.7014925373134303E-2</v>
      </c>
      <c r="BG325" s="13">
        <v>0.104761904761905</v>
      </c>
      <c r="BH325" s="13"/>
      <c r="BI325" s="13">
        <v>0.128205128205128</v>
      </c>
      <c r="BJ325" s="13">
        <v>9.8939929328621903E-2</v>
      </c>
      <c r="BK325" s="13"/>
      <c r="BL325" s="13">
        <v>0.102473498233216</v>
      </c>
      <c r="BM325" s="13">
        <v>0.105413105413105</v>
      </c>
    </row>
    <row r="326" spans="2:65" x14ac:dyDescent="0.3">
      <c r="B326" t="s">
        <v>111</v>
      </c>
      <c r="C326" s="13">
        <v>0.113671274961598</v>
      </c>
      <c r="D326" s="13">
        <v>0.12286689419795201</v>
      </c>
      <c r="E326" s="13">
        <v>0.10481586402266301</v>
      </c>
      <c r="F326" s="13"/>
      <c r="G326" s="13">
        <v>0.186440677966102</v>
      </c>
      <c r="H326" s="13">
        <v>9.1787439613526603E-2</v>
      </c>
      <c r="I326" s="13">
        <v>0.14492753623188401</v>
      </c>
      <c r="J326" s="13">
        <v>0.104651162790698</v>
      </c>
      <c r="K326" s="13">
        <v>1.7543859649122799E-2</v>
      </c>
      <c r="L326" s="13">
        <v>6.6666666666666693E-2</v>
      </c>
      <c r="M326" s="13"/>
      <c r="N326" s="13">
        <v>6.9264069264069306E-2</v>
      </c>
      <c r="O326" s="13">
        <v>0.14285714285714299</v>
      </c>
      <c r="P326" s="13">
        <v>0.16666666666666699</v>
      </c>
      <c r="Q326" s="13">
        <v>0.11333333333333299</v>
      </c>
      <c r="R326" s="13"/>
      <c r="S326" s="13">
        <v>8.7837837837837801E-2</v>
      </c>
      <c r="T326" s="13">
        <v>0.16393442622950799</v>
      </c>
      <c r="U326" s="13">
        <v>0.11111111111111099</v>
      </c>
      <c r="V326" s="13">
        <v>0.16666666666666699</v>
      </c>
      <c r="W326" s="13">
        <v>0.12962962962963001</v>
      </c>
      <c r="X326" s="13">
        <v>8.1967213114754106E-2</v>
      </c>
      <c r="Y326" s="13">
        <v>9.8039215686274495E-2</v>
      </c>
      <c r="Z326" s="13">
        <v>9.5238095238095205E-2</v>
      </c>
      <c r="AA326" s="13">
        <v>0.155555555555556</v>
      </c>
      <c r="AB326" s="13">
        <v>0.13953488372093001</v>
      </c>
      <c r="AC326" s="13">
        <v>0</v>
      </c>
      <c r="AD326" s="13">
        <v>0</v>
      </c>
      <c r="AE326" s="13"/>
      <c r="AF326" s="13">
        <v>0.11472868217054299</v>
      </c>
      <c r="AG326" s="13">
        <v>0</v>
      </c>
      <c r="AH326" s="13"/>
      <c r="AI326" s="13">
        <v>2.1186440677966101E-2</v>
      </c>
      <c r="AJ326" s="13">
        <v>0.115942028985507</v>
      </c>
      <c r="AK326" s="13">
        <v>0.180722891566265</v>
      </c>
      <c r="AL326" s="13"/>
      <c r="AM326" s="13">
        <v>1.4705882352941201E-2</v>
      </c>
      <c r="AN326" s="13">
        <v>1.9230769230769201E-2</v>
      </c>
      <c r="AO326" s="13">
        <v>6.9230769230769207E-2</v>
      </c>
      <c r="AP326" s="13"/>
      <c r="AQ326" s="13">
        <v>9.2879256965944304E-2</v>
      </c>
      <c r="AR326" s="13">
        <v>0.134556574923547</v>
      </c>
      <c r="AS326" s="13"/>
      <c r="AT326" s="13">
        <v>0.102564102564103</v>
      </c>
      <c r="AU326" s="13">
        <v>0.116666666666667</v>
      </c>
      <c r="AV326" s="13"/>
      <c r="AW326" s="13">
        <v>0.12807881773398999</v>
      </c>
      <c r="AX326" s="13">
        <v>0.10958904109589</v>
      </c>
      <c r="AY326" s="13"/>
      <c r="AZ326" s="13">
        <v>0.112727272727273</v>
      </c>
      <c r="BA326" s="13">
        <v>0.118131868131868</v>
      </c>
      <c r="BB326" s="13"/>
      <c r="BC326" s="13">
        <v>0.11046511627907001</v>
      </c>
      <c r="BD326" s="13">
        <v>9.4786729857819899E-2</v>
      </c>
      <c r="BE326" s="13"/>
      <c r="BF326" s="13">
        <v>5.9701492537313397E-2</v>
      </c>
      <c r="BG326" s="13">
        <v>0.14285714285714299</v>
      </c>
      <c r="BH326" s="13"/>
      <c r="BI326" s="13">
        <v>0.102564102564103</v>
      </c>
      <c r="BJ326" s="13">
        <v>0.11484098939929301</v>
      </c>
      <c r="BK326" s="13"/>
      <c r="BL326" s="13">
        <v>0.141342756183746</v>
      </c>
      <c r="BM326" s="13">
        <v>9.11680911680912E-2</v>
      </c>
    </row>
    <row r="327" spans="2:65" x14ac:dyDescent="0.3">
      <c r="B327" t="s">
        <v>239</v>
      </c>
      <c r="C327" s="13">
        <v>9.6774193548387094E-2</v>
      </c>
      <c r="D327" s="13">
        <v>8.5324232081911297E-2</v>
      </c>
      <c r="E327" s="13">
        <v>0.10198300283286101</v>
      </c>
      <c r="F327" s="13"/>
      <c r="G327" s="13">
        <v>7.6271186440677999E-2</v>
      </c>
      <c r="H327" s="13">
        <v>6.7632850241545903E-2</v>
      </c>
      <c r="I327" s="13">
        <v>0.101449275362319</v>
      </c>
      <c r="J327" s="13">
        <v>8.1395348837209294E-2</v>
      </c>
      <c r="K327" s="13">
        <v>0.175438596491228</v>
      </c>
      <c r="L327" s="13">
        <v>0.2</v>
      </c>
      <c r="M327" s="13"/>
      <c r="N327" s="13">
        <v>9.5238095238095205E-2</v>
      </c>
      <c r="O327" s="13">
        <v>0.125</v>
      </c>
      <c r="P327" s="13">
        <v>6.25E-2</v>
      </c>
      <c r="Q327" s="13">
        <v>9.3333333333333296E-2</v>
      </c>
      <c r="R327" s="13"/>
      <c r="S327" s="13">
        <v>4.72972972972973E-2</v>
      </c>
      <c r="T327" s="13">
        <v>9.8360655737704902E-2</v>
      </c>
      <c r="U327" s="13">
        <v>5.5555555555555601E-2</v>
      </c>
      <c r="V327" s="13">
        <v>4.1666666666666699E-2</v>
      </c>
      <c r="W327" s="13">
        <v>9.2592592592592601E-2</v>
      </c>
      <c r="X327" s="13">
        <v>0.114754098360656</v>
      </c>
      <c r="Y327" s="13">
        <v>0.13725490196078399</v>
      </c>
      <c r="Z327" s="13">
        <v>0.19047619047618999</v>
      </c>
      <c r="AA327" s="13">
        <v>0.122222222222222</v>
      </c>
      <c r="AB327" s="13">
        <v>0.232558139534884</v>
      </c>
      <c r="AC327" s="13">
        <v>6.4516129032258104E-2</v>
      </c>
      <c r="AD327" s="13">
        <v>0</v>
      </c>
      <c r="AE327" s="13"/>
      <c r="AF327" s="13">
        <v>9.7674418604651203E-2</v>
      </c>
      <c r="AG327" s="13">
        <v>0</v>
      </c>
      <c r="AH327" s="13"/>
      <c r="AI327" s="13">
        <v>8.4745762711864406E-3</v>
      </c>
      <c r="AJ327" s="13">
        <v>2.8985507246376802E-2</v>
      </c>
      <c r="AK327" s="13">
        <v>0.17469879518072301</v>
      </c>
      <c r="AL327" s="13"/>
      <c r="AM327" s="13">
        <v>0</v>
      </c>
      <c r="AN327" s="13">
        <v>1.9230769230769201E-2</v>
      </c>
      <c r="AO327" s="13">
        <v>1.5384615384615399E-2</v>
      </c>
      <c r="AP327" s="13"/>
      <c r="AQ327" s="13">
        <v>7.1207430340557307E-2</v>
      </c>
      <c r="AR327" s="13">
        <v>0.122324159021407</v>
      </c>
      <c r="AS327" s="13"/>
      <c r="AT327" s="13">
        <v>8.3333333333333301E-2</v>
      </c>
      <c r="AU327" s="13">
        <v>0.104166666666667</v>
      </c>
      <c r="AV327" s="13"/>
      <c r="AW327" s="13">
        <v>0.108374384236453</v>
      </c>
      <c r="AX327" s="13">
        <v>9.1324200913242004E-2</v>
      </c>
      <c r="AY327" s="13"/>
      <c r="AZ327" s="13">
        <v>0.116363636363636</v>
      </c>
      <c r="BA327" s="13">
        <v>8.5164835164835195E-2</v>
      </c>
      <c r="BB327" s="13"/>
      <c r="BC327" s="13">
        <v>7.2674418604651195E-2</v>
      </c>
      <c r="BD327" s="13">
        <v>0.14218009478672999</v>
      </c>
      <c r="BE327" s="13"/>
      <c r="BF327" s="13">
        <v>6.7164179104477598E-2</v>
      </c>
      <c r="BG327" s="13">
        <v>7.6190476190476197E-2</v>
      </c>
      <c r="BH327" s="13"/>
      <c r="BI327" s="13">
        <v>0.115384615384615</v>
      </c>
      <c r="BJ327" s="13">
        <v>9.5406360424028294E-2</v>
      </c>
      <c r="BK327" s="13"/>
      <c r="BL327" s="13">
        <v>9.8939929328621903E-2</v>
      </c>
      <c r="BM327" s="13">
        <v>9.6866096866096901E-2</v>
      </c>
    </row>
    <row r="328" spans="2:65" x14ac:dyDescent="0.3">
      <c r="B328" t="s">
        <v>91</v>
      </c>
      <c r="C328" s="13">
        <v>2.76497695852535E-2</v>
      </c>
      <c r="D328" s="13">
        <v>1.36518771331058E-2</v>
      </c>
      <c r="E328" s="13">
        <v>3.9660056657223802E-2</v>
      </c>
      <c r="F328" s="13"/>
      <c r="G328" s="13">
        <v>3.3898305084745797E-2</v>
      </c>
      <c r="H328" s="13">
        <v>1.4492753623188401E-2</v>
      </c>
      <c r="I328" s="13">
        <v>2.1739130434782601E-2</v>
      </c>
      <c r="J328" s="13">
        <v>2.32558139534884E-2</v>
      </c>
      <c r="K328" s="13">
        <v>3.5087719298245598E-2</v>
      </c>
      <c r="L328" s="13">
        <v>8.8888888888888906E-2</v>
      </c>
      <c r="M328" s="13"/>
      <c r="N328" s="13">
        <v>8.6580086580086597E-3</v>
      </c>
      <c r="O328" s="13">
        <v>4.1666666666666699E-2</v>
      </c>
      <c r="P328" s="13">
        <v>3.125E-2</v>
      </c>
      <c r="Q328" s="13">
        <v>0.04</v>
      </c>
      <c r="R328" s="13"/>
      <c r="S328" s="13">
        <v>2.0270270270270299E-2</v>
      </c>
      <c r="T328" s="13">
        <v>4.91803278688525E-2</v>
      </c>
      <c r="U328" s="13">
        <v>0.11111111111111099</v>
      </c>
      <c r="V328" s="13">
        <v>0</v>
      </c>
      <c r="W328" s="13">
        <v>1.85185185185185E-2</v>
      </c>
      <c r="X328" s="13">
        <v>3.2786885245901599E-2</v>
      </c>
      <c r="Y328" s="13">
        <v>1.9607843137254902E-2</v>
      </c>
      <c r="Z328" s="13">
        <v>0</v>
      </c>
      <c r="AA328" s="13">
        <v>2.2222222222222199E-2</v>
      </c>
      <c r="AB328" s="13">
        <v>0</v>
      </c>
      <c r="AC328" s="13">
        <v>6.4516129032258104E-2</v>
      </c>
      <c r="AD328" s="13">
        <v>0</v>
      </c>
      <c r="AE328" s="13"/>
      <c r="AF328" s="13">
        <v>2.7906976744186001E-2</v>
      </c>
      <c r="AG328" s="13">
        <v>0</v>
      </c>
      <c r="AH328" s="13"/>
      <c r="AI328" s="13">
        <v>4.2372881355932203E-3</v>
      </c>
      <c r="AJ328" s="13">
        <v>1.4492753623188401E-2</v>
      </c>
      <c r="AK328" s="13">
        <v>4.51807228915663E-2</v>
      </c>
      <c r="AL328" s="13"/>
      <c r="AM328" s="13">
        <v>1.4705882352941201E-2</v>
      </c>
      <c r="AN328" s="13">
        <v>1.9230769230769201E-2</v>
      </c>
      <c r="AO328" s="13">
        <v>0</v>
      </c>
      <c r="AP328" s="13"/>
      <c r="AQ328" s="13">
        <v>2.4767801857585099E-2</v>
      </c>
      <c r="AR328" s="13">
        <v>3.0581039755351699E-2</v>
      </c>
      <c r="AS328" s="13"/>
      <c r="AT328" s="13">
        <v>3.2051282051282E-2</v>
      </c>
      <c r="AU328" s="13">
        <v>2.70833333333333E-2</v>
      </c>
      <c r="AV328" s="13"/>
      <c r="AW328" s="13">
        <v>1.9704433497536901E-2</v>
      </c>
      <c r="AX328" s="13">
        <v>2.96803652968037E-2</v>
      </c>
      <c r="AY328" s="13"/>
      <c r="AZ328" s="13">
        <v>0.04</v>
      </c>
      <c r="BA328" s="13">
        <v>1.6483516483516501E-2</v>
      </c>
      <c r="BB328" s="13"/>
      <c r="BC328" s="13">
        <v>2.6162790697674399E-2</v>
      </c>
      <c r="BD328" s="13">
        <v>3.3175355450236997E-2</v>
      </c>
      <c r="BE328" s="13"/>
      <c r="BF328" s="13">
        <v>2.9850746268656699E-2</v>
      </c>
      <c r="BG328" s="13">
        <v>2.3809523809523801E-2</v>
      </c>
      <c r="BH328" s="13"/>
      <c r="BI328" s="13">
        <v>2.5641025641025599E-2</v>
      </c>
      <c r="BJ328" s="13">
        <v>2.8268551236749099E-2</v>
      </c>
      <c r="BK328" s="13"/>
      <c r="BL328" s="13">
        <v>2.8268551236749099E-2</v>
      </c>
      <c r="BM328" s="13">
        <v>2.5641025641025599E-2</v>
      </c>
    </row>
    <row r="329" spans="2:65" x14ac:dyDescent="0.3">
      <c r="B329" t="s">
        <v>112</v>
      </c>
      <c r="C329" s="13">
        <v>0.65745007680491596</v>
      </c>
      <c r="D329" s="13">
        <v>0.65529010238907803</v>
      </c>
      <c r="E329" s="13">
        <v>0.662889518413598</v>
      </c>
      <c r="F329" s="13"/>
      <c r="G329" s="13">
        <v>0.59322033898305104</v>
      </c>
      <c r="H329" s="13">
        <v>0.70048309178743995</v>
      </c>
      <c r="I329" s="13">
        <v>0.64492753623188404</v>
      </c>
      <c r="J329" s="13">
        <v>0.68604651162790697</v>
      </c>
      <c r="K329" s="13">
        <v>0.68421052631578905</v>
      </c>
      <c r="L329" s="13">
        <v>0.57777777777777795</v>
      </c>
      <c r="M329" s="13"/>
      <c r="N329" s="13">
        <v>0.71861471861471904</v>
      </c>
      <c r="O329" s="13">
        <v>0.577380952380952</v>
      </c>
      <c r="P329" s="13">
        <v>0.65625</v>
      </c>
      <c r="Q329" s="13">
        <v>0.65333333333333299</v>
      </c>
      <c r="R329" s="13"/>
      <c r="S329" s="13">
        <v>0.75</v>
      </c>
      <c r="T329" s="13">
        <v>0.65573770491803296</v>
      </c>
      <c r="U329" s="13">
        <v>0.55555555555555602</v>
      </c>
      <c r="V329" s="13">
        <v>0.6875</v>
      </c>
      <c r="W329" s="13">
        <v>0.64814814814814803</v>
      </c>
      <c r="X329" s="13">
        <v>0.62295081967213095</v>
      </c>
      <c r="Y329" s="13">
        <v>0.68627450980392202</v>
      </c>
      <c r="Z329" s="13">
        <v>0.57142857142857095</v>
      </c>
      <c r="AA329" s="13">
        <v>0.61111111111111105</v>
      </c>
      <c r="AB329" s="13">
        <v>0.44186046511627902</v>
      </c>
      <c r="AC329" s="13">
        <v>0.74193548387096797</v>
      </c>
      <c r="AD329" s="13">
        <v>1</v>
      </c>
      <c r="AE329" s="13"/>
      <c r="AF329" s="13">
        <v>0.65581395348837201</v>
      </c>
      <c r="AG329" s="13">
        <v>0.8</v>
      </c>
      <c r="AH329" s="13"/>
      <c r="AI329" s="13">
        <v>0.92372881355932202</v>
      </c>
      <c r="AJ329" s="13">
        <v>0.65217391304347805</v>
      </c>
      <c r="AK329" s="13">
        <v>0.46385542168674698</v>
      </c>
      <c r="AL329" s="13"/>
      <c r="AM329" s="13">
        <v>0.95588235294117596</v>
      </c>
      <c r="AN329" s="13">
        <v>0.82692307692307698</v>
      </c>
      <c r="AO329" s="13">
        <v>0.83846153846153804</v>
      </c>
      <c r="AP329" s="13"/>
      <c r="AQ329" s="13">
        <v>0.70278637770897801</v>
      </c>
      <c r="AR329" s="13">
        <v>0.61467889908256901</v>
      </c>
      <c r="AS329" s="13"/>
      <c r="AT329" s="13">
        <v>0.67948717948717996</v>
      </c>
      <c r="AU329" s="13">
        <v>0.64375000000000004</v>
      </c>
      <c r="AV329" s="13"/>
      <c r="AW329" s="13">
        <v>0.65517241379310298</v>
      </c>
      <c r="AX329" s="13">
        <v>0.65981735159817301</v>
      </c>
      <c r="AY329" s="13"/>
      <c r="AZ329" s="13">
        <v>0.63272727272727303</v>
      </c>
      <c r="BA329" s="13">
        <v>0.67857142857142905</v>
      </c>
      <c r="BB329" s="13"/>
      <c r="BC329" s="13">
        <v>0.68895348837209303</v>
      </c>
      <c r="BD329" s="13">
        <v>0.62085308056872002</v>
      </c>
      <c r="BE329" s="13"/>
      <c r="BF329" s="13">
        <v>0.74626865671641796</v>
      </c>
      <c r="BG329" s="13">
        <v>0.65238095238095195</v>
      </c>
      <c r="BH329" s="13"/>
      <c r="BI329" s="13">
        <v>0.62820512820512797</v>
      </c>
      <c r="BJ329" s="13">
        <v>0.66254416961130702</v>
      </c>
      <c r="BK329" s="13"/>
      <c r="BL329" s="13">
        <v>0.62897526501766798</v>
      </c>
      <c r="BM329" s="13">
        <v>0.68091168091168097</v>
      </c>
    </row>
    <row r="330" spans="2:65" x14ac:dyDescent="0.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row>
    <row r="331" spans="2:65" x14ac:dyDescent="0.3">
      <c r="B331" s="6" t="s">
        <v>242</v>
      </c>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row>
    <row r="332" spans="2:65" x14ac:dyDescent="0.3">
      <c r="B332" s="23" t="s">
        <v>184</v>
      </c>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row>
    <row r="333" spans="2:65" x14ac:dyDescent="0.3">
      <c r="B333" t="s">
        <v>108</v>
      </c>
      <c r="C333" s="13">
        <v>0.28110599078340998</v>
      </c>
      <c r="D333" s="13">
        <v>0.24573378839590401</v>
      </c>
      <c r="E333" s="13">
        <v>0.31161473087818697</v>
      </c>
      <c r="F333" s="13"/>
      <c r="G333" s="13">
        <v>0.22033898305084701</v>
      </c>
      <c r="H333" s="13">
        <v>0.28985507246376802</v>
      </c>
      <c r="I333" s="13">
        <v>0.26811594202898598</v>
      </c>
      <c r="J333" s="13">
        <v>0.30232558139534899</v>
      </c>
      <c r="K333" s="13">
        <v>0.31578947368421101</v>
      </c>
      <c r="L333" s="13">
        <v>0.35555555555555601</v>
      </c>
      <c r="M333" s="13"/>
      <c r="N333" s="13">
        <v>0.32467532467532501</v>
      </c>
      <c r="O333" s="13">
        <v>0.226190476190476</v>
      </c>
      <c r="P333" s="13">
        <v>0.23958333333333301</v>
      </c>
      <c r="Q333" s="13">
        <v>0.3</v>
      </c>
      <c r="R333" s="13"/>
      <c r="S333" s="13">
        <v>0.29729729729729698</v>
      </c>
      <c r="T333" s="13">
        <v>0.29508196721311503</v>
      </c>
      <c r="U333" s="13">
        <v>0.22222222222222199</v>
      </c>
      <c r="V333" s="13">
        <v>0.20833333333333301</v>
      </c>
      <c r="W333" s="13">
        <v>0.203703703703704</v>
      </c>
      <c r="X333" s="13">
        <v>0.31147540983606598</v>
      </c>
      <c r="Y333" s="13">
        <v>0.27450980392156898</v>
      </c>
      <c r="Z333" s="13">
        <v>0.28571428571428598</v>
      </c>
      <c r="AA333" s="13">
        <v>0.32222222222222202</v>
      </c>
      <c r="AB333" s="13">
        <v>0.209302325581395</v>
      </c>
      <c r="AC333" s="13">
        <v>0.41935483870967699</v>
      </c>
      <c r="AD333" s="13">
        <v>0.28571428571428598</v>
      </c>
      <c r="AE333" s="13"/>
      <c r="AF333" s="13">
        <v>0.28217054263565899</v>
      </c>
      <c r="AG333" s="13">
        <v>0.2</v>
      </c>
      <c r="AH333" s="13"/>
      <c r="AI333" s="13">
        <v>0.31779661016949201</v>
      </c>
      <c r="AJ333" s="13">
        <v>0.31884057971014501</v>
      </c>
      <c r="AK333" s="13">
        <v>0.25</v>
      </c>
      <c r="AL333" s="13"/>
      <c r="AM333" s="13">
        <v>0.42647058823529399</v>
      </c>
      <c r="AN333" s="13">
        <v>0.30769230769230799</v>
      </c>
      <c r="AO333" s="13">
        <v>0.269230769230769</v>
      </c>
      <c r="AP333" s="13"/>
      <c r="AQ333" s="13">
        <v>0.32198142414860698</v>
      </c>
      <c r="AR333" s="13">
        <v>0.24159021406727799</v>
      </c>
      <c r="AS333" s="13"/>
      <c r="AT333" s="13">
        <v>0.29487179487179499</v>
      </c>
      <c r="AU333" s="13">
        <v>0.27708333333333302</v>
      </c>
      <c r="AV333" s="13"/>
      <c r="AW333" s="13">
        <v>0.24137931034482801</v>
      </c>
      <c r="AX333" s="13">
        <v>0.30593607305936099</v>
      </c>
      <c r="AY333" s="13"/>
      <c r="AZ333" s="13">
        <v>0.27272727272727298</v>
      </c>
      <c r="BA333" s="13">
        <v>0.28846153846153799</v>
      </c>
      <c r="BB333" s="13"/>
      <c r="BC333" s="13">
        <v>0.30813953488372098</v>
      </c>
      <c r="BD333" s="13">
        <v>0.27014218009478702</v>
      </c>
      <c r="BE333" s="13"/>
      <c r="BF333" s="13">
        <v>0.35820895522388102</v>
      </c>
      <c r="BG333" s="13">
        <v>0.27619047619047599</v>
      </c>
      <c r="BH333" s="13"/>
      <c r="BI333" s="13">
        <v>0.28205128205128199</v>
      </c>
      <c r="BJ333" s="13">
        <v>0.28091872791519401</v>
      </c>
      <c r="BK333" s="13"/>
      <c r="BL333" s="13">
        <v>0.26501766784452302</v>
      </c>
      <c r="BM333" s="13">
        <v>0.296296296296296</v>
      </c>
    </row>
    <row r="334" spans="2:65" x14ac:dyDescent="0.3">
      <c r="B334" t="s">
        <v>109</v>
      </c>
      <c r="C334" s="13">
        <v>0.29800307219662098</v>
      </c>
      <c r="D334" s="13">
        <v>0.33105802047781602</v>
      </c>
      <c r="E334" s="13">
        <v>0.26912181303116101</v>
      </c>
      <c r="F334" s="13"/>
      <c r="G334" s="13">
        <v>0.322033898305085</v>
      </c>
      <c r="H334" s="13">
        <v>0.30434782608695699</v>
      </c>
      <c r="I334" s="13">
        <v>0.26811594202898598</v>
      </c>
      <c r="J334" s="13">
        <v>0.27906976744186002</v>
      </c>
      <c r="K334" s="13">
        <v>0.35087719298245601</v>
      </c>
      <c r="L334" s="13">
        <v>0.266666666666667</v>
      </c>
      <c r="M334" s="13"/>
      <c r="N334" s="13">
        <v>0.277056277056277</v>
      </c>
      <c r="O334" s="13">
        <v>0.31547619047619002</v>
      </c>
      <c r="P334" s="13">
        <v>0.33333333333333298</v>
      </c>
      <c r="Q334" s="13">
        <v>0.293333333333333</v>
      </c>
      <c r="R334" s="13"/>
      <c r="S334" s="13">
        <v>0.29054054054054101</v>
      </c>
      <c r="T334" s="13">
        <v>0.31147540983606598</v>
      </c>
      <c r="U334" s="13">
        <v>0.38888888888888901</v>
      </c>
      <c r="V334" s="13">
        <v>0.29166666666666702</v>
      </c>
      <c r="W334" s="13">
        <v>0.37037037037037002</v>
      </c>
      <c r="X334" s="13">
        <v>0.19672131147541</v>
      </c>
      <c r="Y334" s="13">
        <v>0.31372549019607798</v>
      </c>
      <c r="Z334" s="13">
        <v>0.33333333333333298</v>
      </c>
      <c r="AA334" s="13">
        <v>0.28888888888888897</v>
      </c>
      <c r="AB334" s="13">
        <v>0.30232558139534899</v>
      </c>
      <c r="AC334" s="13">
        <v>0.25806451612903197</v>
      </c>
      <c r="AD334" s="13">
        <v>0.28571428571428598</v>
      </c>
      <c r="AE334" s="13"/>
      <c r="AF334" s="13">
        <v>0.30077519379845002</v>
      </c>
      <c r="AG334" s="13">
        <v>0</v>
      </c>
      <c r="AH334" s="13"/>
      <c r="AI334" s="13">
        <v>0.26271186440678002</v>
      </c>
      <c r="AJ334" s="13">
        <v>0.30434782608695699</v>
      </c>
      <c r="AK334" s="13">
        <v>0.32530120481927699</v>
      </c>
      <c r="AL334" s="13"/>
      <c r="AM334" s="13">
        <v>0.23529411764705899</v>
      </c>
      <c r="AN334" s="13">
        <v>0.30769230769230799</v>
      </c>
      <c r="AO334" s="13">
        <v>0.261538461538462</v>
      </c>
      <c r="AP334" s="13"/>
      <c r="AQ334" s="13">
        <v>0.29411764705882398</v>
      </c>
      <c r="AR334" s="13">
        <v>0.302752293577982</v>
      </c>
      <c r="AS334" s="13"/>
      <c r="AT334" s="13">
        <v>0.30769230769230799</v>
      </c>
      <c r="AU334" s="13">
        <v>0.29375000000000001</v>
      </c>
      <c r="AV334" s="13"/>
      <c r="AW334" s="13">
        <v>0.28078817733990102</v>
      </c>
      <c r="AX334" s="13">
        <v>0.30593607305936099</v>
      </c>
      <c r="AY334" s="13"/>
      <c r="AZ334" s="13">
        <v>0.30181818181818199</v>
      </c>
      <c r="BA334" s="13">
        <v>0.29670329670329698</v>
      </c>
      <c r="BB334" s="13"/>
      <c r="BC334" s="13">
        <v>0.31395348837209303</v>
      </c>
      <c r="BD334" s="13">
        <v>0.27488151658767801</v>
      </c>
      <c r="BE334" s="13"/>
      <c r="BF334" s="13">
        <v>0.328358208955224</v>
      </c>
      <c r="BG334" s="13">
        <v>0.30476190476190501</v>
      </c>
      <c r="BH334" s="13"/>
      <c r="BI334" s="13">
        <v>0.37179487179487197</v>
      </c>
      <c r="BJ334" s="13">
        <v>0.291519434628975</v>
      </c>
      <c r="BK334" s="13"/>
      <c r="BL334" s="13">
        <v>0.293286219081272</v>
      </c>
      <c r="BM334" s="13">
        <v>0.30199430199430199</v>
      </c>
    </row>
    <row r="335" spans="2:65" x14ac:dyDescent="0.3">
      <c r="B335" t="s">
        <v>110</v>
      </c>
      <c r="C335" s="13">
        <v>0.17511520737327199</v>
      </c>
      <c r="D335" s="13">
        <v>0.16040955631399301</v>
      </c>
      <c r="E335" s="13">
        <v>0.18980169971671401</v>
      </c>
      <c r="F335" s="13"/>
      <c r="G335" s="13">
        <v>0.21186440677966101</v>
      </c>
      <c r="H335" s="13">
        <v>0.202898550724638</v>
      </c>
      <c r="I335" s="13">
        <v>0.173913043478261</v>
      </c>
      <c r="J335" s="13">
        <v>0.15116279069767399</v>
      </c>
      <c r="K335" s="13">
        <v>7.0175438596491196E-2</v>
      </c>
      <c r="L335" s="13">
        <v>0.133333333333333</v>
      </c>
      <c r="M335" s="13"/>
      <c r="N335" s="13">
        <v>0.147186147186147</v>
      </c>
      <c r="O335" s="13">
        <v>0.18452380952381001</v>
      </c>
      <c r="P335" s="13">
        <v>0.20833333333333301</v>
      </c>
      <c r="Q335" s="13">
        <v>0.18666666666666701</v>
      </c>
      <c r="R335" s="13"/>
      <c r="S335" s="13">
        <v>0.18243243243243201</v>
      </c>
      <c r="T335" s="13">
        <v>0.16393442622950799</v>
      </c>
      <c r="U335" s="13">
        <v>0.16666666666666699</v>
      </c>
      <c r="V335" s="13">
        <v>0.22916666666666699</v>
      </c>
      <c r="W335" s="13">
        <v>0.16666666666666699</v>
      </c>
      <c r="X335" s="13">
        <v>0.18032786885245899</v>
      </c>
      <c r="Y335" s="13">
        <v>0.19607843137254899</v>
      </c>
      <c r="Z335" s="13">
        <v>0.19047619047618999</v>
      </c>
      <c r="AA335" s="13">
        <v>0.16666666666666699</v>
      </c>
      <c r="AB335" s="13">
        <v>0.162790697674419</v>
      </c>
      <c r="AC335" s="13">
        <v>9.6774193548387094E-2</v>
      </c>
      <c r="AD335" s="13">
        <v>0.14285714285714299</v>
      </c>
      <c r="AE335" s="13"/>
      <c r="AF335" s="13">
        <v>0.17364341085271301</v>
      </c>
      <c r="AG335" s="13">
        <v>0.4</v>
      </c>
      <c r="AH335" s="13"/>
      <c r="AI335" s="13">
        <v>0.22881355932203401</v>
      </c>
      <c r="AJ335" s="13">
        <v>0.202898550724638</v>
      </c>
      <c r="AK335" s="13">
        <v>0.126506024096386</v>
      </c>
      <c r="AL335" s="13"/>
      <c r="AM335" s="13">
        <v>0.23529411764705899</v>
      </c>
      <c r="AN335" s="13">
        <v>0.230769230769231</v>
      </c>
      <c r="AO335" s="13">
        <v>0.230769230769231</v>
      </c>
      <c r="AP335" s="13"/>
      <c r="AQ335" s="13">
        <v>0.17027863777089799</v>
      </c>
      <c r="AR335" s="13">
        <v>0.17737003058104001</v>
      </c>
      <c r="AS335" s="13"/>
      <c r="AT335" s="13">
        <v>0.21153846153846201</v>
      </c>
      <c r="AU335" s="13">
        <v>0.16250000000000001</v>
      </c>
      <c r="AV335" s="13"/>
      <c r="AW335" s="13">
        <v>0.197044334975369</v>
      </c>
      <c r="AX335" s="13">
        <v>0.162100456621005</v>
      </c>
      <c r="AY335" s="13"/>
      <c r="AZ335" s="13">
        <v>0.16</v>
      </c>
      <c r="BA335" s="13">
        <v>0.18406593406593399</v>
      </c>
      <c r="BB335" s="13"/>
      <c r="BC335" s="13">
        <v>0.15697674418604701</v>
      </c>
      <c r="BD335" s="13">
        <v>0.19431279620853101</v>
      </c>
      <c r="BE335" s="13"/>
      <c r="BF335" s="13">
        <v>0.14925373134328401</v>
      </c>
      <c r="BG335" s="13">
        <v>0.161904761904762</v>
      </c>
      <c r="BH335" s="13"/>
      <c r="BI335" s="13">
        <v>0.128205128205128</v>
      </c>
      <c r="BJ335" s="13">
        <v>0.17844522968197901</v>
      </c>
      <c r="BK335" s="13"/>
      <c r="BL335" s="13">
        <v>0.15901060070671399</v>
      </c>
      <c r="BM335" s="13">
        <v>0.17948717948717899</v>
      </c>
    </row>
    <row r="336" spans="2:65" x14ac:dyDescent="0.3">
      <c r="B336" t="s">
        <v>111</v>
      </c>
      <c r="C336" s="13">
        <v>0.15821812596006099</v>
      </c>
      <c r="D336" s="13">
        <v>0.18771331058020499</v>
      </c>
      <c r="E336" s="13">
        <v>0.13314447592067999</v>
      </c>
      <c r="F336" s="13"/>
      <c r="G336" s="13">
        <v>0.169491525423729</v>
      </c>
      <c r="H336" s="13">
        <v>0.14009661835748799</v>
      </c>
      <c r="I336" s="13">
        <v>0.202898550724638</v>
      </c>
      <c r="J336" s="13">
        <v>0.17441860465116299</v>
      </c>
      <c r="K336" s="13">
        <v>0.105263157894737</v>
      </c>
      <c r="L336" s="13">
        <v>0.11111111111111099</v>
      </c>
      <c r="M336" s="13"/>
      <c r="N336" s="13">
        <v>0.177489177489178</v>
      </c>
      <c r="O336" s="13">
        <v>0.160714285714286</v>
      </c>
      <c r="P336" s="13">
        <v>0.15625</v>
      </c>
      <c r="Q336" s="13">
        <v>0.12</v>
      </c>
      <c r="R336" s="13"/>
      <c r="S336" s="13">
        <v>0.14864864864864899</v>
      </c>
      <c r="T336" s="13">
        <v>0.114754098360656</v>
      </c>
      <c r="U336" s="13">
        <v>0.11111111111111099</v>
      </c>
      <c r="V336" s="13">
        <v>0.16666666666666699</v>
      </c>
      <c r="W336" s="13">
        <v>0.18518518518518501</v>
      </c>
      <c r="X336" s="13">
        <v>0.213114754098361</v>
      </c>
      <c r="Y336" s="13">
        <v>0.15686274509803899</v>
      </c>
      <c r="Z336" s="13">
        <v>0.14285714285714299</v>
      </c>
      <c r="AA336" s="13">
        <v>0.122222222222222</v>
      </c>
      <c r="AB336" s="13">
        <v>0.232558139534884</v>
      </c>
      <c r="AC336" s="13">
        <v>0.19354838709677399</v>
      </c>
      <c r="AD336" s="13">
        <v>0.14285714285714299</v>
      </c>
      <c r="AE336" s="13"/>
      <c r="AF336" s="13">
        <v>0.15503875968992201</v>
      </c>
      <c r="AG336" s="13">
        <v>0.4</v>
      </c>
      <c r="AH336" s="13"/>
      <c r="AI336" s="13">
        <v>0.144067796610169</v>
      </c>
      <c r="AJ336" s="13">
        <v>0.101449275362319</v>
      </c>
      <c r="AK336" s="13">
        <v>0.17771084337349399</v>
      </c>
      <c r="AL336" s="13"/>
      <c r="AM336" s="13">
        <v>8.8235294117647106E-2</v>
      </c>
      <c r="AN336" s="13">
        <v>0.15384615384615399</v>
      </c>
      <c r="AO336" s="13">
        <v>0.146153846153846</v>
      </c>
      <c r="AP336" s="13"/>
      <c r="AQ336" s="13">
        <v>0.142414860681115</v>
      </c>
      <c r="AR336" s="13">
        <v>0.17431192660550501</v>
      </c>
      <c r="AS336" s="13"/>
      <c r="AT336" s="13">
        <v>0.121794871794872</v>
      </c>
      <c r="AU336" s="13">
        <v>0.172916666666667</v>
      </c>
      <c r="AV336" s="13"/>
      <c r="AW336" s="13">
        <v>0.182266009852217</v>
      </c>
      <c r="AX336" s="13">
        <v>0.14840182648401801</v>
      </c>
      <c r="AY336" s="13"/>
      <c r="AZ336" s="13">
        <v>0.163636363636364</v>
      </c>
      <c r="BA336" s="13">
        <v>0.15659340659340701</v>
      </c>
      <c r="BB336" s="13"/>
      <c r="BC336" s="13">
        <v>0.142441860465116</v>
      </c>
      <c r="BD336" s="13">
        <v>0.151658767772512</v>
      </c>
      <c r="BE336" s="13"/>
      <c r="BF336" s="13">
        <v>9.7014925373134303E-2</v>
      </c>
      <c r="BG336" s="13">
        <v>0.17142857142857101</v>
      </c>
      <c r="BH336" s="13"/>
      <c r="BI336" s="13">
        <v>0.16666666666666699</v>
      </c>
      <c r="BJ336" s="13">
        <v>0.157243816254417</v>
      </c>
      <c r="BK336" s="13"/>
      <c r="BL336" s="13">
        <v>0.18374558303886901</v>
      </c>
      <c r="BM336" s="13">
        <v>0.13960113960114001</v>
      </c>
    </row>
    <row r="337" spans="2:65" x14ac:dyDescent="0.3">
      <c r="B337" t="s">
        <v>239</v>
      </c>
      <c r="C337" s="13">
        <v>5.8371735791090597E-2</v>
      </c>
      <c r="D337" s="13">
        <v>4.7781569965870303E-2</v>
      </c>
      <c r="E337" s="13">
        <v>6.5155807365439106E-2</v>
      </c>
      <c r="F337" s="13"/>
      <c r="G337" s="13">
        <v>5.93220338983051E-2</v>
      </c>
      <c r="H337" s="13">
        <v>4.3478260869565202E-2</v>
      </c>
      <c r="I337" s="13">
        <v>5.0724637681159403E-2</v>
      </c>
      <c r="J337" s="13">
        <v>5.8139534883720902E-2</v>
      </c>
      <c r="K337" s="13">
        <v>8.7719298245614002E-2</v>
      </c>
      <c r="L337" s="13">
        <v>0.11111111111111099</v>
      </c>
      <c r="M337" s="13"/>
      <c r="N337" s="13">
        <v>4.3290043290043302E-2</v>
      </c>
      <c r="O337" s="13">
        <v>8.9285714285714302E-2</v>
      </c>
      <c r="P337" s="13">
        <v>3.125E-2</v>
      </c>
      <c r="Q337" s="13">
        <v>6.6666666666666693E-2</v>
      </c>
      <c r="R337" s="13"/>
      <c r="S337" s="13">
        <v>6.08108108108108E-2</v>
      </c>
      <c r="T337" s="13">
        <v>3.2786885245901599E-2</v>
      </c>
      <c r="U337" s="13">
        <v>5.5555555555555601E-2</v>
      </c>
      <c r="V337" s="13">
        <v>8.3333333333333301E-2</v>
      </c>
      <c r="W337" s="13">
        <v>5.5555555555555601E-2</v>
      </c>
      <c r="X337" s="13">
        <v>4.91803278688525E-2</v>
      </c>
      <c r="Y337" s="13">
        <v>3.9215686274509803E-2</v>
      </c>
      <c r="Z337" s="13">
        <v>4.7619047619047603E-2</v>
      </c>
      <c r="AA337" s="13">
        <v>7.7777777777777807E-2</v>
      </c>
      <c r="AB337" s="13">
        <v>9.3023255813953501E-2</v>
      </c>
      <c r="AC337" s="13">
        <v>0</v>
      </c>
      <c r="AD337" s="13">
        <v>0.14285714285714299</v>
      </c>
      <c r="AE337" s="13"/>
      <c r="AF337" s="13">
        <v>5.89147286821705E-2</v>
      </c>
      <c r="AG337" s="13">
        <v>0</v>
      </c>
      <c r="AH337" s="13"/>
      <c r="AI337" s="13">
        <v>2.5423728813559299E-2</v>
      </c>
      <c r="AJ337" s="13">
        <v>5.7971014492753603E-2</v>
      </c>
      <c r="AK337" s="13">
        <v>8.4337349397590397E-2</v>
      </c>
      <c r="AL337" s="13"/>
      <c r="AM337" s="13">
        <v>0</v>
      </c>
      <c r="AN337" s="13">
        <v>0</v>
      </c>
      <c r="AO337" s="13">
        <v>5.3846153846153801E-2</v>
      </c>
      <c r="AP337" s="13"/>
      <c r="AQ337" s="13">
        <v>4.3343653250774002E-2</v>
      </c>
      <c r="AR337" s="13">
        <v>7.3394495412843999E-2</v>
      </c>
      <c r="AS337" s="13"/>
      <c r="AT337" s="13">
        <v>2.5641025641025599E-2</v>
      </c>
      <c r="AU337" s="13">
        <v>6.8750000000000006E-2</v>
      </c>
      <c r="AV337" s="13"/>
      <c r="AW337" s="13">
        <v>6.4039408866995107E-2</v>
      </c>
      <c r="AX337" s="13">
        <v>5.4794520547945202E-2</v>
      </c>
      <c r="AY337" s="13"/>
      <c r="AZ337" s="13">
        <v>6.18181818181818E-2</v>
      </c>
      <c r="BA337" s="13">
        <v>5.7692307692307702E-2</v>
      </c>
      <c r="BB337" s="13"/>
      <c r="BC337" s="13">
        <v>5.2325581395348798E-2</v>
      </c>
      <c r="BD337" s="13">
        <v>7.5829383886255902E-2</v>
      </c>
      <c r="BE337" s="13"/>
      <c r="BF337" s="13">
        <v>4.47761194029851E-2</v>
      </c>
      <c r="BG337" s="13">
        <v>5.7142857142857099E-2</v>
      </c>
      <c r="BH337" s="13"/>
      <c r="BI337" s="13">
        <v>5.1282051282051301E-2</v>
      </c>
      <c r="BJ337" s="13">
        <v>5.83038869257951E-2</v>
      </c>
      <c r="BK337" s="13"/>
      <c r="BL337" s="13">
        <v>7.7738515901060096E-2</v>
      </c>
      <c r="BM337" s="13">
        <v>4.55840455840456E-2</v>
      </c>
    </row>
    <row r="338" spans="2:65" x14ac:dyDescent="0.3">
      <c r="B338" t="s">
        <v>91</v>
      </c>
      <c r="C338" s="13">
        <v>2.9185867895545298E-2</v>
      </c>
      <c r="D338" s="13">
        <v>2.7303754266211601E-2</v>
      </c>
      <c r="E338" s="13">
        <v>3.1161473087818699E-2</v>
      </c>
      <c r="F338" s="13"/>
      <c r="G338" s="13">
        <v>1.6949152542372899E-2</v>
      </c>
      <c r="H338" s="13">
        <v>1.9323671497584499E-2</v>
      </c>
      <c r="I338" s="13">
        <v>3.6231884057971002E-2</v>
      </c>
      <c r="J338" s="13">
        <v>3.4883720930232599E-2</v>
      </c>
      <c r="K338" s="13">
        <v>7.0175438596491196E-2</v>
      </c>
      <c r="L338" s="13">
        <v>2.2222222222222199E-2</v>
      </c>
      <c r="M338" s="13"/>
      <c r="N338" s="13">
        <v>3.03030303030303E-2</v>
      </c>
      <c r="O338" s="13">
        <v>2.3809523809523801E-2</v>
      </c>
      <c r="P338" s="13">
        <v>3.125E-2</v>
      </c>
      <c r="Q338" s="13">
        <v>3.3333333333333298E-2</v>
      </c>
      <c r="R338" s="13"/>
      <c r="S338" s="13">
        <v>2.0270270270270299E-2</v>
      </c>
      <c r="T338" s="13">
        <v>8.1967213114754106E-2</v>
      </c>
      <c r="U338" s="13">
        <v>5.5555555555555601E-2</v>
      </c>
      <c r="V338" s="13">
        <v>2.0833333333333301E-2</v>
      </c>
      <c r="W338" s="13">
        <v>1.85185185185185E-2</v>
      </c>
      <c r="X338" s="13">
        <v>4.91803278688525E-2</v>
      </c>
      <c r="Y338" s="13">
        <v>1.9607843137254902E-2</v>
      </c>
      <c r="Z338" s="13">
        <v>0</v>
      </c>
      <c r="AA338" s="13">
        <v>2.2222222222222199E-2</v>
      </c>
      <c r="AB338" s="13">
        <v>0</v>
      </c>
      <c r="AC338" s="13">
        <v>3.2258064516128997E-2</v>
      </c>
      <c r="AD338" s="13">
        <v>0</v>
      </c>
      <c r="AE338" s="13"/>
      <c r="AF338" s="13">
        <v>2.9457364341085299E-2</v>
      </c>
      <c r="AG338" s="13">
        <v>0</v>
      </c>
      <c r="AH338" s="13"/>
      <c r="AI338" s="13">
        <v>2.1186440677966101E-2</v>
      </c>
      <c r="AJ338" s="13">
        <v>1.4492753623188401E-2</v>
      </c>
      <c r="AK338" s="13">
        <v>3.6144578313252997E-2</v>
      </c>
      <c r="AL338" s="13"/>
      <c r="AM338" s="13">
        <v>1.4705882352941201E-2</v>
      </c>
      <c r="AN338" s="13">
        <v>0</v>
      </c>
      <c r="AO338" s="13">
        <v>3.8461538461538498E-2</v>
      </c>
      <c r="AP338" s="13"/>
      <c r="AQ338" s="13">
        <v>2.7863777089783302E-2</v>
      </c>
      <c r="AR338" s="13">
        <v>3.0581039755351699E-2</v>
      </c>
      <c r="AS338" s="13"/>
      <c r="AT338" s="13">
        <v>3.8461538461538498E-2</v>
      </c>
      <c r="AU338" s="13">
        <v>2.5000000000000001E-2</v>
      </c>
      <c r="AV338" s="13"/>
      <c r="AW338" s="13">
        <v>3.4482758620689703E-2</v>
      </c>
      <c r="AX338" s="13">
        <v>2.2831050228310501E-2</v>
      </c>
      <c r="AY338" s="13"/>
      <c r="AZ338" s="13">
        <v>0.04</v>
      </c>
      <c r="BA338" s="13">
        <v>1.6483516483516501E-2</v>
      </c>
      <c r="BB338" s="13"/>
      <c r="BC338" s="13">
        <v>2.6162790697674399E-2</v>
      </c>
      <c r="BD338" s="13">
        <v>3.3175355450236997E-2</v>
      </c>
      <c r="BE338" s="13"/>
      <c r="BF338" s="13">
        <v>2.2388059701492501E-2</v>
      </c>
      <c r="BG338" s="13">
        <v>2.8571428571428598E-2</v>
      </c>
      <c r="BH338" s="13"/>
      <c r="BI338" s="13">
        <v>0</v>
      </c>
      <c r="BJ338" s="13">
        <v>3.3568904593639599E-2</v>
      </c>
      <c r="BK338" s="13"/>
      <c r="BL338" s="13">
        <v>2.1201413427561801E-2</v>
      </c>
      <c r="BM338" s="13">
        <v>3.7037037037037E-2</v>
      </c>
    </row>
    <row r="339" spans="2:65" x14ac:dyDescent="0.3">
      <c r="B339" t="s">
        <v>112</v>
      </c>
      <c r="C339" s="13">
        <v>0.57910906298003095</v>
      </c>
      <c r="D339" s="13">
        <v>0.57679180887371995</v>
      </c>
      <c r="E339" s="13">
        <v>0.58073654390934804</v>
      </c>
      <c r="F339" s="13"/>
      <c r="G339" s="13">
        <v>0.54237288135593198</v>
      </c>
      <c r="H339" s="13">
        <v>0.59420289855072495</v>
      </c>
      <c r="I339" s="13">
        <v>0.53623188405797095</v>
      </c>
      <c r="J339" s="13">
        <v>0.581395348837209</v>
      </c>
      <c r="K339" s="13">
        <v>0.66666666666666696</v>
      </c>
      <c r="L339" s="13">
        <v>0.62222222222222201</v>
      </c>
      <c r="M339" s="13"/>
      <c r="N339" s="13">
        <v>0.60173160173160201</v>
      </c>
      <c r="O339" s="13">
        <v>0.54166666666666696</v>
      </c>
      <c r="P339" s="13">
        <v>0.57291666666666696</v>
      </c>
      <c r="Q339" s="13">
        <v>0.59333333333333305</v>
      </c>
      <c r="R339" s="13"/>
      <c r="S339" s="13">
        <v>0.58783783783783805</v>
      </c>
      <c r="T339" s="13">
        <v>0.60655737704918</v>
      </c>
      <c r="U339" s="13">
        <v>0.61111111111111105</v>
      </c>
      <c r="V339" s="13">
        <v>0.5</v>
      </c>
      <c r="W339" s="13">
        <v>0.57407407407407396</v>
      </c>
      <c r="X339" s="13">
        <v>0.50819672131147497</v>
      </c>
      <c r="Y339" s="13">
        <v>0.58823529411764697</v>
      </c>
      <c r="Z339" s="13">
        <v>0.61904761904761896</v>
      </c>
      <c r="AA339" s="13">
        <v>0.61111111111111105</v>
      </c>
      <c r="AB339" s="13">
        <v>0.51162790697674398</v>
      </c>
      <c r="AC339" s="13">
        <v>0.67741935483870996</v>
      </c>
      <c r="AD339" s="13">
        <v>0.57142857142857095</v>
      </c>
      <c r="AE339" s="13"/>
      <c r="AF339" s="13">
        <v>0.58294573643410896</v>
      </c>
      <c r="AG339" s="13">
        <v>0.2</v>
      </c>
      <c r="AH339" s="13"/>
      <c r="AI339" s="13">
        <v>0.58050847457627097</v>
      </c>
      <c r="AJ339" s="13">
        <v>0.623188405797101</v>
      </c>
      <c r="AK339" s="13">
        <v>0.57530120481927705</v>
      </c>
      <c r="AL339" s="13"/>
      <c r="AM339" s="13">
        <v>0.66176470588235303</v>
      </c>
      <c r="AN339" s="13">
        <v>0.61538461538461497</v>
      </c>
      <c r="AO339" s="13">
        <v>0.53076923076923099</v>
      </c>
      <c r="AP339" s="13"/>
      <c r="AQ339" s="13">
        <v>0.61609907120743002</v>
      </c>
      <c r="AR339" s="13">
        <v>0.54434250764526004</v>
      </c>
      <c r="AS339" s="13"/>
      <c r="AT339" s="13">
        <v>0.60256410256410298</v>
      </c>
      <c r="AU339" s="13">
        <v>0.57083333333333297</v>
      </c>
      <c r="AV339" s="13"/>
      <c r="AW339" s="13">
        <v>0.52216748768472898</v>
      </c>
      <c r="AX339" s="13">
        <v>0.61187214611872098</v>
      </c>
      <c r="AY339" s="13"/>
      <c r="AZ339" s="13">
        <v>0.57454545454545403</v>
      </c>
      <c r="BA339" s="13">
        <v>0.58516483516483497</v>
      </c>
      <c r="BB339" s="13"/>
      <c r="BC339" s="13">
        <v>0.62209302325581395</v>
      </c>
      <c r="BD339" s="13">
        <v>0.54502369668246398</v>
      </c>
      <c r="BE339" s="13"/>
      <c r="BF339" s="13">
        <v>0.68656716417910402</v>
      </c>
      <c r="BG339" s="13">
        <v>0.580952380952381</v>
      </c>
      <c r="BH339" s="13"/>
      <c r="BI339" s="13">
        <v>0.65384615384615397</v>
      </c>
      <c r="BJ339" s="13">
        <v>0.57243816254417001</v>
      </c>
      <c r="BK339" s="13"/>
      <c r="BL339" s="13">
        <v>0.55830388692579502</v>
      </c>
      <c r="BM339" s="13">
        <v>0.59829059829059805</v>
      </c>
    </row>
    <row r="340" spans="2:65" x14ac:dyDescent="0.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row>
    <row r="341" spans="2:65" x14ac:dyDescent="0.3">
      <c r="B341" s="6" t="s">
        <v>243</v>
      </c>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row>
    <row r="342" spans="2:65" x14ac:dyDescent="0.3">
      <c r="B342" s="23" t="s">
        <v>184</v>
      </c>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row>
    <row r="343" spans="2:65" x14ac:dyDescent="0.3">
      <c r="B343" t="s">
        <v>108</v>
      </c>
      <c r="C343" s="13">
        <v>0.18586789554531499</v>
      </c>
      <c r="D343" s="13">
        <v>0.19112627986348099</v>
      </c>
      <c r="E343" s="13">
        <v>0.18130311614730901</v>
      </c>
      <c r="F343" s="13"/>
      <c r="G343" s="13">
        <v>0.177966101694915</v>
      </c>
      <c r="H343" s="13">
        <v>0.21256038647343001</v>
      </c>
      <c r="I343" s="13">
        <v>0.217391304347826</v>
      </c>
      <c r="J343" s="13">
        <v>0.13953488372093001</v>
      </c>
      <c r="K343" s="13">
        <v>0.140350877192982</v>
      </c>
      <c r="L343" s="13">
        <v>0.133333333333333</v>
      </c>
      <c r="M343" s="13"/>
      <c r="N343" s="13">
        <v>0.207792207792208</v>
      </c>
      <c r="O343" s="13">
        <v>0.16666666666666699</v>
      </c>
      <c r="P343" s="13">
        <v>0.125</v>
      </c>
      <c r="Q343" s="13">
        <v>0.206666666666667</v>
      </c>
      <c r="R343" s="13"/>
      <c r="S343" s="13">
        <v>0.222972972972973</v>
      </c>
      <c r="T343" s="13">
        <v>0.14754098360655701</v>
      </c>
      <c r="U343" s="13">
        <v>0.11111111111111099</v>
      </c>
      <c r="V343" s="13">
        <v>0.20833333333333301</v>
      </c>
      <c r="W343" s="13">
        <v>0.18518518518518501</v>
      </c>
      <c r="X343" s="13">
        <v>0.24590163934426201</v>
      </c>
      <c r="Y343" s="13">
        <v>7.8431372549019607E-2</v>
      </c>
      <c r="Z343" s="13">
        <v>0.28571428571428598</v>
      </c>
      <c r="AA343" s="13">
        <v>0.18888888888888899</v>
      </c>
      <c r="AB343" s="13">
        <v>6.9767441860465101E-2</v>
      </c>
      <c r="AC343" s="13">
        <v>0.25806451612903197</v>
      </c>
      <c r="AD343" s="13">
        <v>0.28571428571428598</v>
      </c>
      <c r="AE343" s="13"/>
      <c r="AF343" s="13">
        <v>0.186046511627907</v>
      </c>
      <c r="AG343" s="13">
        <v>0.2</v>
      </c>
      <c r="AH343" s="13"/>
      <c r="AI343" s="13">
        <v>0.30084745762711901</v>
      </c>
      <c r="AJ343" s="13">
        <v>0.173913043478261</v>
      </c>
      <c r="AK343" s="13">
        <v>0.102409638554217</v>
      </c>
      <c r="AL343" s="13"/>
      <c r="AM343" s="13">
        <v>0.38235294117647101</v>
      </c>
      <c r="AN343" s="13">
        <v>0.269230769230769</v>
      </c>
      <c r="AO343" s="13">
        <v>0.253846153846154</v>
      </c>
      <c r="AP343" s="13"/>
      <c r="AQ343" s="13">
        <v>0.21981424148606801</v>
      </c>
      <c r="AR343" s="13">
        <v>0.15290519877675801</v>
      </c>
      <c r="AS343" s="13"/>
      <c r="AT343" s="13">
        <v>0.230769230769231</v>
      </c>
      <c r="AU343" s="13">
        <v>0.172916666666667</v>
      </c>
      <c r="AV343" s="13"/>
      <c r="AW343" s="13">
        <v>0.15763546798029601</v>
      </c>
      <c r="AX343" s="13">
        <v>0.20091324200913199</v>
      </c>
      <c r="AY343" s="13"/>
      <c r="AZ343" s="13">
        <v>0.16727272727272699</v>
      </c>
      <c r="BA343" s="13">
        <v>0.19780219780219799</v>
      </c>
      <c r="BB343" s="13"/>
      <c r="BC343" s="13">
        <v>0.162790697674419</v>
      </c>
      <c r="BD343" s="13">
        <v>0.19431279620853101</v>
      </c>
      <c r="BE343" s="13"/>
      <c r="BF343" s="13">
        <v>0.14179104477611901</v>
      </c>
      <c r="BG343" s="13">
        <v>0.17619047619047601</v>
      </c>
      <c r="BH343" s="13"/>
      <c r="BI343" s="13">
        <v>0.256410256410256</v>
      </c>
      <c r="BJ343" s="13">
        <v>0.17667844522968201</v>
      </c>
      <c r="BK343" s="13"/>
      <c r="BL343" s="13">
        <v>0.16254416961130699</v>
      </c>
      <c r="BM343" s="13">
        <v>0.20797720797720801</v>
      </c>
    </row>
    <row r="344" spans="2:65" x14ac:dyDescent="0.3">
      <c r="B344" t="s">
        <v>109</v>
      </c>
      <c r="C344" s="13">
        <v>0.18433179723502299</v>
      </c>
      <c r="D344" s="13">
        <v>0.19453924914675799</v>
      </c>
      <c r="E344" s="13">
        <v>0.17847025495750701</v>
      </c>
      <c r="F344" s="13"/>
      <c r="G344" s="13">
        <v>0.23728813559322001</v>
      </c>
      <c r="H344" s="13">
        <v>0.20772946859903399</v>
      </c>
      <c r="I344" s="13">
        <v>0.14492753623188401</v>
      </c>
      <c r="J344" s="13">
        <v>0.15116279069767399</v>
      </c>
      <c r="K344" s="13">
        <v>0.157894736842105</v>
      </c>
      <c r="L344" s="13">
        <v>0.155555555555556</v>
      </c>
      <c r="M344" s="13"/>
      <c r="N344" s="13">
        <v>0.16450216450216501</v>
      </c>
      <c r="O344" s="13">
        <v>0.172619047619048</v>
      </c>
      <c r="P344" s="13">
        <v>0.22916666666666699</v>
      </c>
      <c r="Q344" s="13">
        <v>0.2</v>
      </c>
      <c r="R344" s="13"/>
      <c r="S344" s="13">
        <v>0.222972972972973</v>
      </c>
      <c r="T344" s="13">
        <v>0.13114754098360701</v>
      </c>
      <c r="U344" s="13">
        <v>0.13888888888888901</v>
      </c>
      <c r="V344" s="13">
        <v>0.20833333333333301</v>
      </c>
      <c r="W344" s="13">
        <v>0.25925925925925902</v>
      </c>
      <c r="X344" s="13">
        <v>0.18032786885245899</v>
      </c>
      <c r="Y344" s="13">
        <v>0.19607843137254899</v>
      </c>
      <c r="Z344" s="13">
        <v>4.7619047619047603E-2</v>
      </c>
      <c r="AA344" s="13">
        <v>0.155555555555556</v>
      </c>
      <c r="AB344" s="13">
        <v>0.162790697674419</v>
      </c>
      <c r="AC344" s="13">
        <v>0.19354838709677399</v>
      </c>
      <c r="AD344" s="13">
        <v>0.14285714285714299</v>
      </c>
      <c r="AE344" s="13"/>
      <c r="AF344" s="13">
        <v>0.186046511627907</v>
      </c>
      <c r="AG344" s="13">
        <v>0</v>
      </c>
      <c r="AH344" s="13"/>
      <c r="AI344" s="13">
        <v>0.233050847457627</v>
      </c>
      <c r="AJ344" s="13">
        <v>0.202898550724638</v>
      </c>
      <c r="AK344" s="13">
        <v>0.147590361445783</v>
      </c>
      <c r="AL344" s="13"/>
      <c r="AM344" s="13">
        <v>0.161764705882353</v>
      </c>
      <c r="AN344" s="13">
        <v>0.269230769230769</v>
      </c>
      <c r="AO344" s="13">
        <v>0.230769230769231</v>
      </c>
      <c r="AP344" s="13"/>
      <c r="AQ344" s="13">
        <v>0.21671826625387</v>
      </c>
      <c r="AR344" s="13">
        <v>0.15290519877675801</v>
      </c>
      <c r="AS344" s="13"/>
      <c r="AT344" s="13">
        <v>0.243589743589744</v>
      </c>
      <c r="AU344" s="13">
        <v>0.164583333333333</v>
      </c>
      <c r="AV344" s="13"/>
      <c r="AW344" s="13">
        <v>0.20689655172413801</v>
      </c>
      <c r="AX344" s="13">
        <v>0.17351598173516</v>
      </c>
      <c r="AY344" s="13"/>
      <c r="AZ344" s="13">
        <v>0.134545454545455</v>
      </c>
      <c r="BA344" s="13">
        <v>0.22252747252747301</v>
      </c>
      <c r="BB344" s="13"/>
      <c r="BC344" s="13">
        <v>0.21511627906976699</v>
      </c>
      <c r="BD344" s="13">
        <v>0.161137440758294</v>
      </c>
      <c r="BE344" s="13"/>
      <c r="BF344" s="13">
        <v>0.25373134328358199</v>
      </c>
      <c r="BG344" s="13">
        <v>0.19047619047618999</v>
      </c>
      <c r="BH344" s="13"/>
      <c r="BI344" s="13">
        <v>0.16666666666666699</v>
      </c>
      <c r="BJ344" s="13">
        <v>0.18551236749116601</v>
      </c>
      <c r="BK344" s="13"/>
      <c r="BL344" s="13">
        <v>0.151943462897526</v>
      </c>
      <c r="BM344" s="13">
        <v>0.20512820512820501</v>
      </c>
    </row>
    <row r="345" spans="2:65" x14ac:dyDescent="0.3">
      <c r="B345" t="s">
        <v>110</v>
      </c>
      <c r="C345" s="13">
        <v>0.21505376344086</v>
      </c>
      <c r="D345" s="13">
        <v>0.25597269624573399</v>
      </c>
      <c r="E345" s="13">
        <v>0.18413597733711001</v>
      </c>
      <c r="F345" s="13"/>
      <c r="G345" s="13">
        <v>0.177966101694915</v>
      </c>
      <c r="H345" s="13">
        <v>0.25120772946859898</v>
      </c>
      <c r="I345" s="13">
        <v>0.24637681159420299</v>
      </c>
      <c r="J345" s="13">
        <v>0.209302325581395</v>
      </c>
      <c r="K345" s="13">
        <v>0.140350877192982</v>
      </c>
      <c r="L345" s="13">
        <v>0.155555555555556</v>
      </c>
      <c r="M345" s="13"/>
      <c r="N345" s="13">
        <v>0.26406926406926401</v>
      </c>
      <c r="O345" s="13">
        <v>0.214285714285714</v>
      </c>
      <c r="P345" s="13">
        <v>0.19791666666666699</v>
      </c>
      <c r="Q345" s="13">
        <v>0.15333333333333299</v>
      </c>
      <c r="R345" s="13"/>
      <c r="S345" s="13">
        <v>0.24324324324324301</v>
      </c>
      <c r="T345" s="13">
        <v>0.213114754098361</v>
      </c>
      <c r="U345" s="13">
        <v>0.194444444444444</v>
      </c>
      <c r="V345" s="13">
        <v>0.20833333333333301</v>
      </c>
      <c r="W345" s="13">
        <v>0.16666666666666699</v>
      </c>
      <c r="X345" s="13">
        <v>0.22950819672131101</v>
      </c>
      <c r="Y345" s="13">
        <v>0.15686274509803899</v>
      </c>
      <c r="Z345" s="13">
        <v>0.19047619047618999</v>
      </c>
      <c r="AA345" s="13">
        <v>0.18888888888888899</v>
      </c>
      <c r="AB345" s="13">
        <v>0.25581395348837199</v>
      </c>
      <c r="AC345" s="13">
        <v>0.25806451612903197</v>
      </c>
      <c r="AD345" s="13">
        <v>0.42857142857142899</v>
      </c>
      <c r="AE345" s="13"/>
      <c r="AF345" s="13">
        <v>0.217054263565891</v>
      </c>
      <c r="AG345" s="13">
        <v>0</v>
      </c>
      <c r="AH345" s="13"/>
      <c r="AI345" s="13">
        <v>0.224576271186441</v>
      </c>
      <c r="AJ345" s="13">
        <v>0.30434782608695699</v>
      </c>
      <c r="AK345" s="13">
        <v>0.19578313253012</v>
      </c>
      <c r="AL345" s="13"/>
      <c r="AM345" s="13">
        <v>0.191176470588235</v>
      </c>
      <c r="AN345" s="13">
        <v>0.269230769230769</v>
      </c>
      <c r="AO345" s="13">
        <v>0.22307692307692301</v>
      </c>
      <c r="AP345" s="13"/>
      <c r="AQ345" s="13">
        <v>0.25077399380804999</v>
      </c>
      <c r="AR345" s="13">
        <v>0.17737003058104001</v>
      </c>
      <c r="AS345" s="13"/>
      <c r="AT345" s="13">
        <v>0.22435897435897401</v>
      </c>
      <c r="AU345" s="13">
        <v>0.20624999999999999</v>
      </c>
      <c r="AV345" s="13"/>
      <c r="AW345" s="13">
        <v>0.22167487684729101</v>
      </c>
      <c r="AX345" s="13">
        <v>0.210045662100457</v>
      </c>
      <c r="AY345" s="13"/>
      <c r="AZ345" s="13">
        <v>0.16</v>
      </c>
      <c r="BA345" s="13">
        <v>0.25824175824175799</v>
      </c>
      <c r="BB345" s="13"/>
      <c r="BC345" s="13">
        <v>0.22093023255814001</v>
      </c>
      <c r="BD345" s="13">
        <v>0.22748815165876801</v>
      </c>
      <c r="BE345" s="13"/>
      <c r="BF345" s="13">
        <v>0.30597014925373101</v>
      </c>
      <c r="BG345" s="13">
        <v>0.16666666666666699</v>
      </c>
      <c r="BH345" s="13"/>
      <c r="BI345" s="13">
        <v>0.17948717948717899</v>
      </c>
      <c r="BJ345" s="13">
        <v>0.22084805653710199</v>
      </c>
      <c r="BK345" s="13"/>
      <c r="BL345" s="13">
        <v>0.21554770318021199</v>
      </c>
      <c r="BM345" s="13">
        <v>0.210826210826211</v>
      </c>
    </row>
    <row r="346" spans="2:65" x14ac:dyDescent="0.3">
      <c r="B346" t="s">
        <v>111</v>
      </c>
      <c r="C346" s="13">
        <v>0.248847926267281</v>
      </c>
      <c r="D346" s="13">
        <v>0.24573378839590401</v>
      </c>
      <c r="E346" s="13">
        <v>0.25212464589235101</v>
      </c>
      <c r="F346" s="13"/>
      <c r="G346" s="13">
        <v>0.22881355932203401</v>
      </c>
      <c r="H346" s="13">
        <v>0.231884057971014</v>
      </c>
      <c r="I346" s="13">
        <v>0.23913043478260901</v>
      </c>
      <c r="J346" s="13">
        <v>0.27906976744186002</v>
      </c>
      <c r="K346" s="13">
        <v>0.29824561403508798</v>
      </c>
      <c r="L346" s="13">
        <v>0.28888888888888897</v>
      </c>
      <c r="M346" s="13"/>
      <c r="N346" s="13">
        <v>0.23376623376623401</v>
      </c>
      <c r="O346" s="13">
        <v>0.273809523809524</v>
      </c>
      <c r="P346" s="13">
        <v>0.25</v>
      </c>
      <c r="Q346" s="13">
        <v>0.24</v>
      </c>
      <c r="R346" s="13"/>
      <c r="S346" s="13">
        <v>0.18918918918918901</v>
      </c>
      <c r="T346" s="13">
        <v>0.27868852459016402</v>
      </c>
      <c r="U346" s="13">
        <v>0.25</v>
      </c>
      <c r="V346" s="13">
        <v>0.27083333333333298</v>
      </c>
      <c r="W346" s="13">
        <v>0.22222222222222199</v>
      </c>
      <c r="X346" s="13">
        <v>0.19672131147541</v>
      </c>
      <c r="Y346" s="13">
        <v>0.41176470588235298</v>
      </c>
      <c r="Z346" s="13">
        <v>0.33333333333333298</v>
      </c>
      <c r="AA346" s="13">
        <v>0.25555555555555598</v>
      </c>
      <c r="AB346" s="13">
        <v>0.25581395348837199</v>
      </c>
      <c r="AC346" s="13">
        <v>0.25806451612903197</v>
      </c>
      <c r="AD346" s="13">
        <v>0.14285714285714299</v>
      </c>
      <c r="AE346" s="13"/>
      <c r="AF346" s="13">
        <v>0.246511627906977</v>
      </c>
      <c r="AG346" s="13">
        <v>0.6</v>
      </c>
      <c r="AH346" s="13"/>
      <c r="AI346" s="13">
        <v>0.17372881355932199</v>
      </c>
      <c r="AJ346" s="13">
        <v>0.173913043478261</v>
      </c>
      <c r="AK346" s="13">
        <v>0.313253012048193</v>
      </c>
      <c r="AL346" s="13"/>
      <c r="AM346" s="13">
        <v>0.191176470588235</v>
      </c>
      <c r="AN346" s="13">
        <v>0.15384615384615399</v>
      </c>
      <c r="AO346" s="13">
        <v>0.18461538461538499</v>
      </c>
      <c r="AP346" s="13"/>
      <c r="AQ346" s="13">
        <v>0.18885448916408701</v>
      </c>
      <c r="AR346" s="13">
        <v>0.30886850152905199</v>
      </c>
      <c r="AS346" s="13"/>
      <c r="AT346" s="13">
        <v>0.17307692307692299</v>
      </c>
      <c r="AU346" s="13">
        <v>0.27291666666666697</v>
      </c>
      <c r="AV346" s="13"/>
      <c r="AW346" s="13">
        <v>0.27586206896551702</v>
      </c>
      <c r="AX346" s="13">
        <v>0.23972602739726001</v>
      </c>
      <c r="AY346" s="13"/>
      <c r="AZ346" s="13">
        <v>0.30909090909090903</v>
      </c>
      <c r="BA346" s="13">
        <v>0.20329670329670299</v>
      </c>
      <c r="BB346" s="13"/>
      <c r="BC346" s="13">
        <v>0.25581395348837199</v>
      </c>
      <c r="BD346" s="13">
        <v>0.21800947867298601</v>
      </c>
      <c r="BE346" s="13"/>
      <c r="BF346" s="13">
        <v>0.17910447761194001</v>
      </c>
      <c r="BG346" s="13">
        <v>0.30476190476190501</v>
      </c>
      <c r="BH346" s="13"/>
      <c r="BI346" s="13">
        <v>0.243589743589744</v>
      </c>
      <c r="BJ346" s="13">
        <v>0.249116607773852</v>
      </c>
      <c r="BK346" s="13"/>
      <c r="BL346" s="13">
        <v>0.293286219081272</v>
      </c>
      <c r="BM346" s="13">
        <v>0.22222222222222199</v>
      </c>
    </row>
    <row r="347" spans="2:65" x14ac:dyDescent="0.3">
      <c r="B347" t="s">
        <v>239</v>
      </c>
      <c r="C347" s="13">
        <v>0.13517665130568399</v>
      </c>
      <c r="D347" s="13">
        <v>8.5324232081911297E-2</v>
      </c>
      <c r="E347" s="13">
        <v>0.16997167138810201</v>
      </c>
      <c r="F347" s="13"/>
      <c r="G347" s="13">
        <v>0.152542372881356</v>
      </c>
      <c r="H347" s="13">
        <v>8.2125603864734303E-2</v>
      </c>
      <c r="I347" s="13">
        <v>0.123188405797101</v>
      </c>
      <c r="J347" s="13">
        <v>0.162790697674419</v>
      </c>
      <c r="K347" s="13">
        <v>0.21052631578947401</v>
      </c>
      <c r="L347" s="13">
        <v>0.22222222222222199</v>
      </c>
      <c r="M347" s="13"/>
      <c r="N347" s="13">
        <v>0.112554112554113</v>
      </c>
      <c r="O347" s="13">
        <v>0.119047619047619</v>
      </c>
      <c r="P347" s="13">
        <v>0.15625</v>
      </c>
      <c r="Q347" s="13">
        <v>0.18</v>
      </c>
      <c r="R347" s="13"/>
      <c r="S347" s="13">
        <v>8.7837837837837801E-2</v>
      </c>
      <c r="T347" s="13">
        <v>0.213114754098361</v>
      </c>
      <c r="U347" s="13">
        <v>0.194444444444444</v>
      </c>
      <c r="V347" s="13">
        <v>8.3333333333333301E-2</v>
      </c>
      <c r="W347" s="13">
        <v>0.12962962962963001</v>
      </c>
      <c r="X347" s="13">
        <v>0.114754098360656</v>
      </c>
      <c r="Y347" s="13">
        <v>0.15686274509803899</v>
      </c>
      <c r="Z347" s="13">
        <v>0.14285714285714299</v>
      </c>
      <c r="AA347" s="13">
        <v>0.2</v>
      </c>
      <c r="AB347" s="13">
        <v>0.186046511627907</v>
      </c>
      <c r="AC347" s="13">
        <v>0</v>
      </c>
      <c r="AD347" s="13">
        <v>0</v>
      </c>
      <c r="AE347" s="13"/>
      <c r="AF347" s="13">
        <v>0.133333333333333</v>
      </c>
      <c r="AG347" s="13">
        <v>0.2</v>
      </c>
      <c r="AH347" s="13"/>
      <c r="AI347" s="13">
        <v>5.5084745762711898E-2</v>
      </c>
      <c r="AJ347" s="13">
        <v>0.13043478260869601</v>
      </c>
      <c r="AK347" s="13">
        <v>0.19879518072289201</v>
      </c>
      <c r="AL347" s="13"/>
      <c r="AM347" s="13">
        <v>7.3529411764705899E-2</v>
      </c>
      <c r="AN347" s="13">
        <v>0</v>
      </c>
      <c r="AO347" s="13">
        <v>9.2307692307692299E-2</v>
      </c>
      <c r="AP347" s="13"/>
      <c r="AQ347" s="13">
        <v>9.9071207430340605E-2</v>
      </c>
      <c r="AR347" s="13">
        <v>0.17125382262996899</v>
      </c>
      <c r="AS347" s="13"/>
      <c r="AT347" s="13">
        <v>8.9743589743589702E-2</v>
      </c>
      <c r="AU347" s="13">
        <v>0.15416666666666701</v>
      </c>
      <c r="AV347" s="13"/>
      <c r="AW347" s="13">
        <v>0.118226600985222</v>
      </c>
      <c r="AX347" s="13">
        <v>0.141552511415525</v>
      </c>
      <c r="AY347" s="13"/>
      <c r="AZ347" s="13">
        <v>0.18181818181818199</v>
      </c>
      <c r="BA347" s="13">
        <v>0.10164835164835199</v>
      </c>
      <c r="BB347" s="13"/>
      <c r="BC347" s="13">
        <v>0.122093023255814</v>
      </c>
      <c r="BD347" s="13">
        <v>0.151658767772512</v>
      </c>
      <c r="BE347" s="13"/>
      <c r="BF347" s="13">
        <v>0.104477611940299</v>
      </c>
      <c r="BG347" s="13">
        <v>0.133333333333333</v>
      </c>
      <c r="BH347" s="13"/>
      <c r="BI347" s="13">
        <v>0.128205128205128</v>
      </c>
      <c r="BJ347" s="13">
        <v>0.13780918727915201</v>
      </c>
      <c r="BK347" s="13"/>
      <c r="BL347" s="13">
        <v>0.15547703180212</v>
      </c>
      <c r="BM347" s="13">
        <v>0.11965811965812</v>
      </c>
    </row>
    <row r="348" spans="2:65" x14ac:dyDescent="0.3">
      <c r="B348" t="s">
        <v>91</v>
      </c>
      <c r="C348" s="13">
        <v>3.0721966205837201E-2</v>
      </c>
      <c r="D348" s="13">
        <v>2.7303754266211601E-2</v>
      </c>
      <c r="E348" s="13">
        <v>3.39943342776204E-2</v>
      </c>
      <c r="F348" s="13"/>
      <c r="G348" s="13">
        <v>2.5423728813559299E-2</v>
      </c>
      <c r="H348" s="13">
        <v>1.4492753623188401E-2</v>
      </c>
      <c r="I348" s="13">
        <v>2.8985507246376802E-2</v>
      </c>
      <c r="J348" s="13">
        <v>5.8139534883720902E-2</v>
      </c>
      <c r="K348" s="13">
        <v>5.2631578947368397E-2</v>
      </c>
      <c r="L348" s="13">
        <v>4.4444444444444398E-2</v>
      </c>
      <c r="M348" s="13"/>
      <c r="N348" s="13">
        <v>1.7316017316017299E-2</v>
      </c>
      <c r="O348" s="13">
        <v>5.3571428571428603E-2</v>
      </c>
      <c r="P348" s="13">
        <v>4.1666666666666699E-2</v>
      </c>
      <c r="Q348" s="13">
        <v>0.02</v>
      </c>
      <c r="R348" s="13"/>
      <c r="S348" s="13">
        <v>3.37837837837838E-2</v>
      </c>
      <c r="T348" s="13">
        <v>1.63934426229508E-2</v>
      </c>
      <c r="U348" s="13">
        <v>0.11111111111111099</v>
      </c>
      <c r="V348" s="13">
        <v>2.0833333333333301E-2</v>
      </c>
      <c r="W348" s="13">
        <v>3.7037037037037E-2</v>
      </c>
      <c r="X348" s="13">
        <v>3.2786885245901599E-2</v>
      </c>
      <c r="Y348" s="13">
        <v>0</v>
      </c>
      <c r="Z348" s="13">
        <v>0</v>
      </c>
      <c r="AA348" s="13">
        <v>1.1111111111111099E-2</v>
      </c>
      <c r="AB348" s="13">
        <v>6.9767441860465101E-2</v>
      </c>
      <c r="AC348" s="13">
        <v>3.2258064516128997E-2</v>
      </c>
      <c r="AD348" s="13">
        <v>0</v>
      </c>
      <c r="AE348" s="13"/>
      <c r="AF348" s="13">
        <v>3.1007751937984499E-2</v>
      </c>
      <c r="AG348" s="13">
        <v>0</v>
      </c>
      <c r="AH348" s="13"/>
      <c r="AI348" s="13">
        <v>1.27118644067797E-2</v>
      </c>
      <c r="AJ348" s="13">
        <v>1.4492753623188401E-2</v>
      </c>
      <c r="AK348" s="13">
        <v>4.2168674698795199E-2</v>
      </c>
      <c r="AL348" s="13"/>
      <c r="AM348" s="13">
        <v>0</v>
      </c>
      <c r="AN348" s="13">
        <v>3.8461538461538498E-2</v>
      </c>
      <c r="AO348" s="13">
        <v>1.5384615384615399E-2</v>
      </c>
      <c r="AP348" s="13"/>
      <c r="AQ348" s="13">
        <v>2.4767801857585099E-2</v>
      </c>
      <c r="AR348" s="13">
        <v>3.6697247706422E-2</v>
      </c>
      <c r="AS348" s="13"/>
      <c r="AT348" s="13">
        <v>3.8461538461538498E-2</v>
      </c>
      <c r="AU348" s="13">
        <v>2.9166666666666698E-2</v>
      </c>
      <c r="AV348" s="13"/>
      <c r="AW348" s="13">
        <v>1.9704433497536901E-2</v>
      </c>
      <c r="AX348" s="13">
        <v>3.42465753424658E-2</v>
      </c>
      <c r="AY348" s="13"/>
      <c r="AZ348" s="13">
        <v>4.72727272727273E-2</v>
      </c>
      <c r="BA348" s="13">
        <v>1.6483516483516501E-2</v>
      </c>
      <c r="BB348" s="13"/>
      <c r="BC348" s="13">
        <v>2.32558139534884E-2</v>
      </c>
      <c r="BD348" s="13">
        <v>4.7393364928909901E-2</v>
      </c>
      <c r="BE348" s="13"/>
      <c r="BF348" s="13">
        <v>1.49253731343284E-2</v>
      </c>
      <c r="BG348" s="13">
        <v>2.8571428571428598E-2</v>
      </c>
      <c r="BH348" s="13"/>
      <c r="BI348" s="13">
        <v>2.5641025641025599E-2</v>
      </c>
      <c r="BJ348" s="13">
        <v>3.00353356890459E-2</v>
      </c>
      <c r="BK348" s="13"/>
      <c r="BL348" s="13">
        <v>2.1201413427561801E-2</v>
      </c>
      <c r="BM348" s="13">
        <v>3.4188034188034198E-2</v>
      </c>
    </row>
    <row r="349" spans="2:65" x14ac:dyDescent="0.3">
      <c r="B349" t="s">
        <v>112</v>
      </c>
      <c r="C349" s="13">
        <v>0.37019969278033799</v>
      </c>
      <c r="D349" s="13">
        <v>0.38566552901023898</v>
      </c>
      <c r="E349" s="13">
        <v>0.359773371104816</v>
      </c>
      <c r="F349" s="13"/>
      <c r="G349" s="13">
        <v>0.41525423728813599</v>
      </c>
      <c r="H349" s="13">
        <v>0.42028985507246402</v>
      </c>
      <c r="I349" s="13">
        <v>0.36231884057970998</v>
      </c>
      <c r="J349" s="13">
        <v>0.290697674418605</v>
      </c>
      <c r="K349" s="13">
        <v>0.29824561403508798</v>
      </c>
      <c r="L349" s="13">
        <v>0.28888888888888897</v>
      </c>
      <c r="M349" s="13"/>
      <c r="N349" s="13">
        <v>0.37229437229437201</v>
      </c>
      <c r="O349" s="13">
        <v>0.33928571428571402</v>
      </c>
      <c r="P349" s="13">
        <v>0.35416666666666702</v>
      </c>
      <c r="Q349" s="13">
        <v>0.40666666666666701</v>
      </c>
      <c r="R349" s="13"/>
      <c r="S349" s="13">
        <v>0.445945945945946</v>
      </c>
      <c r="T349" s="13">
        <v>0.27868852459016402</v>
      </c>
      <c r="U349" s="13">
        <v>0.25</v>
      </c>
      <c r="V349" s="13">
        <v>0.41666666666666702</v>
      </c>
      <c r="W349" s="13">
        <v>0.44444444444444398</v>
      </c>
      <c r="X349" s="13">
        <v>0.42622950819672101</v>
      </c>
      <c r="Y349" s="13">
        <v>0.27450980392156898</v>
      </c>
      <c r="Z349" s="13">
        <v>0.33333333333333298</v>
      </c>
      <c r="AA349" s="13">
        <v>0.344444444444444</v>
      </c>
      <c r="AB349" s="13">
        <v>0.232558139534884</v>
      </c>
      <c r="AC349" s="13">
        <v>0.45161290322580599</v>
      </c>
      <c r="AD349" s="13">
        <v>0.42857142857142899</v>
      </c>
      <c r="AE349" s="13"/>
      <c r="AF349" s="13">
        <v>0.372093023255814</v>
      </c>
      <c r="AG349" s="13">
        <v>0.2</v>
      </c>
      <c r="AH349" s="13"/>
      <c r="AI349" s="13">
        <v>0.53389830508474601</v>
      </c>
      <c r="AJ349" s="13">
        <v>0.376811594202899</v>
      </c>
      <c r="AK349" s="13">
        <v>0.25</v>
      </c>
      <c r="AL349" s="13"/>
      <c r="AM349" s="13">
        <v>0.54411764705882304</v>
      </c>
      <c r="AN349" s="13">
        <v>0.53846153846153799</v>
      </c>
      <c r="AO349" s="13">
        <v>0.484615384615385</v>
      </c>
      <c r="AP349" s="13"/>
      <c r="AQ349" s="13">
        <v>0.43653250773993801</v>
      </c>
      <c r="AR349" s="13">
        <v>0.30581039755351702</v>
      </c>
      <c r="AS349" s="13"/>
      <c r="AT349" s="13">
        <v>0.47435897435897401</v>
      </c>
      <c r="AU349" s="13">
        <v>0.33750000000000002</v>
      </c>
      <c r="AV349" s="13"/>
      <c r="AW349" s="13">
        <v>0.364532019704433</v>
      </c>
      <c r="AX349" s="13">
        <v>0.37442922374429199</v>
      </c>
      <c r="AY349" s="13"/>
      <c r="AZ349" s="13">
        <v>0.30181818181818199</v>
      </c>
      <c r="BA349" s="13">
        <v>0.42032967032967</v>
      </c>
      <c r="BB349" s="13"/>
      <c r="BC349" s="13">
        <v>0.377906976744186</v>
      </c>
      <c r="BD349" s="13">
        <v>0.35545023696682498</v>
      </c>
      <c r="BE349" s="13"/>
      <c r="BF349" s="13">
        <v>0.39552238805970202</v>
      </c>
      <c r="BG349" s="13">
        <v>0.36666666666666697</v>
      </c>
      <c r="BH349" s="13"/>
      <c r="BI349" s="13">
        <v>0.42307692307692302</v>
      </c>
      <c r="BJ349" s="13">
        <v>0.36219081272084802</v>
      </c>
      <c r="BK349" s="13"/>
      <c r="BL349" s="13">
        <v>0.31448763250883399</v>
      </c>
      <c r="BM349" s="13">
        <v>0.41310541310541299</v>
      </c>
    </row>
    <row r="350" spans="2:65" x14ac:dyDescent="0.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row>
    <row r="351" spans="2:65" x14ac:dyDescent="0.3">
      <c r="B351" s="6" t="s">
        <v>244</v>
      </c>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row>
    <row r="352" spans="2:65" x14ac:dyDescent="0.3">
      <c r="B352" s="23" t="s">
        <v>184</v>
      </c>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row>
    <row r="353" spans="2:65" x14ac:dyDescent="0.3">
      <c r="B353" t="s">
        <v>108</v>
      </c>
      <c r="C353" s="13">
        <v>0.39631336405529999</v>
      </c>
      <c r="D353" s="13">
        <v>0.40273037542662099</v>
      </c>
      <c r="E353" s="13">
        <v>0.393767705382436</v>
      </c>
      <c r="F353" s="13"/>
      <c r="G353" s="13">
        <v>0.37288135593220301</v>
      </c>
      <c r="H353" s="13">
        <v>0.42512077294686001</v>
      </c>
      <c r="I353" s="13">
        <v>0.39855072463768099</v>
      </c>
      <c r="J353" s="13">
        <v>0.44186046511627902</v>
      </c>
      <c r="K353" s="13">
        <v>0.31578947368421101</v>
      </c>
      <c r="L353" s="13">
        <v>0.33333333333333298</v>
      </c>
      <c r="M353" s="13"/>
      <c r="N353" s="13">
        <v>0.44155844155844198</v>
      </c>
      <c r="O353" s="13">
        <v>0.31547619047619002</v>
      </c>
      <c r="P353" s="13">
        <v>0.35416666666666702</v>
      </c>
      <c r="Q353" s="13">
        <v>0.43333333333333302</v>
      </c>
      <c r="R353" s="13"/>
      <c r="S353" s="13">
        <v>0.45270270270270302</v>
      </c>
      <c r="T353" s="13">
        <v>0.409836065573771</v>
      </c>
      <c r="U353" s="13">
        <v>0.36111111111111099</v>
      </c>
      <c r="V353" s="13">
        <v>0.33333333333333298</v>
      </c>
      <c r="W353" s="13">
        <v>0.31481481481481499</v>
      </c>
      <c r="X353" s="13">
        <v>0.50819672131147497</v>
      </c>
      <c r="Y353" s="13">
        <v>0.39215686274509798</v>
      </c>
      <c r="Z353" s="13">
        <v>0.42857142857142899</v>
      </c>
      <c r="AA353" s="13">
        <v>0.35555555555555601</v>
      </c>
      <c r="AB353" s="13">
        <v>0.209302325581395</v>
      </c>
      <c r="AC353" s="13">
        <v>0.51612903225806495</v>
      </c>
      <c r="AD353" s="13">
        <v>0.42857142857142899</v>
      </c>
      <c r="AE353" s="13"/>
      <c r="AF353" s="13">
        <v>0.39534883720930197</v>
      </c>
      <c r="AG353" s="13">
        <v>0.6</v>
      </c>
      <c r="AH353" s="13"/>
      <c r="AI353" s="13">
        <v>0.59745762711864403</v>
      </c>
      <c r="AJ353" s="13">
        <v>0.376811594202899</v>
      </c>
      <c r="AK353" s="13">
        <v>0.25301204819277101</v>
      </c>
      <c r="AL353" s="13"/>
      <c r="AM353" s="13">
        <v>0.67647058823529405</v>
      </c>
      <c r="AN353" s="13">
        <v>0.59615384615384603</v>
      </c>
      <c r="AO353" s="13">
        <v>0.46153846153846201</v>
      </c>
      <c r="AP353" s="13"/>
      <c r="AQ353" s="13">
        <v>0.42724458204334398</v>
      </c>
      <c r="AR353" s="13">
        <v>0.36697247706421998</v>
      </c>
      <c r="AS353" s="13"/>
      <c r="AT353" s="13">
        <v>0.42307692307692302</v>
      </c>
      <c r="AU353" s="13">
        <v>0.38541666666666702</v>
      </c>
      <c r="AV353" s="13"/>
      <c r="AW353" s="13">
        <v>0.35467980295566498</v>
      </c>
      <c r="AX353" s="13">
        <v>0.41324200913241999</v>
      </c>
      <c r="AY353" s="13"/>
      <c r="AZ353" s="13">
        <v>0.39272727272727298</v>
      </c>
      <c r="BA353" s="13">
        <v>0.39285714285714302</v>
      </c>
      <c r="BB353" s="13"/>
      <c r="BC353" s="13">
        <v>0.40116279069767402</v>
      </c>
      <c r="BD353" s="13">
        <v>0.39810426540284399</v>
      </c>
      <c r="BE353" s="13"/>
      <c r="BF353" s="13">
        <v>0.462686567164179</v>
      </c>
      <c r="BG353" s="13">
        <v>0.36190476190476201</v>
      </c>
      <c r="BH353" s="13"/>
      <c r="BI353" s="13">
        <v>0.38461538461538503</v>
      </c>
      <c r="BJ353" s="13">
        <v>0.399293286219081</v>
      </c>
      <c r="BK353" s="13"/>
      <c r="BL353" s="13">
        <v>0.399293286219081</v>
      </c>
      <c r="BM353" s="13">
        <v>0.401709401709402</v>
      </c>
    </row>
    <row r="354" spans="2:65" x14ac:dyDescent="0.3">
      <c r="B354" t="s">
        <v>109</v>
      </c>
      <c r="C354" s="13">
        <v>0.30107526881720398</v>
      </c>
      <c r="D354" s="13">
        <v>0.283276450511945</v>
      </c>
      <c r="E354" s="13">
        <v>0.314447592067989</v>
      </c>
      <c r="F354" s="13"/>
      <c r="G354" s="13">
        <v>0.26271186440678002</v>
      </c>
      <c r="H354" s="13">
        <v>0.30917874396135298</v>
      </c>
      <c r="I354" s="13">
        <v>0.31884057971014501</v>
      </c>
      <c r="J354" s="13">
        <v>0.27906976744186002</v>
      </c>
      <c r="K354" s="13">
        <v>0.31578947368421101</v>
      </c>
      <c r="L354" s="13">
        <v>0.33333333333333298</v>
      </c>
      <c r="M354" s="13"/>
      <c r="N354" s="13">
        <v>0.31601731601731597</v>
      </c>
      <c r="O354" s="13">
        <v>0.30952380952380998</v>
      </c>
      <c r="P354" s="13">
        <v>0.27083333333333298</v>
      </c>
      <c r="Q354" s="13">
        <v>0.3</v>
      </c>
      <c r="R354" s="13"/>
      <c r="S354" s="13">
        <v>0.337837837837838</v>
      </c>
      <c r="T354" s="13">
        <v>0.27868852459016402</v>
      </c>
      <c r="U354" s="13">
        <v>0.22222222222222199</v>
      </c>
      <c r="V354" s="13">
        <v>0.3125</v>
      </c>
      <c r="W354" s="13">
        <v>0.35185185185185203</v>
      </c>
      <c r="X354" s="13">
        <v>0.19672131147541</v>
      </c>
      <c r="Y354" s="13">
        <v>0.35294117647058798</v>
      </c>
      <c r="Z354" s="13">
        <v>0.238095238095238</v>
      </c>
      <c r="AA354" s="13">
        <v>0.32222222222222202</v>
      </c>
      <c r="AB354" s="13">
        <v>0.25581395348837199</v>
      </c>
      <c r="AC354" s="13">
        <v>0.29032258064516098</v>
      </c>
      <c r="AD354" s="13">
        <v>0.42857142857142899</v>
      </c>
      <c r="AE354" s="13"/>
      <c r="AF354" s="13">
        <v>0.29922480620155001</v>
      </c>
      <c r="AG354" s="13">
        <v>0.4</v>
      </c>
      <c r="AH354" s="13"/>
      <c r="AI354" s="13">
        <v>0.28813559322033899</v>
      </c>
      <c r="AJ354" s="13">
        <v>0.405797101449275</v>
      </c>
      <c r="AK354" s="13">
        <v>0.28915662650602397</v>
      </c>
      <c r="AL354" s="13"/>
      <c r="AM354" s="13">
        <v>0.26470588235294101</v>
      </c>
      <c r="AN354" s="13">
        <v>0.25</v>
      </c>
      <c r="AO354" s="13">
        <v>0.35384615384615398</v>
      </c>
      <c r="AP354" s="13"/>
      <c r="AQ354" s="13">
        <v>0.32507739938080499</v>
      </c>
      <c r="AR354" s="13">
        <v>0.27828746177370001</v>
      </c>
      <c r="AS354" s="13"/>
      <c r="AT354" s="13">
        <v>0.31410256410256399</v>
      </c>
      <c r="AU354" s="13">
        <v>0.29375000000000001</v>
      </c>
      <c r="AV354" s="13"/>
      <c r="AW354" s="13">
        <v>0.300492610837438</v>
      </c>
      <c r="AX354" s="13">
        <v>0.301369863013699</v>
      </c>
      <c r="AY354" s="13"/>
      <c r="AZ354" s="13">
        <v>0.28363636363636402</v>
      </c>
      <c r="BA354" s="13">
        <v>0.32142857142857101</v>
      </c>
      <c r="BB354" s="13"/>
      <c r="BC354" s="13">
        <v>0.30523255813953498</v>
      </c>
      <c r="BD354" s="13">
        <v>0.30805687203791499</v>
      </c>
      <c r="BE354" s="13"/>
      <c r="BF354" s="13">
        <v>0.28358208955223901</v>
      </c>
      <c r="BG354" s="13">
        <v>0.31904761904761902</v>
      </c>
      <c r="BH354" s="13"/>
      <c r="BI354" s="13">
        <v>0.29487179487179499</v>
      </c>
      <c r="BJ354" s="13">
        <v>0.298586572438163</v>
      </c>
      <c r="BK354" s="13"/>
      <c r="BL354" s="13">
        <v>0.27915194346289801</v>
      </c>
      <c r="BM354" s="13">
        <v>0.30769230769230799</v>
      </c>
    </row>
    <row r="355" spans="2:65" x14ac:dyDescent="0.3">
      <c r="B355" t="s">
        <v>110</v>
      </c>
      <c r="C355" s="13">
        <v>0.14592933947772699</v>
      </c>
      <c r="D355" s="13">
        <v>0.18088737201365199</v>
      </c>
      <c r="E355" s="13">
        <v>0.118980169971671</v>
      </c>
      <c r="F355" s="13"/>
      <c r="G355" s="13">
        <v>0.186440677966102</v>
      </c>
      <c r="H355" s="13">
        <v>0.14975845410628</v>
      </c>
      <c r="I355" s="13">
        <v>0.13768115942028999</v>
      </c>
      <c r="J355" s="13">
        <v>0.104651162790698</v>
      </c>
      <c r="K355" s="13">
        <v>0.175438596491228</v>
      </c>
      <c r="L355" s="13">
        <v>8.8888888888888906E-2</v>
      </c>
      <c r="M355" s="13"/>
      <c r="N355" s="13">
        <v>0.13419913419913401</v>
      </c>
      <c r="O355" s="13">
        <v>0.160714285714286</v>
      </c>
      <c r="P355" s="13">
        <v>0.16666666666666699</v>
      </c>
      <c r="Q355" s="13">
        <v>0.133333333333333</v>
      </c>
      <c r="R355" s="13"/>
      <c r="S355" s="13">
        <v>0.101351351351351</v>
      </c>
      <c r="T355" s="13">
        <v>0.13114754098360701</v>
      </c>
      <c r="U355" s="13">
        <v>0.194444444444444</v>
      </c>
      <c r="V355" s="13">
        <v>0.20833333333333301</v>
      </c>
      <c r="W355" s="13">
        <v>0.16666666666666699</v>
      </c>
      <c r="X355" s="13">
        <v>0.14754098360655701</v>
      </c>
      <c r="Y355" s="13">
        <v>0.13725490196078399</v>
      </c>
      <c r="Z355" s="13">
        <v>0.19047619047618999</v>
      </c>
      <c r="AA355" s="13">
        <v>0.122222222222222</v>
      </c>
      <c r="AB355" s="13">
        <v>0.27906976744186002</v>
      </c>
      <c r="AC355" s="13">
        <v>6.4516129032258104E-2</v>
      </c>
      <c r="AD355" s="13">
        <v>0.14285714285714299</v>
      </c>
      <c r="AE355" s="13"/>
      <c r="AF355" s="13">
        <v>0.14728682170542601</v>
      </c>
      <c r="AG355" s="13">
        <v>0</v>
      </c>
      <c r="AH355" s="13"/>
      <c r="AI355" s="13">
        <v>7.2033898305084706E-2</v>
      </c>
      <c r="AJ355" s="13">
        <v>0.15942028985507201</v>
      </c>
      <c r="AK355" s="13">
        <v>0.19879518072289201</v>
      </c>
      <c r="AL355" s="13"/>
      <c r="AM355" s="13">
        <v>2.9411764705882401E-2</v>
      </c>
      <c r="AN355" s="13">
        <v>0.115384615384615</v>
      </c>
      <c r="AO355" s="13">
        <v>0.115384615384615</v>
      </c>
      <c r="AP355" s="13"/>
      <c r="AQ355" s="13">
        <v>0.13622291021671801</v>
      </c>
      <c r="AR355" s="13">
        <v>0.15290519877675801</v>
      </c>
      <c r="AS355" s="13"/>
      <c r="AT355" s="13">
        <v>0.16666666666666699</v>
      </c>
      <c r="AU355" s="13">
        <v>0.141666666666667</v>
      </c>
      <c r="AV355" s="13"/>
      <c r="AW355" s="13">
        <v>0.182266009852217</v>
      </c>
      <c r="AX355" s="13">
        <v>0.13013698630136999</v>
      </c>
      <c r="AY355" s="13"/>
      <c r="AZ355" s="13">
        <v>0.145454545454545</v>
      </c>
      <c r="BA355" s="13">
        <v>0.14285714285714299</v>
      </c>
      <c r="BB355" s="13"/>
      <c r="BC355" s="13">
        <v>0.15697674418604701</v>
      </c>
      <c r="BD355" s="13">
        <v>9.9526066350710901E-2</v>
      </c>
      <c r="BE355" s="13"/>
      <c r="BF355" s="13">
        <v>0.15671641791044799</v>
      </c>
      <c r="BG355" s="13">
        <v>0.157142857142857</v>
      </c>
      <c r="BH355" s="13"/>
      <c r="BI355" s="13">
        <v>0.141025641025641</v>
      </c>
      <c r="BJ355" s="13">
        <v>0.148409893992933</v>
      </c>
      <c r="BK355" s="13"/>
      <c r="BL355" s="13">
        <v>0.13427561837455801</v>
      </c>
      <c r="BM355" s="13">
        <v>0.15669515669515699</v>
      </c>
    </row>
    <row r="356" spans="2:65" x14ac:dyDescent="0.3">
      <c r="B356" t="s">
        <v>111</v>
      </c>
      <c r="C356" s="13">
        <v>6.9124423963133605E-2</v>
      </c>
      <c r="D356" s="13">
        <v>6.4846416382252595E-2</v>
      </c>
      <c r="E356" s="13">
        <v>7.3654390934844202E-2</v>
      </c>
      <c r="F356" s="13"/>
      <c r="G356" s="13">
        <v>8.4745762711864403E-2</v>
      </c>
      <c r="H356" s="13">
        <v>5.7971014492753603E-2</v>
      </c>
      <c r="I356" s="13">
        <v>7.2463768115942004E-2</v>
      </c>
      <c r="J356" s="13">
        <v>6.9767441860465101E-2</v>
      </c>
      <c r="K356" s="13">
        <v>5.2631578947368397E-2</v>
      </c>
      <c r="L356" s="13">
        <v>8.8888888888888906E-2</v>
      </c>
      <c r="M356" s="13"/>
      <c r="N356" s="13">
        <v>3.8961038961039002E-2</v>
      </c>
      <c r="O356" s="13">
        <v>8.3333333333333301E-2</v>
      </c>
      <c r="P356" s="13">
        <v>0.13541666666666699</v>
      </c>
      <c r="Q356" s="13">
        <v>5.3333333333333302E-2</v>
      </c>
      <c r="R356" s="13"/>
      <c r="S356" s="13">
        <v>4.0540540540540501E-2</v>
      </c>
      <c r="T356" s="13">
        <v>4.91803278688525E-2</v>
      </c>
      <c r="U356" s="13">
        <v>5.5555555555555601E-2</v>
      </c>
      <c r="V356" s="13">
        <v>8.3333333333333301E-2</v>
      </c>
      <c r="W356" s="13">
        <v>9.2592592592592601E-2</v>
      </c>
      <c r="X356" s="13">
        <v>6.5573770491803296E-2</v>
      </c>
      <c r="Y356" s="13">
        <v>3.9215686274509803E-2</v>
      </c>
      <c r="Z356" s="13">
        <v>0.14285714285714299</v>
      </c>
      <c r="AA356" s="13">
        <v>0.11111111111111099</v>
      </c>
      <c r="AB356" s="13">
        <v>0.116279069767442</v>
      </c>
      <c r="AC356" s="13">
        <v>3.2258064516128997E-2</v>
      </c>
      <c r="AD356" s="13">
        <v>0</v>
      </c>
      <c r="AE356" s="13"/>
      <c r="AF356" s="13">
        <v>6.9767441860465101E-2</v>
      </c>
      <c r="AG356" s="13">
        <v>0</v>
      </c>
      <c r="AH356" s="13"/>
      <c r="AI356" s="13">
        <v>2.9661016949152502E-2</v>
      </c>
      <c r="AJ356" s="13">
        <v>4.3478260869565202E-2</v>
      </c>
      <c r="AK356" s="13">
        <v>0.102409638554217</v>
      </c>
      <c r="AL356" s="13"/>
      <c r="AM356" s="13">
        <v>2.9411764705882401E-2</v>
      </c>
      <c r="AN356" s="13">
        <v>3.8461538461538498E-2</v>
      </c>
      <c r="AO356" s="13">
        <v>3.8461538461538498E-2</v>
      </c>
      <c r="AP356" s="13"/>
      <c r="AQ356" s="13">
        <v>6.19195046439628E-2</v>
      </c>
      <c r="AR356" s="13">
        <v>7.64525993883792E-2</v>
      </c>
      <c r="AS356" s="13"/>
      <c r="AT356" s="13">
        <v>5.1282051282051301E-2</v>
      </c>
      <c r="AU356" s="13">
        <v>7.4999999999999997E-2</v>
      </c>
      <c r="AV356" s="13"/>
      <c r="AW356" s="13">
        <v>6.4039408866995107E-2</v>
      </c>
      <c r="AX356" s="13">
        <v>7.3059360730593603E-2</v>
      </c>
      <c r="AY356" s="13"/>
      <c r="AZ356" s="13">
        <v>6.18181818181818E-2</v>
      </c>
      <c r="BA356" s="13">
        <v>7.69230769230769E-2</v>
      </c>
      <c r="BB356" s="13"/>
      <c r="BC356" s="13">
        <v>5.8139534883720902E-2</v>
      </c>
      <c r="BD356" s="13">
        <v>8.5308056872037893E-2</v>
      </c>
      <c r="BE356" s="13"/>
      <c r="BF356" s="13">
        <v>2.9850746268656699E-2</v>
      </c>
      <c r="BG356" s="13">
        <v>7.6190476190476197E-2</v>
      </c>
      <c r="BH356" s="13"/>
      <c r="BI356" s="13">
        <v>0.115384615384615</v>
      </c>
      <c r="BJ356" s="13">
        <v>6.1837455830388702E-2</v>
      </c>
      <c r="BK356" s="13"/>
      <c r="BL356" s="13">
        <v>6.7137809187279199E-2</v>
      </c>
      <c r="BM356" s="13">
        <v>6.8376068376068397E-2</v>
      </c>
    </row>
    <row r="357" spans="2:65" x14ac:dyDescent="0.3">
      <c r="B357" t="s">
        <v>239</v>
      </c>
      <c r="C357" s="13">
        <v>5.6835637480798798E-2</v>
      </c>
      <c r="D357" s="13">
        <v>4.7781569965870303E-2</v>
      </c>
      <c r="E357" s="13">
        <v>5.9490084985835703E-2</v>
      </c>
      <c r="F357" s="13"/>
      <c r="G357" s="13">
        <v>5.93220338983051E-2</v>
      </c>
      <c r="H357" s="13">
        <v>2.41545893719807E-2</v>
      </c>
      <c r="I357" s="13">
        <v>5.7971014492753603E-2</v>
      </c>
      <c r="J357" s="13">
        <v>8.1395348837209294E-2</v>
      </c>
      <c r="K357" s="13">
        <v>8.7719298245614002E-2</v>
      </c>
      <c r="L357" s="13">
        <v>0.11111111111111099</v>
      </c>
      <c r="M357" s="13"/>
      <c r="N357" s="13">
        <v>6.0606060606060601E-2</v>
      </c>
      <c r="O357" s="13">
        <v>7.7380952380952397E-2</v>
      </c>
      <c r="P357" s="13">
        <v>5.2083333333333301E-2</v>
      </c>
      <c r="Q357" s="13">
        <v>3.3333333333333298E-2</v>
      </c>
      <c r="R357" s="13"/>
      <c r="S357" s="13">
        <v>3.37837837837838E-2</v>
      </c>
      <c r="T357" s="13">
        <v>9.8360655737704902E-2</v>
      </c>
      <c r="U357" s="13">
        <v>5.5555555555555601E-2</v>
      </c>
      <c r="V357" s="13">
        <v>6.25E-2</v>
      </c>
      <c r="W357" s="13">
        <v>5.5555555555555601E-2</v>
      </c>
      <c r="X357" s="13">
        <v>4.91803278688525E-2</v>
      </c>
      <c r="Y357" s="13">
        <v>3.9215686274509803E-2</v>
      </c>
      <c r="Z357" s="13">
        <v>0</v>
      </c>
      <c r="AA357" s="13">
        <v>7.7777777777777807E-2</v>
      </c>
      <c r="AB357" s="13">
        <v>0.116279069767442</v>
      </c>
      <c r="AC357" s="13">
        <v>3.2258064516128997E-2</v>
      </c>
      <c r="AD357" s="13">
        <v>0</v>
      </c>
      <c r="AE357" s="13"/>
      <c r="AF357" s="13">
        <v>5.7364341085271303E-2</v>
      </c>
      <c r="AG357" s="13">
        <v>0</v>
      </c>
      <c r="AH357" s="13"/>
      <c r="AI357" s="13">
        <v>8.4745762711864406E-3</v>
      </c>
      <c r="AJ357" s="13">
        <v>1.4492753623188401E-2</v>
      </c>
      <c r="AK357" s="13">
        <v>0.102409638554217</v>
      </c>
      <c r="AL357" s="13"/>
      <c r="AM357" s="13">
        <v>0</v>
      </c>
      <c r="AN357" s="13">
        <v>0</v>
      </c>
      <c r="AO357" s="13">
        <v>2.3076923076923099E-2</v>
      </c>
      <c r="AP357" s="13"/>
      <c r="AQ357" s="13">
        <v>2.7863777089783302E-2</v>
      </c>
      <c r="AR357" s="13">
        <v>8.5626911314984705E-2</v>
      </c>
      <c r="AS357" s="13"/>
      <c r="AT357" s="13">
        <v>1.2820512820512799E-2</v>
      </c>
      <c r="AU357" s="13">
        <v>7.2916666666666699E-2</v>
      </c>
      <c r="AV357" s="13"/>
      <c r="AW357" s="13">
        <v>7.8817733990147798E-2</v>
      </c>
      <c r="AX357" s="13">
        <v>4.7945205479452101E-2</v>
      </c>
      <c r="AY357" s="13"/>
      <c r="AZ357" s="13">
        <v>6.5454545454545501E-2</v>
      </c>
      <c r="BA357" s="13">
        <v>5.21978021978022E-2</v>
      </c>
      <c r="BB357" s="13"/>
      <c r="BC357" s="13">
        <v>5.5232558139534899E-2</v>
      </c>
      <c r="BD357" s="13">
        <v>7.10900473933649E-2</v>
      </c>
      <c r="BE357" s="13"/>
      <c r="BF357" s="13">
        <v>3.7313432835820899E-2</v>
      </c>
      <c r="BG357" s="13">
        <v>6.6666666666666693E-2</v>
      </c>
      <c r="BH357" s="13"/>
      <c r="BI357" s="13">
        <v>3.8461538461538498E-2</v>
      </c>
      <c r="BJ357" s="13">
        <v>6.0070671378091897E-2</v>
      </c>
      <c r="BK357" s="13"/>
      <c r="BL357" s="13">
        <v>8.4805653710247397E-2</v>
      </c>
      <c r="BM357" s="13">
        <v>3.7037037037037E-2</v>
      </c>
    </row>
    <row r="358" spans="2:65" x14ac:dyDescent="0.3">
      <c r="B358" t="s">
        <v>91</v>
      </c>
      <c r="C358" s="13">
        <v>3.0721966205837201E-2</v>
      </c>
      <c r="D358" s="13">
        <v>2.0477815699658699E-2</v>
      </c>
      <c r="E358" s="13">
        <v>3.9660056657223802E-2</v>
      </c>
      <c r="F358" s="13"/>
      <c r="G358" s="13">
        <v>3.3898305084745797E-2</v>
      </c>
      <c r="H358" s="13">
        <v>3.3816425120772903E-2</v>
      </c>
      <c r="I358" s="13">
        <v>1.4492753623188401E-2</v>
      </c>
      <c r="J358" s="13">
        <v>2.32558139534884E-2</v>
      </c>
      <c r="K358" s="13">
        <v>5.2631578947368397E-2</v>
      </c>
      <c r="L358" s="13">
        <v>4.4444444444444398E-2</v>
      </c>
      <c r="M358" s="13"/>
      <c r="N358" s="13">
        <v>8.6580086580086597E-3</v>
      </c>
      <c r="O358" s="13">
        <v>5.3571428571428603E-2</v>
      </c>
      <c r="P358" s="13">
        <v>2.0833333333333301E-2</v>
      </c>
      <c r="Q358" s="13">
        <v>4.6666666666666697E-2</v>
      </c>
      <c r="R358" s="13"/>
      <c r="S358" s="13">
        <v>3.37837837837838E-2</v>
      </c>
      <c r="T358" s="13">
        <v>3.2786885245901599E-2</v>
      </c>
      <c r="U358" s="13">
        <v>0.11111111111111099</v>
      </c>
      <c r="V358" s="13">
        <v>0</v>
      </c>
      <c r="W358" s="13">
        <v>1.85185185185185E-2</v>
      </c>
      <c r="X358" s="13">
        <v>3.2786885245901599E-2</v>
      </c>
      <c r="Y358" s="13">
        <v>3.9215686274509803E-2</v>
      </c>
      <c r="Z358" s="13">
        <v>0</v>
      </c>
      <c r="AA358" s="13">
        <v>1.1111111111111099E-2</v>
      </c>
      <c r="AB358" s="13">
        <v>2.32558139534884E-2</v>
      </c>
      <c r="AC358" s="13">
        <v>6.4516129032258104E-2</v>
      </c>
      <c r="AD358" s="13">
        <v>0</v>
      </c>
      <c r="AE358" s="13"/>
      <c r="AF358" s="13">
        <v>3.1007751937984499E-2</v>
      </c>
      <c r="AG358" s="13">
        <v>0</v>
      </c>
      <c r="AH358" s="13"/>
      <c r="AI358" s="13">
        <v>4.2372881355932203E-3</v>
      </c>
      <c r="AJ358" s="13">
        <v>0</v>
      </c>
      <c r="AK358" s="13">
        <v>5.4216867469879498E-2</v>
      </c>
      <c r="AL358" s="13"/>
      <c r="AM358" s="13">
        <v>0</v>
      </c>
      <c r="AN358" s="13">
        <v>0</v>
      </c>
      <c r="AO358" s="13">
        <v>7.6923076923076901E-3</v>
      </c>
      <c r="AP358" s="13"/>
      <c r="AQ358" s="13">
        <v>2.1671826625387001E-2</v>
      </c>
      <c r="AR358" s="13">
        <v>3.97553516819572E-2</v>
      </c>
      <c r="AS358" s="13"/>
      <c r="AT358" s="13">
        <v>3.2051282051282E-2</v>
      </c>
      <c r="AU358" s="13">
        <v>3.125E-2</v>
      </c>
      <c r="AV358" s="13"/>
      <c r="AW358" s="13">
        <v>1.9704433497536901E-2</v>
      </c>
      <c r="AX358" s="13">
        <v>3.42465753424658E-2</v>
      </c>
      <c r="AY358" s="13"/>
      <c r="AZ358" s="13">
        <v>5.0909090909090897E-2</v>
      </c>
      <c r="BA358" s="13">
        <v>1.37362637362637E-2</v>
      </c>
      <c r="BB358" s="13"/>
      <c r="BC358" s="13">
        <v>2.32558139534884E-2</v>
      </c>
      <c r="BD358" s="13">
        <v>3.7914691943128E-2</v>
      </c>
      <c r="BE358" s="13"/>
      <c r="BF358" s="13">
        <v>2.9850746268656699E-2</v>
      </c>
      <c r="BG358" s="13">
        <v>1.9047619047619001E-2</v>
      </c>
      <c r="BH358" s="13"/>
      <c r="BI358" s="13">
        <v>2.5641025641025599E-2</v>
      </c>
      <c r="BJ358" s="13">
        <v>3.1802120141342802E-2</v>
      </c>
      <c r="BK358" s="13"/>
      <c r="BL358" s="13">
        <v>3.5335689045936397E-2</v>
      </c>
      <c r="BM358" s="13">
        <v>2.8490028490028501E-2</v>
      </c>
    </row>
    <row r="359" spans="2:65" x14ac:dyDescent="0.3">
      <c r="B359" t="s">
        <v>112</v>
      </c>
      <c r="C359" s="13">
        <v>0.69738863287250397</v>
      </c>
      <c r="D359" s="13">
        <v>0.68600682593856699</v>
      </c>
      <c r="E359" s="13">
        <v>0.708215297450425</v>
      </c>
      <c r="F359" s="13"/>
      <c r="G359" s="13">
        <v>0.63559322033898302</v>
      </c>
      <c r="H359" s="13">
        <v>0.73429951690821205</v>
      </c>
      <c r="I359" s="13">
        <v>0.71739130434782605</v>
      </c>
      <c r="J359" s="13">
        <v>0.72093023255813904</v>
      </c>
      <c r="K359" s="13">
        <v>0.63157894736842102</v>
      </c>
      <c r="L359" s="13">
        <v>0.66666666666666696</v>
      </c>
      <c r="M359" s="13"/>
      <c r="N359" s="13">
        <v>0.75757575757575801</v>
      </c>
      <c r="O359" s="13">
        <v>0.625</v>
      </c>
      <c r="P359" s="13">
        <v>0.625</v>
      </c>
      <c r="Q359" s="13">
        <v>0.73333333333333295</v>
      </c>
      <c r="R359" s="13"/>
      <c r="S359" s="13">
        <v>0.79054054054054101</v>
      </c>
      <c r="T359" s="13">
        <v>0.68852459016393397</v>
      </c>
      <c r="U359" s="13">
        <v>0.58333333333333304</v>
      </c>
      <c r="V359" s="13">
        <v>0.64583333333333304</v>
      </c>
      <c r="W359" s="13">
        <v>0.66666666666666696</v>
      </c>
      <c r="X359" s="13">
        <v>0.70491803278688503</v>
      </c>
      <c r="Y359" s="13">
        <v>0.74509803921568596</v>
      </c>
      <c r="Z359" s="13">
        <v>0.66666666666666696</v>
      </c>
      <c r="AA359" s="13">
        <v>0.67777777777777803</v>
      </c>
      <c r="AB359" s="13">
        <v>0.46511627906976699</v>
      </c>
      <c r="AC359" s="13">
        <v>0.80645161290322598</v>
      </c>
      <c r="AD359" s="13">
        <v>0.85714285714285698</v>
      </c>
      <c r="AE359" s="13"/>
      <c r="AF359" s="13">
        <v>0.69457364341085304</v>
      </c>
      <c r="AG359" s="13">
        <v>1</v>
      </c>
      <c r="AH359" s="13"/>
      <c r="AI359" s="13">
        <v>0.88559322033898302</v>
      </c>
      <c r="AJ359" s="13">
        <v>0.78260869565217395</v>
      </c>
      <c r="AK359" s="13">
        <v>0.54216867469879504</v>
      </c>
      <c r="AL359" s="13"/>
      <c r="AM359" s="13">
        <v>0.94117647058823495</v>
      </c>
      <c r="AN359" s="13">
        <v>0.84615384615384603</v>
      </c>
      <c r="AO359" s="13">
        <v>0.81538461538461504</v>
      </c>
      <c r="AP359" s="13"/>
      <c r="AQ359" s="13">
        <v>0.75232198142414897</v>
      </c>
      <c r="AR359" s="13">
        <v>0.64525993883792099</v>
      </c>
      <c r="AS359" s="13"/>
      <c r="AT359" s="13">
        <v>0.737179487179487</v>
      </c>
      <c r="AU359" s="13">
        <v>0.67916666666666703</v>
      </c>
      <c r="AV359" s="13"/>
      <c r="AW359" s="13">
        <v>0.65517241379310298</v>
      </c>
      <c r="AX359" s="13">
        <v>0.71461187214611899</v>
      </c>
      <c r="AY359" s="13"/>
      <c r="AZ359" s="13">
        <v>0.67636363636363594</v>
      </c>
      <c r="BA359" s="13">
        <v>0.71428571428571397</v>
      </c>
      <c r="BB359" s="13"/>
      <c r="BC359" s="13">
        <v>0.706395348837209</v>
      </c>
      <c r="BD359" s="13">
        <v>0.70616113744075804</v>
      </c>
      <c r="BE359" s="13"/>
      <c r="BF359" s="13">
        <v>0.74626865671641796</v>
      </c>
      <c r="BG359" s="13">
        <v>0.68095238095238098</v>
      </c>
      <c r="BH359" s="13"/>
      <c r="BI359" s="13">
        <v>0.67948717948717996</v>
      </c>
      <c r="BJ359" s="13">
        <v>0.697879858657244</v>
      </c>
      <c r="BK359" s="13"/>
      <c r="BL359" s="13">
        <v>0.67844522968197896</v>
      </c>
      <c r="BM359" s="13">
        <v>0.70940170940170899</v>
      </c>
    </row>
    <row r="360" spans="2:65" x14ac:dyDescent="0.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row>
    <row r="361" spans="2:65" x14ac:dyDescent="0.3">
      <c r="B361" s="6" t="s">
        <v>245</v>
      </c>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row>
    <row r="362" spans="2:65" x14ac:dyDescent="0.3">
      <c r="B362" s="23" t="s">
        <v>184</v>
      </c>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row>
    <row r="363" spans="2:65" x14ac:dyDescent="0.3">
      <c r="B363" t="s">
        <v>108</v>
      </c>
      <c r="C363" s="13">
        <v>0.35483870967741898</v>
      </c>
      <c r="D363" s="13">
        <v>0.32764505119453902</v>
      </c>
      <c r="E363" s="13">
        <v>0.37960339943342802</v>
      </c>
      <c r="F363" s="13"/>
      <c r="G363" s="13">
        <v>0.37288135593220301</v>
      </c>
      <c r="H363" s="13">
        <v>0.30917874396135298</v>
      </c>
      <c r="I363" s="13">
        <v>0.44927536231884102</v>
      </c>
      <c r="J363" s="13">
        <v>0.36046511627907002</v>
      </c>
      <c r="K363" s="13">
        <v>0.33333333333333298</v>
      </c>
      <c r="L363" s="13">
        <v>0.24444444444444399</v>
      </c>
      <c r="M363" s="13"/>
      <c r="N363" s="13">
        <v>0.35930735930735902</v>
      </c>
      <c r="O363" s="13">
        <v>0.33928571428571402</v>
      </c>
      <c r="P363" s="13">
        <v>0.39583333333333298</v>
      </c>
      <c r="Q363" s="13">
        <v>0.353333333333333</v>
      </c>
      <c r="R363" s="13"/>
      <c r="S363" s="13">
        <v>0.32432432432432401</v>
      </c>
      <c r="T363" s="13">
        <v>0.36065573770491799</v>
      </c>
      <c r="U363" s="13">
        <v>0.38888888888888901</v>
      </c>
      <c r="V363" s="13">
        <v>0.33333333333333298</v>
      </c>
      <c r="W363" s="13">
        <v>0.38888888888888901</v>
      </c>
      <c r="X363" s="13">
        <v>0.24590163934426201</v>
      </c>
      <c r="Y363" s="13">
        <v>0.39215686274509798</v>
      </c>
      <c r="Z363" s="13">
        <v>0.33333333333333298</v>
      </c>
      <c r="AA363" s="13">
        <v>0.38888888888888901</v>
      </c>
      <c r="AB363" s="13">
        <v>0.34883720930232598</v>
      </c>
      <c r="AC363" s="13">
        <v>0.51612903225806495</v>
      </c>
      <c r="AD363" s="13">
        <v>0.28571428571428598</v>
      </c>
      <c r="AE363" s="13"/>
      <c r="AF363" s="13">
        <v>0.35503875968992199</v>
      </c>
      <c r="AG363" s="13">
        <v>0.4</v>
      </c>
      <c r="AH363" s="13"/>
      <c r="AI363" s="13">
        <v>0.34745762711864397</v>
      </c>
      <c r="AJ363" s="13">
        <v>0.33333333333333298</v>
      </c>
      <c r="AK363" s="13">
        <v>0.376506024096386</v>
      </c>
      <c r="AL363" s="13"/>
      <c r="AM363" s="13">
        <v>0.45588235294117602</v>
      </c>
      <c r="AN363" s="13">
        <v>0.42307692307692302</v>
      </c>
      <c r="AO363" s="13">
        <v>0.22307692307692301</v>
      </c>
      <c r="AP363" s="13"/>
      <c r="AQ363" s="13">
        <v>0.36842105263157898</v>
      </c>
      <c r="AR363" s="13">
        <v>0.34250764525993899</v>
      </c>
      <c r="AS363" s="13"/>
      <c r="AT363" s="13">
        <v>0.30769230769230799</v>
      </c>
      <c r="AU363" s="13">
        <v>0.36458333333333298</v>
      </c>
      <c r="AV363" s="13"/>
      <c r="AW363" s="13">
        <v>0.37438423645320201</v>
      </c>
      <c r="AX363" s="13">
        <v>0.35159817351598199</v>
      </c>
      <c r="AY363" s="13"/>
      <c r="AZ363" s="13">
        <v>0.37454545454545501</v>
      </c>
      <c r="BA363" s="13">
        <v>0.34615384615384598</v>
      </c>
      <c r="BB363" s="13"/>
      <c r="BC363" s="13">
        <v>0.38081395348837199</v>
      </c>
      <c r="BD363" s="13">
        <v>0.327014218009479</v>
      </c>
      <c r="BE363" s="13"/>
      <c r="BF363" s="13">
        <v>0.38805970149253699</v>
      </c>
      <c r="BG363" s="13">
        <v>0.37619047619047602</v>
      </c>
      <c r="BH363" s="13"/>
      <c r="BI363" s="13">
        <v>0.41025641025641002</v>
      </c>
      <c r="BJ363" s="13">
        <v>0.34628975265017697</v>
      </c>
      <c r="BK363" s="13"/>
      <c r="BL363" s="13">
        <v>0.33568904593639598</v>
      </c>
      <c r="BM363" s="13">
        <v>0.36752136752136799</v>
      </c>
    </row>
    <row r="364" spans="2:65" x14ac:dyDescent="0.3">
      <c r="B364" t="s">
        <v>109</v>
      </c>
      <c r="C364" s="13">
        <v>0.28571428571428598</v>
      </c>
      <c r="D364" s="13">
        <v>0.25938566552900999</v>
      </c>
      <c r="E364" s="13">
        <v>0.30594900849858397</v>
      </c>
      <c r="F364" s="13"/>
      <c r="G364" s="13">
        <v>0.27966101694915302</v>
      </c>
      <c r="H364" s="13">
        <v>0.31884057971014501</v>
      </c>
      <c r="I364" s="13">
        <v>0.30434782608695699</v>
      </c>
      <c r="J364" s="13">
        <v>0.232558139534884</v>
      </c>
      <c r="K364" s="13">
        <v>0.22807017543859601</v>
      </c>
      <c r="L364" s="13">
        <v>0.266666666666667</v>
      </c>
      <c r="M364" s="13"/>
      <c r="N364" s="13">
        <v>0.28138528138528102</v>
      </c>
      <c r="O364" s="13">
        <v>0.30952380952380998</v>
      </c>
      <c r="P364" s="13">
        <v>0.28125</v>
      </c>
      <c r="Q364" s="13">
        <v>0.27333333333333298</v>
      </c>
      <c r="R364" s="13"/>
      <c r="S364" s="13">
        <v>0.35135135135135098</v>
      </c>
      <c r="T364" s="13">
        <v>0.19672131147541</v>
      </c>
      <c r="U364" s="13">
        <v>0.36111111111111099</v>
      </c>
      <c r="V364" s="13">
        <v>0.29166666666666702</v>
      </c>
      <c r="W364" s="13">
        <v>0.296296296296296</v>
      </c>
      <c r="X364" s="13">
        <v>0.32786885245901598</v>
      </c>
      <c r="Y364" s="13">
        <v>0.23529411764705899</v>
      </c>
      <c r="Z364" s="13">
        <v>0.38095238095238099</v>
      </c>
      <c r="AA364" s="13">
        <v>0.25555555555555598</v>
      </c>
      <c r="AB364" s="13">
        <v>0.209302325581395</v>
      </c>
      <c r="AC364" s="13">
        <v>0.12903225806451599</v>
      </c>
      <c r="AD364" s="13">
        <v>0.42857142857142899</v>
      </c>
      <c r="AE364" s="13"/>
      <c r="AF364" s="13">
        <v>0.288372093023256</v>
      </c>
      <c r="AG364" s="13">
        <v>0</v>
      </c>
      <c r="AH364" s="13"/>
      <c r="AI364" s="13">
        <v>0.27966101694915302</v>
      </c>
      <c r="AJ364" s="13">
        <v>0.30434782608695699</v>
      </c>
      <c r="AK364" s="13">
        <v>0.28313253012048201</v>
      </c>
      <c r="AL364" s="13"/>
      <c r="AM364" s="13">
        <v>0.33823529411764702</v>
      </c>
      <c r="AN364" s="13">
        <v>0.28846153846153799</v>
      </c>
      <c r="AO364" s="13">
        <v>0.230769230769231</v>
      </c>
      <c r="AP364" s="13"/>
      <c r="AQ364" s="13">
        <v>0.29721362229102199</v>
      </c>
      <c r="AR364" s="13">
        <v>0.27522935779816499</v>
      </c>
      <c r="AS364" s="13"/>
      <c r="AT364" s="13">
        <v>0.31410256410256399</v>
      </c>
      <c r="AU364" s="13">
        <v>0.27500000000000002</v>
      </c>
      <c r="AV364" s="13"/>
      <c r="AW364" s="13">
        <v>0.26108374384236499</v>
      </c>
      <c r="AX364" s="13">
        <v>0.29452054794520499</v>
      </c>
      <c r="AY364" s="13"/>
      <c r="AZ364" s="13">
        <v>0.27272727272727298</v>
      </c>
      <c r="BA364" s="13">
        <v>0.29395604395604402</v>
      </c>
      <c r="BB364" s="13"/>
      <c r="BC364" s="13">
        <v>0.27906976744186002</v>
      </c>
      <c r="BD364" s="13">
        <v>0.26066350710900499</v>
      </c>
      <c r="BE364" s="13"/>
      <c r="BF364" s="13">
        <v>0.27611940298507498</v>
      </c>
      <c r="BG364" s="13">
        <v>0.28095238095238101</v>
      </c>
      <c r="BH364" s="13"/>
      <c r="BI364" s="13">
        <v>0.21794871794871801</v>
      </c>
      <c r="BJ364" s="13">
        <v>0.296819787985866</v>
      </c>
      <c r="BK364" s="13"/>
      <c r="BL364" s="13">
        <v>0.28621908127208501</v>
      </c>
      <c r="BM364" s="13">
        <v>0.28490028490028502</v>
      </c>
    </row>
    <row r="365" spans="2:65" x14ac:dyDescent="0.3">
      <c r="B365" t="s">
        <v>110</v>
      </c>
      <c r="C365" s="13">
        <v>0.16436251920122899</v>
      </c>
      <c r="D365" s="13">
        <v>0.19795221843003399</v>
      </c>
      <c r="E365" s="13">
        <v>0.13314447592067999</v>
      </c>
      <c r="F365" s="13"/>
      <c r="G365" s="13">
        <v>0.21186440677966101</v>
      </c>
      <c r="H365" s="13">
        <v>0.19323671497584499</v>
      </c>
      <c r="I365" s="13">
        <v>0.123188405797101</v>
      </c>
      <c r="J365" s="13">
        <v>0.116279069767442</v>
      </c>
      <c r="K365" s="13">
        <v>0.157894736842105</v>
      </c>
      <c r="L365" s="13">
        <v>0.133333333333333</v>
      </c>
      <c r="M365" s="13"/>
      <c r="N365" s="13">
        <v>0.168831168831169</v>
      </c>
      <c r="O365" s="13">
        <v>0.14285714285714299</v>
      </c>
      <c r="P365" s="13">
        <v>0.16666666666666699</v>
      </c>
      <c r="Q365" s="13">
        <v>0.16666666666666699</v>
      </c>
      <c r="R365" s="13"/>
      <c r="S365" s="13">
        <v>0.168918918918919</v>
      </c>
      <c r="T365" s="13">
        <v>0.19672131147541</v>
      </c>
      <c r="U365" s="13">
        <v>5.5555555555555601E-2</v>
      </c>
      <c r="V365" s="13">
        <v>0.125</v>
      </c>
      <c r="W365" s="13">
        <v>0.203703703703704</v>
      </c>
      <c r="X365" s="13">
        <v>0.14754098360655701</v>
      </c>
      <c r="Y365" s="13">
        <v>0.21568627450980399</v>
      </c>
      <c r="Z365" s="13">
        <v>0.19047619047618999</v>
      </c>
      <c r="AA365" s="13">
        <v>0.14444444444444399</v>
      </c>
      <c r="AB365" s="13">
        <v>0.209302325581395</v>
      </c>
      <c r="AC365" s="13">
        <v>0.16129032258064499</v>
      </c>
      <c r="AD365" s="13">
        <v>0</v>
      </c>
      <c r="AE365" s="13"/>
      <c r="AF365" s="13">
        <v>0.15968992248062</v>
      </c>
      <c r="AG365" s="13">
        <v>0.6</v>
      </c>
      <c r="AH365" s="13"/>
      <c r="AI365" s="13">
        <v>0.177966101694915</v>
      </c>
      <c r="AJ365" s="13">
        <v>0.231884057971014</v>
      </c>
      <c r="AK365" s="13">
        <v>0.13855421686746999</v>
      </c>
      <c r="AL365" s="13"/>
      <c r="AM365" s="13">
        <v>0.13235294117647101</v>
      </c>
      <c r="AN365" s="13">
        <v>0.15384615384615399</v>
      </c>
      <c r="AO365" s="13">
        <v>0.27692307692307699</v>
      </c>
      <c r="AP365" s="13"/>
      <c r="AQ365" s="13">
        <v>0.17027863777089799</v>
      </c>
      <c r="AR365" s="13">
        <v>0.155963302752294</v>
      </c>
      <c r="AS365" s="13"/>
      <c r="AT365" s="13">
        <v>0.17307692307692299</v>
      </c>
      <c r="AU365" s="13">
        <v>0.16250000000000001</v>
      </c>
      <c r="AV365" s="13"/>
      <c r="AW365" s="13">
        <v>0.147783251231527</v>
      </c>
      <c r="AX365" s="13">
        <v>0.17123287671232901</v>
      </c>
      <c r="AY365" s="13"/>
      <c r="AZ365" s="13">
        <v>0.14181818181818201</v>
      </c>
      <c r="BA365" s="13">
        <v>0.18406593406593399</v>
      </c>
      <c r="BB365" s="13"/>
      <c r="BC365" s="13">
        <v>0.142441860465116</v>
      </c>
      <c r="BD365" s="13">
        <v>0.21800947867298601</v>
      </c>
      <c r="BE365" s="13"/>
      <c r="BF365" s="13">
        <v>0.17910447761194001</v>
      </c>
      <c r="BG365" s="13">
        <v>0.119047619047619</v>
      </c>
      <c r="BH365" s="13"/>
      <c r="BI365" s="13">
        <v>0.21794871794871801</v>
      </c>
      <c r="BJ365" s="13">
        <v>0.15547703180212</v>
      </c>
      <c r="BK365" s="13"/>
      <c r="BL365" s="13">
        <v>0.16254416961130699</v>
      </c>
      <c r="BM365" s="13">
        <v>0.16524216524216501</v>
      </c>
    </row>
    <row r="366" spans="2:65" x14ac:dyDescent="0.3">
      <c r="B366" t="s">
        <v>111</v>
      </c>
      <c r="C366" s="13">
        <v>0.104454685099846</v>
      </c>
      <c r="D366" s="13">
        <v>0.12627986348122899</v>
      </c>
      <c r="E366" s="13">
        <v>8.7818696883852701E-2</v>
      </c>
      <c r="F366" s="13"/>
      <c r="G366" s="13">
        <v>6.7796610169491497E-2</v>
      </c>
      <c r="H366" s="13">
        <v>0.101449275362319</v>
      </c>
      <c r="I366" s="13">
        <v>0.101449275362319</v>
      </c>
      <c r="J366" s="13">
        <v>0.127906976744186</v>
      </c>
      <c r="K366" s="13">
        <v>0.12280701754386</v>
      </c>
      <c r="L366" s="13">
        <v>0.155555555555556</v>
      </c>
      <c r="M366" s="13"/>
      <c r="N366" s="13">
        <v>9.9567099567099596E-2</v>
      </c>
      <c r="O366" s="13">
        <v>0.125</v>
      </c>
      <c r="P366" s="13">
        <v>5.2083333333333301E-2</v>
      </c>
      <c r="Q366" s="13">
        <v>0.12</v>
      </c>
      <c r="R366" s="13"/>
      <c r="S366" s="13">
        <v>8.7837837837837801E-2</v>
      </c>
      <c r="T366" s="13">
        <v>0.13114754098360701</v>
      </c>
      <c r="U366" s="13">
        <v>8.3333333333333301E-2</v>
      </c>
      <c r="V366" s="13">
        <v>0.14583333333333301</v>
      </c>
      <c r="W366" s="13">
        <v>5.5555555555555601E-2</v>
      </c>
      <c r="X366" s="13">
        <v>0.18032786885245899</v>
      </c>
      <c r="Y366" s="13">
        <v>5.8823529411764698E-2</v>
      </c>
      <c r="Z366" s="13">
        <v>4.7619047619047603E-2</v>
      </c>
      <c r="AA366" s="13">
        <v>0.11111111111111099</v>
      </c>
      <c r="AB366" s="13">
        <v>0.13953488372093001</v>
      </c>
      <c r="AC366" s="13">
        <v>6.4516129032258104E-2</v>
      </c>
      <c r="AD366" s="13">
        <v>0.14285714285714299</v>
      </c>
      <c r="AE366" s="13"/>
      <c r="AF366" s="13">
        <v>0.10542635658914699</v>
      </c>
      <c r="AG366" s="13">
        <v>0</v>
      </c>
      <c r="AH366" s="13"/>
      <c r="AI366" s="13">
        <v>0.12288135593220301</v>
      </c>
      <c r="AJ366" s="13">
        <v>8.6956521739130405E-2</v>
      </c>
      <c r="AK366" s="13">
        <v>9.0361445783132502E-2</v>
      </c>
      <c r="AL366" s="13"/>
      <c r="AM366" s="13">
        <v>2.9411764705882401E-2</v>
      </c>
      <c r="AN366" s="13">
        <v>9.6153846153846201E-2</v>
      </c>
      <c r="AO366" s="13">
        <v>0.17692307692307699</v>
      </c>
      <c r="AP366" s="13"/>
      <c r="AQ366" s="13">
        <v>0.108359133126935</v>
      </c>
      <c r="AR366" s="13">
        <v>0.100917431192661</v>
      </c>
      <c r="AS366" s="13"/>
      <c r="AT366" s="13">
        <v>0.128205128205128</v>
      </c>
      <c r="AU366" s="13">
        <v>0.1</v>
      </c>
      <c r="AV366" s="13"/>
      <c r="AW366" s="13">
        <v>0.108374384236453</v>
      </c>
      <c r="AX366" s="13">
        <v>0.102739726027397</v>
      </c>
      <c r="AY366" s="13"/>
      <c r="AZ366" s="13">
        <v>9.0909090909090898E-2</v>
      </c>
      <c r="BA366" s="13">
        <v>0.112637362637363</v>
      </c>
      <c r="BB366" s="13"/>
      <c r="BC366" s="13">
        <v>0.116279069767442</v>
      </c>
      <c r="BD366" s="13">
        <v>7.5829383886255902E-2</v>
      </c>
      <c r="BE366" s="13"/>
      <c r="BF366" s="13">
        <v>9.7014925373134303E-2</v>
      </c>
      <c r="BG366" s="13">
        <v>0.128571428571429</v>
      </c>
      <c r="BH366" s="13"/>
      <c r="BI366" s="13">
        <v>8.9743589743589702E-2</v>
      </c>
      <c r="BJ366" s="13">
        <v>0.107773851590106</v>
      </c>
      <c r="BK366" s="13"/>
      <c r="BL366" s="13">
        <v>0.11307420494699599</v>
      </c>
      <c r="BM366" s="13">
        <v>9.9715099715099703E-2</v>
      </c>
    </row>
    <row r="367" spans="2:65" x14ac:dyDescent="0.3">
      <c r="B367" t="s">
        <v>239</v>
      </c>
      <c r="C367" s="13">
        <v>4.3010752688171998E-2</v>
      </c>
      <c r="D367" s="13">
        <v>5.8020477815699703E-2</v>
      </c>
      <c r="E367" s="13">
        <v>3.1161473087818699E-2</v>
      </c>
      <c r="F367" s="13"/>
      <c r="G367" s="13">
        <v>2.5423728813559299E-2</v>
      </c>
      <c r="H367" s="13">
        <v>3.3816425120772903E-2</v>
      </c>
      <c r="I367" s="13">
        <v>7.2463768115942004E-3</v>
      </c>
      <c r="J367" s="13">
        <v>6.9767441860465101E-2</v>
      </c>
      <c r="K367" s="13">
        <v>0.105263157894737</v>
      </c>
      <c r="L367" s="13">
        <v>0.11111111111111099</v>
      </c>
      <c r="M367" s="13"/>
      <c r="N367" s="13">
        <v>5.1948051948052E-2</v>
      </c>
      <c r="O367" s="13">
        <v>2.9761904761904798E-2</v>
      </c>
      <c r="P367" s="13">
        <v>4.1666666666666699E-2</v>
      </c>
      <c r="Q367" s="13">
        <v>4.6666666666666697E-2</v>
      </c>
      <c r="R367" s="13"/>
      <c r="S367" s="13">
        <v>4.0540540540540501E-2</v>
      </c>
      <c r="T367" s="13">
        <v>3.2786885245901599E-2</v>
      </c>
      <c r="U367" s="13">
        <v>0</v>
      </c>
      <c r="V367" s="13">
        <v>8.3333333333333301E-2</v>
      </c>
      <c r="W367" s="13">
        <v>1.85185185185185E-2</v>
      </c>
      <c r="X367" s="13">
        <v>4.91803278688525E-2</v>
      </c>
      <c r="Y367" s="13">
        <v>5.8823529411764698E-2</v>
      </c>
      <c r="Z367" s="13">
        <v>4.7619047619047603E-2</v>
      </c>
      <c r="AA367" s="13">
        <v>3.3333333333333298E-2</v>
      </c>
      <c r="AB367" s="13">
        <v>6.9767441860465101E-2</v>
      </c>
      <c r="AC367" s="13">
        <v>3.2258064516128997E-2</v>
      </c>
      <c r="AD367" s="13">
        <v>0.14285714285714299</v>
      </c>
      <c r="AE367" s="13"/>
      <c r="AF367" s="13">
        <v>4.3410852713178301E-2</v>
      </c>
      <c r="AG367" s="13">
        <v>0</v>
      </c>
      <c r="AH367" s="13"/>
      <c r="AI367" s="13">
        <v>2.9661016949152502E-2</v>
      </c>
      <c r="AJ367" s="13">
        <v>4.3478260869565202E-2</v>
      </c>
      <c r="AK367" s="13">
        <v>5.1204819277108397E-2</v>
      </c>
      <c r="AL367" s="13"/>
      <c r="AM367" s="13">
        <v>2.9411764705882401E-2</v>
      </c>
      <c r="AN367" s="13">
        <v>1.9230769230769201E-2</v>
      </c>
      <c r="AO367" s="13">
        <v>3.8461538461538498E-2</v>
      </c>
      <c r="AP367" s="13"/>
      <c r="AQ367" s="13">
        <v>2.4767801857585099E-2</v>
      </c>
      <c r="AR367" s="13">
        <v>6.1162079510703397E-2</v>
      </c>
      <c r="AS367" s="13"/>
      <c r="AT367" s="13">
        <v>1.2820512820512799E-2</v>
      </c>
      <c r="AU367" s="13">
        <v>5.4166666666666703E-2</v>
      </c>
      <c r="AV367" s="13"/>
      <c r="AW367" s="13">
        <v>4.9261083743842402E-2</v>
      </c>
      <c r="AX367" s="13">
        <v>3.88127853881279E-2</v>
      </c>
      <c r="AY367" s="13"/>
      <c r="AZ367" s="13">
        <v>4.72727272727273E-2</v>
      </c>
      <c r="BA367" s="13">
        <v>4.1208791208791201E-2</v>
      </c>
      <c r="BB367" s="13"/>
      <c r="BC367" s="13">
        <v>4.3604651162790699E-2</v>
      </c>
      <c r="BD367" s="13">
        <v>4.7393364928909901E-2</v>
      </c>
      <c r="BE367" s="13"/>
      <c r="BF367" s="13">
        <v>3.7313432835820899E-2</v>
      </c>
      <c r="BG367" s="13">
        <v>4.7619047619047603E-2</v>
      </c>
      <c r="BH367" s="13"/>
      <c r="BI367" s="13">
        <v>3.8461538461538498E-2</v>
      </c>
      <c r="BJ367" s="13">
        <v>4.4169611307420503E-2</v>
      </c>
      <c r="BK367" s="13"/>
      <c r="BL367" s="13">
        <v>4.5936395759717301E-2</v>
      </c>
      <c r="BM367" s="13">
        <v>4.2735042735042701E-2</v>
      </c>
    </row>
    <row r="368" spans="2:65" x14ac:dyDescent="0.3">
      <c r="B368" t="s">
        <v>91</v>
      </c>
      <c r="C368" s="13">
        <v>4.7619047619047603E-2</v>
      </c>
      <c r="D368" s="13">
        <v>3.0716723549488099E-2</v>
      </c>
      <c r="E368" s="13">
        <v>6.2322946175637398E-2</v>
      </c>
      <c r="F368" s="13"/>
      <c r="G368" s="13">
        <v>4.2372881355932202E-2</v>
      </c>
      <c r="H368" s="13">
        <v>4.3478260869565202E-2</v>
      </c>
      <c r="I368" s="13">
        <v>1.4492753623188401E-2</v>
      </c>
      <c r="J368" s="13">
        <v>9.3023255813953501E-2</v>
      </c>
      <c r="K368" s="13">
        <v>5.2631578947368397E-2</v>
      </c>
      <c r="L368" s="13">
        <v>8.8888888888888906E-2</v>
      </c>
      <c r="M368" s="13"/>
      <c r="N368" s="13">
        <v>3.8961038961039002E-2</v>
      </c>
      <c r="O368" s="13">
        <v>5.3571428571428603E-2</v>
      </c>
      <c r="P368" s="13">
        <v>6.25E-2</v>
      </c>
      <c r="Q368" s="13">
        <v>0.04</v>
      </c>
      <c r="R368" s="13"/>
      <c r="S368" s="13">
        <v>2.7027027027027001E-2</v>
      </c>
      <c r="T368" s="13">
        <v>8.1967213114754106E-2</v>
      </c>
      <c r="U368" s="13">
        <v>0.11111111111111099</v>
      </c>
      <c r="V368" s="13">
        <v>2.0833333333333301E-2</v>
      </c>
      <c r="W368" s="13">
        <v>3.7037037037037E-2</v>
      </c>
      <c r="X368" s="13">
        <v>4.91803278688525E-2</v>
      </c>
      <c r="Y368" s="13">
        <v>3.9215686274509803E-2</v>
      </c>
      <c r="Z368" s="13">
        <v>0</v>
      </c>
      <c r="AA368" s="13">
        <v>6.6666666666666693E-2</v>
      </c>
      <c r="AB368" s="13">
        <v>2.32558139534884E-2</v>
      </c>
      <c r="AC368" s="13">
        <v>9.6774193548387094E-2</v>
      </c>
      <c r="AD368" s="13">
        <v>0</v>
      </c>
      <c r="AE368" s="13"/>
      <c r="AF368" s="13">
        <v>4.8062015503876003E-2</v>
      </c>
      <c r="AG368" s="13">
        <v>0</v>
      </c>
      <c r="AH368" s="13"/>
      <c r="AI368" s="13">
        <v>4.2372881355932202E-2</v>
      </c>
      <c r="AJ368" s="13">
        <v>0</v>
      </c>
      <c r="AK368" s="13">
        <v>6.02409638554217E-2</v>
      </c>
      <c r="AL368" s="13"/>
      <c r="AM368" s="13">
        <v>1.4705882352941201E-2</v>
      </c>
      <c r="AN368" s="13">
        <v>1.9230769230769201E-2</v>
      </c>
      <c r="AO368" s="13">
        <v>5.3846153846153801E-2</v>
      </c>
      <c r="AP368" s="13"/>
      <c r="AQ368" s="13">
        <v>3.09597523219814E-2</v>
      </c>
      <c r="AR368" s="13">
        <v>6.4220183486238494E-2</v>
      </c>
      <c r="AS368" s="13"/>
      <c r="AT368" s="13">
        <v>6.4102564102564097E-2</v>
      </c>
      <c r="AU368" s="13">
        <v>4.3749999999999997E-2</v>
      </c>
      <c r="AV368" s="13"/>
      <c r="AW368" s="13">
        <v>5.91133004926108E-2</v>
      </c>
      <c r="AX368" s="13">
        <v>4.1095890410958902E-2</v>
      </c>
      <c r="AY368" s="13"/>
      <c r="AZ368" s="13">
        <v>7.2727272727272696E-2</v>
      </c>
      <c r="BA368" s="13">
        <v>2.1978021978022001E-2</v>
      </c>
      <c r="BB368" s="13"/>
      <c r="BC368" s="13">
        <v>3.7790697674418602E-2</v>
      </c>
      <c r="BD368" s="13">
        <v>7.10900473933649E-2</v>
      </c>
      <c r="BE368" s="13"/>
      <c r="BF368" s="13">
        <v>2.2388059701492501E-2</v>
      </c>
      <c r="BG368" s="13">
        <v>4.7619047619047603E-2</v>
      </c>
      <c r="BH368" s="13"/>
      <c r="BI368" s="13">
        <v>2.5641025641025599E-2</v>
      </c>
      <c r="BJ368" s="13">
        <v>4.9469964664311E-2</v>
      </c>
      <c r="BK368" s="13"/>
      <c r="BL368" s="13">
        <v>5.6537102473498198E-2</v>
      </c>
      <c r="BM368" s="13">
        <v>3.9886039886039899E-2</v>
      </c>
    </row>
    <row r="369" spans="2:65" x14ac:dyDescent="0.3">
      <c r="B369" t="s">
        <v>112</v>
      </c>
      <c r="C369" s="13">
        <v>0.64055299539170496</v>
      </c>
      <c r="D369" s="13">
        <v>0.58703071672354901</v>
      </c>
      <c r="E369" s="13">
        <v>0.685552407932011</v>
      </c>
      <c r="F369" s="13"/>
      <c r="G369" s="13">
        <v>0.65254237288135597</v>
      </c>
      <c r="H369" s="13">
        <v>0.62801932367149704</v>
      </c>
      <c r="I369" s="13">
        <v>0.75362318840579701</v>
      </c>
      <c r="J369" s="13">
        <v>0.59302325581395299</v>
      </c>
      <c r="K369" s="13">
        <v>0.56140350877193002</v>
      </c>
      <c r="L369" s="13">
        <v>0.51111111111111096</v>
      </c>
      <c r="M369" s="13"/>
      <c r="N369" s="13">
        <v>0.64069264069264098</v>
      </c>
      <c r="O369" s="13">
        <v>0.64880952380952395</v>
      </c>
      <c r="P369" s="13">
        <v>0.67708333333333304</v>
      </c>
      <c r="Q369" s="13">
        <v>0.62666666666666704</v>
      </c>
      <c r="R369" s="13"/>
      <c r="S369" s="13">
        <v>0.67567567567567599</v>
      </c>
      <c r="T369" s="13">
        <v>0.55737704918032804</v>
      </c>
      <c r="U369" s="13">
        <v>0.75</v>
      </c>
      <c r="V369" s="13">
        <v>0.625</v>
      </c>
      <c r="W369" s="13">
        <v>0.68518518518518501</v>
      </c>
      <c r="X369" s="13">
        <v>0.57377049180327899</v>
      </c>
      <c r="Y369" s="13">
        <v>0.62745098039215697</v>
      </c>
      <c r="Z369" s="13">
        <v>0.71428571428571397</v>
      </c>
      <c r="AA369" s="13">
        <v>0.64444444444444404</v>
      </c>
      <c r="AB369" s="13">
        <v>0.55813953488372103</v>
      </c>
      <c r="AC369" s="13">
        <v>0.64516129032258096</v>
      </c>
      <c r="AD369" s="13">
        <v>0.71428571428571397</v>
      </c>
      <c r="AE369" s="13"/>
      <c r="AF369" s="13">
        <v>0.64341085271317799</v>
      </c>
      <c r="AG369" s="13">
        <v>0.4</v>
      </c>
      <c r="AH369" s="13"/>
      <c r="AI369" s="13">
        <v>0.62711864406779705</v>
      </c>
      <c r="AJ369" s="13">
        <v>0.63768115942029002</v>
      </c>
      <c r="AK369" s="13">
        <v>0.65963855421686701</v>
      </c>
      <c r="AL369" s="13"/>
      <c r="AM369" s="13">
        <v>0.79411764705882404</v>
      </c>
      <c r="AN369" s="13">
        <v>0.71153846153846101</v>
      </c>
      <c r="AO369" s="13">
        <v>0.45384615384615401</v>
      </c>
      <c r="AP369" s="13"/>
      <c r="AQ369" s="13">
        <v>0.66563467492260098</v>
      </c>
      <c r="AR369" s="13">
        <v>0.61773700305810397</v>
      </c>
      <c r="AS369" s="13"/>
      <c r="AT369" s="13">
        <v>0.62179487179487203</v>
      </c>
      <c r="AU369" s="13">
        <v>0.63958333333333295</v>
      </c>
      <c r="AV369" s="13"/>
      <c r="AW369" s="13">
        <v>0.63546798029556695</v>
      </c>
      <c r="AX369" s="13">
        <v>0.64611872146118698</v>
      </c>
      <c r="AY369" s="13"/>
      <c r="AZ369" s="13">
        <v>0.647272727272727</v>
      </c>
      <c r="BA369" s="13">
        <v>0.64010989010988995</v>
      </c>
      <c r="BB369" s="13"/>
      <c r="BC369" s="13">
        <v>0.65988372093023295</v>
      </c>
      <c r="BD369" s="13">
        <v>0.58767772511848304</v>
      </c>
      <c r="BE369" s="13"/>
      <c r="BF369" s="13">
        <v>0.66417910447761197</v>
      </c>
      <c r="BG369" s="13">
        <v>0.65714285714285703</v>
      </c>
      <c r="BH369" s="13"/>
      <c r="BI369" s="13">
        <v>0.62820512820512797</v>
      </c>
      <c r="BJ369" s="13">
        <v>0.64310954063604198</v>
      </c>
      <c r="BK369" s="13"/>
      <c r="BL369" s="13">
        <v>0.62190812720848099</v>
      </c>
      <c r="BM369" s="13">
        <v>0.65242165242165195</v>
      </c>
    </row>
    <row r="370" spans="2:65" x14ac:dyDescent="0.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row>
    <row r="371" spans="2:65" x14ac:dyDescent="0.3">
      <c r="B371" s="6" t="s">
        <v>246</v>
      </c>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row>
    <row r="372" spans="2:65" x14ac:dyDescent="0.3">
      <c r="B372" s="23" t="s">
        <v>184</v>
      </c>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row>
    <row r="373" spans="2:65" x14ac:dyDescent="0.3">
      <c r="B373" t="s">
        <v>108</v>
      </c>
      <c r="C373" s="13">
        <v>0.68202764976958496</v>
      </c>
      <c r="D373" s="13">
        <v>0.64163822525597303</v>
      </c>
      <c r="E373" s="13">
        <v>0.71388101983002805</v>
      </c>
      <c r="F373" s="13"/>
      <c r="G373" s="13">
        <v>0.61016949152542399</v>
      </c>
      <c r="H373" s="13">
        <v>0.68115942028985499</v>
      </c>
      <c r="I373" s="13">
        <v>0.70289855072463803</v>
      </c>
      <c r="J373" s="13">
        <v>0.73255813953488402</v>
      </c>
      <c r="K373" s="13">
        <v>0.73684210526315796</v>
      </c>
      <c r="L373" s="13">
        <v>0.64444444444444404</v>
      </c>
      <c r="M373" s="13"/>
      <c r="N373" s="13">
        <v>0.74025974025973995</v>
      </c>
      <c r="O373" s="13">
        <v>0.66071428571428603</v>
      </c>
      <c r="P373" s="13">
        <v>0.64583333333333304</v>
      </c>
      <c r="Q373" s="13">
        <v>0.64</v>
      </c>
      <c r="R373" s="13"/>
      <c r="S373" s="13">
        <v>0.68243243243243201</v>
      </c>
      <c r="T373" s="13">
        <v>0.68852459016393397</v>
      </c>
      <c r="U373" s="13">
        <v>0.69444444444444398</v>
      </c>
      <c r="V373" s="13">
        <v>0.66666666666666696</v>
      </c>
      <c r="W373" s="13">
        <v>0.592592592592593</v>
      </c>
      <c r="X373" s="13">
        <v>0.65573770491803296</v>
      </c>
      <c r="Y373" s="13">
        <v>0.72549019607843102</v>
      </c>
      <c r="Z373" s="13">
        <v>0.80952380952380998</v>
      </c>
      <c r="AA373" s="13">
        <v>0.68888888888888899</v>
      </c>
      <c r="AB373" s="13">
        <v>0.581395348837209</v>
      </c>
      <c r="AC373" s="13">
        <v>0.80645161290322598</v>
      </c>
      <c r="AD373" s="13">
        <v>0.85714285714285698</v>
      </c>
      <c r="AE373" s="13"/>
      <c r="AF373" s="13">
        <v>0.67906976744185998</v>
      </c>
      <c r="AG373" s="13">
        <v>1</v>
      </c>
      <c r="AH373" s="13"/>
      <c r="AI373" s="13">
        <v>0.76271186440677996</v>
      </c>
      <c r="AJ373" s="13">
        <v>0.69565217391304301</v>
      </c>
      <c r="AK373" s="13">
        <v>0.626506024096386</v>
      </c>
      <c r="AL373" s="13"/>
      <c r="AM373" s="13">
        <v>0.88235294117647101</v>
      </c>
      <c r="AN373" s="13">
        <v>0.55769230769230804</v>
      </c>
      <c r="AO373" s="13">
        <v>0.75384615384615405</v>
      </c>
      <c r="AP373" s="13"/>
      <c r="AQ373" s="13">
        <v>0.69349845201238403</v>
      </c>
      <c r="AR373" s="13">
        <v>0.672782874617737</v>
      </c>
      <c r="AS373" s="13"/>
      <c r="AT373" s="13">
        <v>0.63461538461538503</v>
      </c>
      <c r="AU373" s="13">
        <v>0.69166666666666698</v>
      </c>
      <c r="AV373" s="13"/>
      <c r="AW373" s="13">
        <v>0.65517241379310298</v>
      </c>
      <c r="AX373" s="13">
        <v>0.69178082191780799</v>
      </c>
      <c r="AY373" s="13"/>
      <c r="AZ373" s="13">
        <v>0.70181818181818201</v>
      </c>
      <c r="BA373" s="13">
        <v>0.66208791208791196</v>
      </c>
      <c r="BB373" s="13"/>
      <c r="BC373" s="13">
        <v>0.68313953488372103</v>
      </c>
      <c r="BD373" s="13">
        <v>0.64928909952606595</v>
      </c>
      <c r="BE373" s="13"/>
      <c r="BF373" s="13">
        <v>0.72388059701492502</v>
      </c>
      <c r="BG373" s="13">
        <v>0.65714285714285703</v>
      </c>
      <c r="BH373" s="13"/>
      <c r="BI373" s="13">
        <v>0.53846153846153799</v>
      </c>
      <c r="BJ373" s="13">
        <v>0.704946996466431</v>
      </c>
      <c r="BK373" s="13"/>
      <c r="BL373" s="13">
        <v>0.69257950530035295</v>
      </c>
      <c r="BM373" s="13">
        <v>0.68660968660968702</v>
      </c>
    </row>
    <row r="374" spans="2:65" x14ac:dyDescent="0.3">
      <c r="B374" t="s">
        <v>109</v>
      </c>
      <c r="C374" s="13">
        <v>0.18894009216589899</v>
      </c>
      <c r="D374" s="13">
        <v>0.21160409556314</v>
      </c>
      <c r="E374" s="13">
        <v>0.16997167138810201</v>
      </c>
      <c r="F374" s="13"/>
      <c r="G374" s="13">
        <v>0.24576271186440701</v>
      </c>
      <c r="H374" s="13">
        <v>0.18357487922705301</v>
      </c>
      <c r="I374" s="13">
        <v>0.19565217391304299</v>
      </c>
      <c r="J374" s="13">
        <v>0.116279069767442</v>
      </c>
      <c r="K374" s="13">
        <v>0.175438596491228</v>
      </c>
      <c r="L374" s="13">
        <v>0.2</v>
      </c>
      <c r="M374" s="13"/>
      <c r="N374" s="13">
        <v>0.16017316017316</v>
      </c>
      <c r="O374" s="13">
        <v>0.19642857142857101</v>
      </c>
      <c r="P374" s="13">
        <v>0.20833333333333301</v>
      </c>
      <c r="Q374" s="13">
        <v>0.206666666666667</v>
      </c>
      <c r="R374" s="13"/>
      <c r="S374" s="13">
        <v>0.20945945945945901</v>
      </c>
      <c r="T374" s="13">
        <v>0.19672131147541</v>
      </c>
      <c r="U374" s="13">
        <v>0.194444444444444</v>
      </c>
      <c r="V374" s="13">
        <v>0.20833333333333301</v>
      </c>
      <c r="W374" s="13">
        <v>0.240740740740741</v>
      </c>
      <c r="X374" s="13">
        <v>0.24590163934426201</v>
      </c>
      <c r="Y374" s="13">
        <v>0.15686274509803899</v>
      </c>
      <c r="Z374" s="13">
        <v>9.5238095238095205E-2</v>
      </c>
      <c r="AA374" s="13">
        <v>0.122222222222222</v>
      </c>
      <c r="AB374" s="13">
        <v>0.232558139534884</v>
      </c>
      <c r="AC374" s="13">
        <v>9.6774193548387094E-2</v>
      </c>
      <c r="AD374" s="13">
        <v>0.14285714285714299</v>
      </c>
      <c r="AE374" s="13"/>
      <c r="AF374" s="13">
        <v>0.190697674418605</v>
      </c>
      <c r="AG374" s="13">
        <v>0</v>
      </c>
      <c r="AH374" s="13"/>
      <c r="AI374" s="13">
        <v>0.14830508474576301</v>
      </c>
      <c r="AJ374" s="13">
        <v>0.173913043478261</v>
      </c>
      <c r="AK374" s="13">
        <v>0.21686746987951799</v>
      </c>
      <c r="AL374" s="13"/>
      <c r="AM374" s="13">
        <v>8.8235294117647106E-2</v>
      </c>
      <c r="AN374" s="13">
        <v>0.230769230769231</v>
      </c>
      <c r="AO374" s="13">
        <v>0.146153846153846</v>
      </c>
      <c r="AP374" s="13"/>
      <c r="AQ374" s="13">
        <v>0.18266253869969001</v>
      </c>
      <c r="AR374" s="13">
        <v>0.19571865443425099</v>
      </c>
      <c r="AS374" s="13"/>
      <c r="AT374" s="13">
        <v>0.237179487179487</v>
      </c>
      <c r="AU374" s="13">
        <v>0.179166666666667</v>
      </c>
      <c r="AV374" s="13"/>
      <c r="AW374" s="13">
        <v>0.19211822660098499</v>
      </c>
      <c r="AX374" s="13">
        <v>0.18949771689497699</v>
      </c>
      <c r="AY374" s="13"/>
      <c r="AZ374" s="13">
        <v>0.189090909090909</v>
      </c>
      <c r="BA374" s="13">
        <v>0.18956043956044</v>
      </c>
      <c r="BB374" s="13"/>
      <c r="BC374" s="13">
        <v>0.19767441860465099</v>
      </c>
      <c r="BD374" s="13">
        <v>0.20379146919431301</v>
      </c>
      <c r="BE374" s="13"/>
      <c r="BF374" s="13">
        <v>0.17910447761194001</v>
      </c>
      <c r="BG374" s="13">
        <v>0.20952380952381</v>
      </c>
      <c r="BH374" s="13"/>
      <c r="BI374" s="13">
        <v>0.269230769230769</v>
      </c>
      <c r="BJ374" s="13">
        <v>0.17844522968197901</v>
      </c>
      <c r="BK374" s="13"/>
      <c r="BL374" s="13">
        <v>0.17314487632508799</v>
      </c>
      <c r="BM374" s="13">
        <v>0.19658119658119699</v>
      </c>
    </row>
    <row r="375" spans="2:65" x14ac:dyDescent="0.3">
      <c r="B375" t="s">
        <v>110</v>
      </c>
      <c r="C375" s="13">
        <v>4.3010752688171998E-2</v>
      </c>
      <c r="D375" s="13">
        <v>5.4607508532423202E-2</v>
      </c>
      <c r="E375" s="13">
        <v>3.39943342776204E-2</v>
      </c>
      <c r="F375" s="13"/>
      <c r="G375" s="13">
        <v>6.7796610169491497E-2</v>
      </c>
      <c r="H375" s="13">
        <v>5.3140096618357502E-2</v>
      </c>
      <c r="I375" s="13">
        <v>3.6231884057971002E-2</v>
      </c>
      <c r="J375" s="13">
        <v>2.32558139534884E-2</v>
      </c>
      <c r="K375" s="13">
        <v>1.7543859649122799E-2</v>
      </c>
      <c r="L375" s="13">
        <v>2.2222222222222199E-2</v>
      </c>
      <c r="M375" s="13"/>
      <c r="N375" s="13">
        <v>3.03030303030303E-2</v>
      </c>
      <c r="O375" s="13">
        <v>4.7619047619047603E-2</v>
      </c>
      <c r="P375" s="13">
        <v>6.25E-2</v>
      </c>
      <c r="Q375" s="13">
        <v>4.6666666666666697E-2</v>
      </c>
      <c r="R375" s="13"/>
      <c r="S375" s="13">
        <v>4.0540540540540501E-2</v>
      </c>
      <c r="T375" s="13">
        <v>4.91803278688525E-2</v>
      </c>
      <c r="U375" s="13">
        <v>0</v>
      </c>
      <c r="V375" s="13">
        <v>4.1666666666666699E-2</v>
      </c>
      <c r="W375" s="13">
        <v>9.2592592592592601E-2</v>
      </c>
      <c r="X375" s="13">
        <v>0</v>
      </c>
      <c r="Y375" s="13">
        <v>3.9215686274509803E-2</v>
      </c>
      <c r="Z375" s="13">
        <v>4.7619047619047603E-2</v>
      </c>
      <c r="AA375" s="13">
        <v>7.7777777777777807E-2</v>
      </c>
      <c r="AB375" s="13">
        <v>0</v>
      </c>
      <c r="AC375" s="13">
        <v>6.4516129032258104E-2</v>
      </c>
      <c r="AD375" s="13">
        <v>0</v>
      </c>
      <c r="AE375" s="13"/>
      <c r="AF375" s="13">
        <v>4.3410852713178301E-2</v>
      </c>
      <c r="AG375" s="13">
        <v>0</v>
      </c>
      <c r="AH375" s="13"/>
      <c r="AI375" s="13">
        <v>5.5084745762711898E-2</v>
      </c>
      <c r="AJ375" s="13">
        <v>4.3478260869565202E-2</v>
      </c>
      <c r="AK375" s="13">
        <v>3.6144578313252997E-2</v>
      </c>
      <c r="AL375" s="13"/>
      <c r="AM375" s="13">
        <v>1.4705882352941201E-2</v>
      </c>
      <c r="AN375" s="13">
        <v>0.17307692307692299</v>
      </c>
      <c r="AO375" s="13">
        <v>3.0769230769230799E-2</v>
      </c>
      <c r="AP375" s="13"/>
      <c r="AQ375" s="13">
        <v>4.02476780185759E-2</v>
      </c>
      <c r="AR375" s="13">
        <v>4.2813455657492401E-2</v>
      </c>
      <c r="AS375" s="13"/>
      <c r="AT375" s="13">
        <v>5.1282051282051301E-2</v>
      </c>
      <c r="AU375" s="13">
        <v>3.7499999999999999E-2</v>
      </c>
      <c r="AV375" s="13"/>
      <c r="AW375" s="13">
        <v>6.4039408866995107E-2</v>
      </c>
      <c r="AX375" s="13">
        <v>3.42465753424658E-2</v>
      </c>
      <c r="AY375" s="13"/>
      <c r="AZ375" s="13">
        <v>3.6363636363636397E-2</v>
      </c>
      <c r="BA375" s="13">
        <v>4.94505494505494E-2</v>
      </c>
      <c r="BB375" s="13"/>
      <c r="BC375" s="13">
        <v>4.3604651162790699E-2</v>
      </c>
      <c r="BD375" s="13">
        <v>4.2654028436019002E-2</v>
      </c>
      <c r="BE375" s="13"/>
      <c r="BF375" s="13">
        <v>3.7313432835820899E-2</v>
      </c>
      <c r="BG375" s="13">
        <v>4.7619047619047603E-2</v>
      </c>
      <c r="BH375" s="13"/>
      <c r="BI375" s="13">
        <v>7.69230769230769E-2</v>
      </c>
      <c r="BJ375" s="13">
        <v>3.5335689045936397E-2</v>
      </c>
      <c r="BK375" s="13"/>
      <c r="BL375" s="13">
        <v>4.9469964664311E-2</v>
      </c>
      <c r="BM375" s="13">
        <v>3.1339031339031299E-2</v>
      </c>
    </row>
    <row r="376" spans="2:65" x14ac:dyDescent="0.3">
      <c r="B376" t="s">
        <v>111</v>
      </c>
      <c r="C376" s="13">
        <v>3.9938556067588303E-2</v>
      </c>
      <c r="D376" s="13">
        <v>5.4607508532423202E-2</v>
      </c>
      <c r="E376" s="13">
        <v>2.8328611898017001E-2</v>
      </c>
      <c r="F376" s="13"/>
      <c r="G376" s="13">
        <v>2.5423728813559299E-2</v>
      </c>
      <c r="H376" s="13">
        <v>4.8309178743961401E-2</v>
      </c>
      <c r="I376" s="13">
        <v>4.3478260869565202E-2</v>
      </c>
      <c r="J376" s="13">
        <v>6.9767441860465101E-2</v>
      </c>
      <c r="K376" s="13">
        <v>0</v>
      </c>
      <c r="L376" s="13">
        <v>2.2222222222222199E-2</v>
      </c>
      <c r="M376" s="13"/>
      <c r="N376" s="13">
        <v>3.4632034632034597E-2</v>
      </c>
      <c r="O376" s="13">
        <v>5.3571428571428603E-2</v>
      </c>
      <c r="P376" s="13">
        <v>2.0833333333333301E-2</v>
      </c>
      <c r="Q376" s="13">
        <v>4.6666666666666697E-2</v>
      </c>
      <c r="R376" s="13"/>
      <c r="S376" s="13">
        <v>2.0270270270270299E-2</v>
      </c>
      <c r="T376" s="13">
        <v>4.91803278688525E-2</v>
      </c>
      <c r="U376" s="13">
        <v>2.7777777777777801E-2</v>
      </c>
      <c r="V376" s="13">
        <v>2.0833333333333301E-2</v>
      </c>
      <c r="W376" s="13">
        <v>5.5555555555555601E-2</v>
      </c>
      <c r="X376" s="13">
        <v>3.2786885245901599E-2</v>
      </c>
      <c r="Y376" s="13">
        <v>5.8823529411764698E-2</v>
      </c>
      <c r="Z376" s="13">
        <v>0</v>
      </c>
      <c r="AA376" s="13">
        <v>4.4444444444444398E-2</v>
      </c>
      <c r="AB376" s="13">
        <v>0.116279069767442</v>
      </c>
      <c r="AC376" s="13">
        <v>3.2258064516128997E-2</v>
      </c>
      <c r="AD376" s="13">
        <v>0</v>
      </c>
      <c r="AE376" s="13"/>
      <c r="AF376" s="13">
        <v>4.0310077519379803E-2</v>
      </c>
      <c r="AG376" s="13">
        <v>0</v>
      </c>
      <c r="AH376" s="13"/>
      <c r="AI376" s="13">
        <v>2.1186440677966101E-2</v>
      </c>
      <c r="AJ376" s="13">
        <v>8.6956521739130405E-2</v>
      </c>
      <c r="AK376" s="13">
        <v>4.2168674698795199E-2</v>
      </c>
      <c r="AL376" s="13"/>
      <c r="AM376" s="13">
        <v>0</v>
      </c>
      <c r="AN376" s="13">
        <v>3.8461538461538498E-2</v>
      </c>
      <c r="AO376" s="13">
        <v>6.15384615384615E-2</v>
      </c>
      <c r="AP376" s="13"/>
      <c r="AQ376" s="13">
        <v>4.02476780185759E-2</v>
      </c>
      <c r="AR376" s="13">
        <v>3.97553516819572E-2</v>
      </c>
      <c r="AS376" s="13"/>
      <c r="AT376" s="13">
        <v>4.48717948717949E-2</v>
      </c>
      <c r="AU376" s="13">
        <v>3.9583333333333297E-2</v>
      </c>
      <c r="AV376" s="13"/>
      <c r="AW376" s="13">
        <v>4.4334975369458102E-2</v>
      </c>
      <c r="AX376" s="13">
        <v>3.88127853881279E-2</v>
      </c>
      <c r="AY376" s="13"/>
      <c r="AZ376" s="13">
        <v>2.1818181818181799E-2</v>
      </c>
      <c r="BA376" s="13">
        <v>5.4945054945054903E-2</v>
      </c>
      <c r="BB376" s="13"/>
      <c r="BC376" s="13">
        <v>3.7790697674418602E-2</v>
      </c>
      <c r="BD376" s="13">
        <v>4.2654028436019002E-2</v>
      </c>
      <c r="BE376" s="13"/>
      <c r="BF376" s="13">
        <v>2.2388059701492501E-2</v>
      </c>
      <c r="BG376" s="13">
        <v>4.7619047619047603E-2</v>
      </c>
      <c r="BH376" s="13"/>
      <c r="BI376" s="13">
        <v>8.9743589743589702E-2</v>
      </c>
      <c r="BJ376" s="13">
        <v>3.1802120141342802E-2</v>
      </c>
      <c r="BK376" s="13"/>
      <c r="BL376" s="13">
        <v>3.1802120141342802E-2</v>
      </c>
      <c r="BM376" s="13">
        <v>4.2735042735042701E-2</v>
      </c>
    </row>
    <row r="377" spans="2:65" x14ac:dyDescent="0.3">
      <c r="B377" t="s">
        <v>239</v>
      </c>
      <c r="C377" s="13">
        <v>2.9185867895545298E-2</v>
      </c>
      <c r="D377" s="13">
        <v>2.7303754266211601E-2</v>
      </c>
      <c r="E377" s="13">
        <v>3.1161473087818699E-2</v>
      </c>
      <c r="F377" s="13"/>
      <c r="G377" s="13">
        <v>3.3898305084745797E-2</v>
      </c>
      <c r="H377" s="13">
        <v>1.4492753623188401E-2</v>
      </c>
      <c r="I377" s="13">
        <v>2.1739130434782601E-2</v>
      </c>
      <c r="J377" s="13">
        <v>4.6511627906976702E-2</v>
      </c>
      <c r="K377" s="13">
        <v>3.5087719298245598E-2</v>
      </c>
      <c r="L377" s="13">
        <v>6.6666666666666693E-2</v>
      </c>
      <c r="M377" s="13"/>
      <c r="N377" s="13">
        <v>3.03030303030303E-2</v>
      </c>
      <c r="O377" s="13">
        <v>1.7857142857142901E-2</v>
      </c>
      <c r="P377" s="13">
        <v>4.1666666666666699E-2</v>
      </c>
      <c r="Q377" s="13">
        <v>3.3333333333333298E-2</v>
      </c>
      <c r="R377" s="13"/>
      <c r="S377" s="13">
        <v>2.7027027027027001E-2</v>
      </c>
      <c r="T377" s="13">
        <v>0</v>
      </c>
      <c r="U377" s="13">
        <v>2.7777777777777801E-2</v>
      </c>
      <c r="V377" s="13">
        <v>4.1666666666666699E-2</v>
      </c>
      <c r="W377" s="13">
        <v>1.85185185185185E-2</v>
      </c>
      <c r="X377" s="13">
        <v>3.2786885245901599E-2</v>
      </c>
      <c r="Y377" s="13">
        <v>1.9607843137254902E-2</v>
      </c>
      <c r="Z377" s="13">
        <v>4.7619047619047603E-2</v>
      </c>
      <c r="AA377" s="13">
        <v>5.5555555555555601E-2</v>
      </c>
      <c r="AB377" s="13">
        <v>4.6511627906976702E-2</v>
      </c>
      <c r="AC377" s="13">
        <v>0</v>
      </c>
      <c r="AD377" s="13">
        <v>0</v>
      </c>
      <c r="AE377" s="13"/>
      <c r="AF377" s="13">
        <v>2.9457364341085299E-2</v>
      </c>
      <c r="AG377" s="13">
        <v>0</v>
      </c>
      <c r="AH377" s="13"/>
      <c r="AI377" s="13">
        <v>1.27118644067797E-2</v>
      </c>
      <c r="AJ377" s="13">
        <v>0</v>
      </c>
      <c r="AK377" s="13">
        <v>4.81927710843374E-2</v>
      </c>
      <c r="AL377" s="13"/>
      <c r="AM377" s="13">
        <v>1.4705882352941201E-2</v>
      </c>
      <c r="AN377" s="13">
        <v>0</v>
      </c>
      <c r="AO377" s="13">
        <v>7.6923076923076901E-3</v>
      </c>
      <c r="AP377" s="13"/>
      <c r="AQ377" s="13">
        <v>2.7863777089783302E-2</v>
      </c>
      <c r="AR377" s="13">
        <v>3.0581039755351699E-2</v>
      </c>
      <c r="AS377" s="13"/>
      <c r="AT377" s="13">
        <v>1.9230769230769201E-2</v>
      </c>
      <c r="AU377" s="13">
        <v>3.3333333333333298E-2</v>
      </c>
      <c r="AV377" s="13"/>
      <c r="AW377" s="13">
        <v>2.95566502463054E-2</v>
      </c>
      <c r="AX377" s="13">
        <v>2.96803652968037E-2</v>
      </c>
      <c r="AY377" s="13"/>
      <c r="AZ377" s="13">
        <v>2.54545454545455E-2</v>
      </c>
      <c r="BA377" s="13">
        <v>3.2967032967033003E-2</v>
      </c>
      <c r="BB377" s="13"/>
      <c r="BC377" s="13">
        <v>2.32558139534884E-2</v>
      </c>
      <c r="BD377" s="13">
        <v>3.7914691943128E-2</v>
      </c>
      <c r="BE377" s="13"/>
      <c r="BF377" s="13">
        <v>2.9850746268656699E-2</v>
      </c>
      <c r="BG377" s="13">
        <v>1.9047619047619001E-2</v>
      </c>
      <c r="BH377" s="13"/>
      <c r="BI377" s="13">
        <v>2.5641025641025599E-2</v>
      </c>
      <c r="BJ377" s="13">
        <v>3.00353356890459E-2</v>
      </c>
      <c r="BK377" s="13"/>
      <c r="BL377" s="13">
        <v>4.2402826855123699E-2</v>
      </c>
      <c r="BM377" s="13">
        <v>1.9943019943019901E-2</v>
      </c>
    </row>
    <row r="378" spans="2:65" x14ac:dyDescent="0.3">
      <c r="B378" t="s">
        <v>91</v>
      </c>
      <c r="C378" s="13">
        <v>1.6897081413210401E-2</v>
      </c>
      <c r="D378" s="13">
        <v>1.02389078498294E-2</v>
      </c>
      <c r="E378" s="13">
        <v>2.2662889518413599E-2</v>
      </c>
      <c r="F378" s="13"/>
      <c r="G378" s="13">
        <v>1.6949152542372899E-2</v>
      </c>
      <c r="H378" s="13">
        <v>1.9323671497584499E-2</v>
      </c>
      <c r="I378" s="13">
        <v>0</v>
      </c>
      <c r="J378" s="13">
        <v>1.16279069767442E-2</v>
      </c>
      <c r="K378" s="13">
        <v>3.5087719298245598E-2</v>
      </c>
      <c r="L378" s="13">
        <v>4.4444444444444398E-2</v>
      </c>
      <c r="M378" s="13"/>
      <c r="N378" s="13">
        <v>4.3290043290043299E-3</v>
      </c>
      <c r="O378" s="13">
        <v>2.3809523809523801E-2</v>
      </c>
      <c r="P378" s="13">
        <v>2.0833333333333301E-2</v>
      </c>
      <c r="Q378" s="13">
        <v>2.66666666666667E-2</v>
      </c>
      <c r="R378" s="13"/>
      <c r="S378" s="13">
        <v>2.0270270270270299E-2</v>
      </c>
      <c r="T378" s="13">
        <v>1.63934426229508E-2</v>
      </c>
      <c r="U378" s="13">
        <v>5.5555555555555601E-2</v>
      </c>
      <c r="V378" s="13">
        <v>2.0833333333333301E-2</v>
      </c>
      <c r="W378" s="13">
        <v>0</v>
      </c>
      <c r="X378" s="13">
        <v>3.2786885245901599E-2</v>
      </c>
      <c r="Y378" s="13">
        <v>0</v>
      </c>
      <c r="Z378" s="13">
        <v>0</v>
      </c>
      <c r="AA378" s="13">
        <v>1.1111111111111099E-2</v>
      </c>
      <c r="AB378" s="13">
        <v>2.32558139534884E-2</v>
      </c>
      <c r="AC378" s="13">
        <v>0</v>
      </c>
      <c r="AD378" s="13">
        <v>0</v>
      </c>
      <c r="AE378" s="13"/>
      <c r="AF378" s="13">
        <v>1.70542635658915E-2</v>
      </c>
      <c r="AG378" s="13">
        <v>0</v>
      </c>
      <c r="AH378" s="13"/>
      <c r="AI378" s="13">
        <v>0</v>
      </c>
      <c r="AJ378" s="13">
        <v>0</v>
      </c>
      <c r="AK378" s="13">
        <v>3.0120481927710802E-2</v>
      </c>
      <c r="AL378" s="13"/>
      <c r="AM378" s="13">
        <v>0</v>
      </c>
      <c r="AN378" s="13">
        <v>0</v>
      </c>
      <c r="AO378" s="13">
        <v>0</v>
      </c>
      <c r="AP378" s="13"/>
      <c r="AQ378" s="13">
        <v>1.54798761609907E-2</v>
      </c>
      <c r="AR378" s="13">
        <v>1.8348623853211E-2</v>
      </c>
      <c r="AS378" s="13"/>
      <c r="AT378" s="13">
        <v>1.2820512820512799E-2</v>
      </c>
      <c r="AU378" s="13">
        <v>1.8749999999999999E-2</v>
      </c>
      <c r="AV378" s="13"/>
      <c r="AW378" s="13">
        <v>1.47783251231527E-2</v>
      </c>
      <c r="AX378" s="13">
        <v>1.5981735159817399E-2</v>
      </c>
      <c r="AY378" s="13"/>
      <c r="AZ378" s="13">
        <v>2.54545454545455E-2</v>
      </c>
      <c r="BA378" s="13">
        <v>1.0989010989011E-2</v>
      </c>
      <c r="BB378" s="13"/>
      <c r="BC378" s="13">
        <v>1.4534883720930199E-2</v>
      </c>
      <c r="BD378" s="13">
        <v>2.3696682464454999E-2</v>
      </c>
      <c r="BE378" s="13"/>
      <c r="BF378" s="13">
        <v>7.4626865671641798E-3</v>
      </c>
      <c r="BG378" s="13">
        <v>1.9047619047619001E-2</v>
      </c>
      <c r="BH378" s="13"/>
      <c r="BI378" s="13">
        <v>0</v>
      </c>
      <c r="BJ378" s="13">
        <v>1.9434628975265E-2</v>
      </c>
      <c r="BK378" s="13"/>
      <c r="BL378" s="13">
        <v>1.06007067137809E-2</v>
      </c>
      <c r="BM378" s="13">
        <v>2.27920227920228E-2</v>
      </c>
    </row>
    <row r="379" spans="2:65" x14ac:dyDescent="0.3">
      <c r="B379" t="s">
        <v>112</v>
      </c>
      <c r="C379" s="13">
        <v>0.87096774193548399</v>
      </c>
      <c r="D379" s="13">
        <v>0.853242320819113</v>
      </c>
      <c r="E379" s="13">
        <v>0.88385269121813004</v>
      </c>
      <c r="F379" s="13"/>
      <c r="G379" s="13">
        <v>0.855932203389831</v>
      </c>
      <c r="H379" s="13">
        <v>0.86473429951690794</v>
      </c>
      <c r="I379" s="13">
        <v>0.89855072463768104</v>
      </c>
      <c r="J379" s="13">
        <v>0.84883720930232598</v>
      </c>
      <c r="K379" s="13">
        <v>0.91228070175438603</v>
      </c>
      <c r="L379" s="13">
        <v>0.844444444444445</v>
      </c>
      <c r="M379" s="13"/>
      <c r="N379" s="13">
        <v>0.90043290043290003</v>
      </c>
      <c r="O379" s="13">
        <v>0.85714285714285698</v>
      </c>
      <c r="P379" s="13">
        <v>0.85416666666666696</v>
      </c>
      <c r="Q379" s="13">
        <v>0.84666666666666701</v>
      </c>
      <c r="R379" s="13"/>
      <c r="S379" s="13">
        <v>0.891891891891892</v>
      </c>
      <c r="T379" s="13">
        <v>0.88524590163934402</v>
      </c>
      <c r="U379" s="13">
        <v>0.88888888888888895</v>
      </c>
      <c r="V379" s="13">
        <v>0.875</v>
      </c>
      <c r="W379" s="13">
        <v>0.83333333333333304</v>
      </c>
      <c r="X379" s="13">
        <v>0.90163934426229497</v>
      </c>
      <c r="Y379" s="13">
        <v>0.88235294117647101</v>
      </c>
      <c r="Z379" s="13">
        <v>0.90476190476190499</v>
      </c>
      <c r="AA379" s="13">
        <v>0.81111111111111101</v>
      </c>
      <c r="AB379" s="13">
        <v>0.81395348837209303</v>
      </c>
      <c r="AC379" s="13">
        <v>0.90322580645161299</v>
      </c>
      <c r="AD379" s="13">
        <v>1</v>
      </c>
      <c r="AE379" s="13"/>
      <c r="AF379" s="13">
        <v>0.86976744186046495</v>
      </c>
      <c r="AG379" s="13">
        <v>1</v>
      </c>
      <c r="AH379" s="13"/>
      <c r="AI379" s="13">
        <v>0.91101694915254205</v>
      </c>
      <c r="AJ379" s="13">
        <v>0.86956521739130399</v>
      </c>
      <c r="AK379" s="13">
        <v>0.843373493975904</v>
      </c>
      <c r="AL379" s="13"/>
      <c r="AM379" s="13">
        <v>0.97058823529411797</v>
      </c>
      <c r="AN379" s="13">
        <v>0.78846153846153899</v>
      </c>
      <c r="AO379" s="13">
        <v>0.9</v>
      </c>
      <c r="AP379" s="13"/>
      <c r="AQ379" s="13">
        <v>0.87616099071207398</v>
      </c>
      <c r="AR379" s="13">
        <v>0.86850152905198796</v>
      </c>
      <c r="AS379" s="13"/>
      <c r="AT379" s="13">
        <v>0.87179487179487203</v>
      </c>
      <c r="AU379" s="13">
        <v>0.87083333333333302</v>
      </c>
      <c r="AV379" s="13"/>
      <c r="AW379" s="13">
        <v>0.84729064039408897</v>
      </c>
      <c r="AX379" s="13">
        <v>0.88127853881278495</v>
      </c>
      <c r="AY379" s="13"/>
      <c r="AZ379" s="13">
        <v>0.89090909090909098</v>
      </c>
      <c r="BA379" s="13">
        <v>0.85164835164835195</v>
      </c>
      <c r="BB379" s="13"/>
      <c r="BC379" s="13">
        <v>0.88081395348837199</v>
      </c>
      <c r="BD379" s="13">
        <v>0.85308056872037896</v>
      </c>
      <c r="BE379" s="13"/>
      <c r="BF379" s="13">
        <v>0.90298507462686595</v>
      </c>
      <c r="BG379" s="13">
        <v>0.86666666666666703</v>
      </c>
      <c r="BH379" s="13"/>
      <c r="BI379" s="13">
        <v>0.80769230769230804</v>
      </c>
      <c r="BJ379" s="13">
        <v>0.88339222614840995</v>
      </c>
      <c r="BK379" s="13"/>
      <c r="BL379" s="13">
        <v>0.86572438162544196</v>
      </c>
      <c r="BM379" s="13">
        <v>0.88319088319088301</v>
      </c>
    </row>
    <row r="380" spans="2:65" x14ac:dyDescent="0.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row>
    <row r="381" spans="2:65" x14ac:dyDescent="0.3">
      <c r="B381" s="6" t="s">
        <v>247</v>
      </c>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row>
    <row r="382" spans="2:65" x14ac:dyDescent="0.3">
      <c r="B382" s="23" t="s">
        <v>184</v>
      </c>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row>
    <row r="383" spans="2:65" x14ac:dyDescent="0.3">
      <c r="B383" t="s">
        <v>108</v>
      </c>
      <c r="C383" s="13">
        <v>0.65437788018433196</v>
      </c>
      <c r="D383" s="13">
        <v>0.61774744027303796</v>
      </c>
      <c r="E383" s="13">
        <v>0.68271954674221003</v>
      </c>
      <c r="F383" s="13"/>
      <c r="G383" s="13">
        <v>0.55084745762711895</v>
      </c>
      <c r="H383" s="13">
        <v>0.65700483091787398</v>
      </c>
      <c r="I383" s="13">
        <v>0.688405797101449</v>
      </c>
      <c r="J383" s="13">
        <v>0.73255813953488402</v>
      </c>
      <c r="K383" s="13">
        <v>0.70175438596491202</v>
      </c>
      <c r="L383" s="13">
        <v>0.6</v>
      </c>
      <c r="M383" s="13"/>
      <c r="N383" s="13">
        <v>0.70995670995671001</v>
      </c>
      <c r="O383" s="13">
        <v>0.65476190476190499</v>
      </c>
      <c r="P383" s="13">
        <v>0.59375</v>
      </c>
      <c r="Q383" s="13">
        <v>0.60666666666666702</v>
      </c>
      <c r="R383" s="13"/>
      <c r="S383" s="13">
        <v>0.68243243243243201</v>
      </c>
      <c r="T383" s="13">
        <v>0.65573770491803296</v>
      </c>
      <c r="U383" s="13">
        <v>0.63888888888888895</v>
      </c>
      <c r="V383" s="13">
        <v>0.70833333333333304</v>
      </c>
      <c r="W383" s="13">
        <v>0.48148148148148101</v>
      </c>
      <c r="X383" s="13">
        <v>0.65573770491803296</v>
      </c>
      <c r="Y383" s="13">
        <v>0.68627450980392202</v>
      </c>
      <c r="Z383" s="13">
        <v>0.76190476190476197</v>
      </c>
      <c r="AA383" s="13">
        <v>0.62222222222222201</v>
      </c>
      <c r="AB383" s="13">
        <v>0.53488372093023295</v>
      </c>
      <c r="AC383" s="13">
        <v>0.83870967741935498</v>
      </c>
      <c r="AD383" s="13">
        <v>0.85714285714285698</v>
      </c>
      <c r="AE383" s="13"/>
      <c r="AF383" s="13">
        <v>0.65116279069767402</v>
      </c>
      <c r="AG383" s="13">
        <v>1</v>
      </c>
      <c r="AH383" s="13"/>
      <c r="AI383" s="13">
        <v>0.72457627118644097</v>
      </c>
      <c r="AJ383" s="13">
        <v>0.69565217391304301</v>
      </c>
      <c r="AK383" s="13">
        <v>0.60240963855421703</v>
      </c>
      <c r="AL383" s="13"/>
      <c r="AM383" s="13">
        <v>0.88235294117647101</v>
      </c>
      <c r="AN383" s="13">
        <v>0.55769230769230804</v>
      </c>
      <c r="AO383" s="13">
        <v>0.66923076923076896</v>
      </c>
      <c r="AP383" s="13"/>
      <c r="AQ383" s="13">
        <v>0.65325077399380804</v>
      </c>
      <c r="AR383" s="13">
        <v>0.65749235474006096</v>
      </c>
      <c r="AS383" s="13"/>
      <c r="AT383" s="13">
        <v>0.58333333333333304</v>
      </c>
      <c r="AU383" s="13">
        <v>0.67500000000000004</v>
      </c>
      <c r="AV383" s="13"/>
      <c r="AW383" s="13">
        <v>0.64039408866995096</v>
      </c>
      <c r="AX383" s="13">
        <v>0.65753424657534199</v>
      </c>
      <c r="AY383" s="13"/>
      <c r="AZ383" s="13">
        <v>0.66545454545454497</v>
      </c>
      <c r="BA383" s="13">
        <v>0.64560439560439598</v>
      </c>
      <c r="BB383" s="13"/>
      <c r="BC383" s="13">
        <v>0.66569767441860495</v>
      </c>
      <c r="BD383" s="13">
        <v>0.65876777251184804</v>
      </c>
      <c r="BE383" s="13"/>
      <c r="BF383" s="13">
        <v>0.70895522388059695</v>
      </c>
      <c r="BG383" s="13">
        <v>0.63809523809523805</v>
      </c>
      <c r="BH383" s="13"/>
      <c r="BI383" s="13">
        <v>0.55128205128205099</v>
      </c>
      <c r="BJ383" s="13">
        <v>0.67137809187279196</v>
      </c>
      <c r="BK383" s="13"/>
      <c r="BL383" s="13">
        <v>0.65017667844522997</v>
      </c>
      <c r="BM383" s="13">
        <v>0.66951566951566999</v>
      </c>
    </row>
    <row r="384" spans="2:65" x14ac:dyDescent="0.3">
      <c r="B384" t="s">
        <v>109</v>
      </c>
      <c r="C384" s="13">
        <v>0.216589861751152</v>
      </c>
      <c r="D384" s="13">
        <v>0.23549488054607501</v>
      </c>
      <c r="E384" s="13">
        <v>0.20396600566572201</v>
      </c>
      <c r="F384" s="13"/>
      <c r="G384" s="13">
        <v>0.322033898305085</v>
      </c>
      <c r="H384" s="13">
        <v>0.202898550724638</v>
      </c>
      <c r="I384" s="13">
        <v>0.21014492753623201</v>
      </c>
      <c r="J384" s="13">
        <v>0.13953488372093001</v>
      </c>
      <c r="K384" s="13">
        <v>0.19298245614035101</v>
      </c>
      <c r="L384" s="13">
        <v>0.2</v>
      </c>
      <c r="M384" s="13"/>
      <c r="N384" s="13">
        <v>0.168831168831169</v>
      </c>
      <c r="O384" s="13">
        <v>0.20833333333333301</v>
      </c>
      <c r="P384" s="13">
        <v>0.30208333333333298</v>
      </c>
      <c r="Q384" s="13">
        <v>0.24</v>
      </c>
      <c r="R384" s="13"/>
      <c r="S384" s="13">
        <v>0.195945945945946</v>
      </c>
      <c r="T384" s="13">
        <v>0.213114754098361</v>
      </c>
      <c r="U384" s="13">
        <v>0.25</v>
      </c>
      <c r="V384" s="13">
        <v>0.20833333333333301</v>
      </c>
      <c r="W384" s="13">
        <v>0.31481481481481499</v>
      </c>
      <c r="X384" s="13">
        <v>0.22950819672131101</v>
      </c>
      <c r="Y384" s="13">
        <v>0.17647058823529399</v>
      </c>
      <c r="Z384" s="13">
        <v>0.19047619047618999</v>
      </c>
      <c r="AA384" s="13">
        <v>0.233333333333333</v>
      </c>
      <c r="AB384" s="13">
        <v>0.25581395348837199</v>
      </c>
      <c r="AC384" s="13">
        <v>9.6774193548387094E-2</v>
      </c>
      <c r="AD384" s="13">
        <v>0.14285714285714299</v>
      </c>
      <c r="AE384" s="13"/>
      <c r="AF384" s="13">
        <v>0.21860465116279101</v>
      </c>
      <c r="AG384" s="13">
        <v>0</v>
      </c>
      <c r="AH384" s="13"/>
      <c r="AI384" s="13">
        <v>0.17372881355932199</v>
      </c>
      <c r="AJ384" s="13">
        <v>0.231884057971014</v>
      </c>
      <c r="AK384" s="13">
        <v>0.240963855421687</v>
      </c>
      <c r="AL384" s="13"/>
      <c r="AM384" s="13">
        <v>7.3529411764705899E-2</v>
      </c>
      <c r="AN384" s="13">
        <v>0.269230769230769</v>
      </c>
      <c r="AO384" s="13">
        <v>0.22307692307692301</v>
      </c>
      <c r="AP384" s="13"/>
      <c r="AQ384" s="13">
        <v>0.22600619195046401</v>
      </c>
      <c r="AR384" s="13">
        <v>0.20795107033639099</v>
      </c>
      <c r="AS384" s="13"/>
      <c r="AT384" s="13">
        <v>0.28205128205128199</v>
      </c>
      <c r="AU384" s="13">
        <v>0.2</v>
      </c>
      <c r="AV384" s="13"/>
      <c r="AW384" s="13">
        <v>0.22660098522167499</v>
      </c>
      <c r="AX384" s="13">
        <v>0.21461187214611899</v>
      </c>
      <c r="AY384" s="13"/>
      <c r="AZ384" s="13">
        <v>0.2</v>
      </c>
      <c r="BA384" s="13">
        <v>0.230769230769231</v>
      </c>
      <c r="BB384" s="13"/>
      <c r="BC384" s="13">
        <v>0.22093023255814001</v>
      </c>
      <c r="BD384" s="13">
        <v>0.20379146919431301</v>
      </c>
      <c r="BE384" s="13"/>
      <c r="BF384" s="13">
        <v>0.238805970149254</v>
      </c>
      <c r="BG384" s="13">
        <v>0.20952380952381</v>
      </c>
      <c r="BH384" s="13"/>
      <c r="BI384" s="13">
        <v>0.28205128205128199</v>
      </c>
      <c r="BJ384" s="13">
        <v>0.208480565371025</v>
      </c>
      <c r="BK384" s="13"/>
      <c r="BL384" s="13">
        <v>0.204946996466431</v>
      </c>
      <c r="BM384" s="13">
        <v>0.22222222222222199</v>
      </c>
    </row>
    <row r="385" spans="2:65" x14ac:dyDescent="0.3">
      <c r="B385" t="s">
        <v>110</v>
      </c>
      <c r="C385" s="13">
        <v>4.3010752688171998E-2</v>
      </c>
      <c r="D385" s="13">
        <v>4.7781569965870303E-2</v>
      </c>
      <c r="E385" s="13">
        <v>3.9660056657223802E-2</v>
      </c>
      <c r="F385" s="13"/>
      <c r="G385" s="13">
        <v>4.2372881355932202E-2</v>
      </c>
      <c r="H385" s="13">
        <v>7.2463768115942004E-2</v>
      </c>
      <c r="I385" s="13">
        <v>2.8985507246376802E-2</v>
      </c>
      <c r="J385" s="13">
        <v>1.16279069767442E-2</v>
      </c>
      <c r="K385" s="13">
        <v>1.7543859649122799E-2</v>
      </c>
      <c r="L385" s="13">
        <v>4.4444444444444398E-2</v>
      </c>
      <c r="M385" s="13"/>
      <c r="N385" s="13">
        <v>4.3290043290043302E-2</v>
      </c>
      <c r="O385" s="13">
        <v>3.5714285714285698E-2</v>
      </c>
      <c r="P385" s="13">
        <v>3.125E-2</v>
      </c>
      <c r="Q385" s="13">
        <v>0.06</v>
      </c>
      <c r="R385" s="13"/>
      <c r="S385" s="13">
        <v>4.0540540540540501E-2</v>
      </c>
      <c r="T385" s="13">
        <v>1.63934426229508E-2</v>
      </c>
      <c r="U385" s="13">
        <v>0</v>
      </c>
      <c r="V385" s="13">
        <v>4.1666666666666699E-2</v>
      </c>
      <c r="W385" s="13">
        <v>0.148148148148148</v>
      </c>
      <c r="X385" s="13">
        <v>1.63934426229508E-2</v>
      </c>
      <c r="Y385" s="13">
        <v>5.8823529411764698E-2</v>
      </c>
      <c r="Z385" s="13">
        <v>4.7619047619047603E-2</v>
      </c>
      <c r="AA385" s="13">
        <v>4.4444444444444398E-2</v>
      </c>
      <c r="AB385" s="13">
        <v>2.32558139534884E-2</v>
      </c>
      <c r="AC385" s="13">
        <v>3.2258064516128997E-2</v>
      </c>
      <c r="AD385" s="13">
        <v>0</v>
      </c>
      <c r="AE385" s="13"/>
      <c r="AF385" s="13">
        <v>4.3410852713178301E-2</v>
      </c>
      <c r="AG385" s="13">
        <v>0</v>
      </c>
      <c r="AH385" s="13"/>
      <c r="AI385" s="13">
        <v>6.3559322033898302E-2</v>
      </c>
      <c r="AJ385" s="13">
        <v>2.8985507246376802E-2</v>
      </c>
      <c r="AK385" s="13">
        <v>3.3132530120481903E-2</v>
      </c>
      <c r="AL385" s="13"/>
      <c r="AM385" s="13">
        <v>1.4705882352941201E-2</v>
      </c>
      <c r="AN385" s="13">
        <v>9.6153846153846201E-2</v>
      </c>
      <c r="AO385" s="13">
        <v>6.15384615384615E-2</v>
      </c>
      <c r="AP385" s="13"/>
      <c r="AQ385" s="13">
        <v>4.3343653250774002E-2</v>
      </c>
      <c r="AR385" s="13">
        <v>3.97553516819572E-2</v>
      </c>
      <c r="AS385" s="13"/>
      <c r="AT385" s="13">
        <v>5.7692307692307702E-2</v>
      </c>
      <c r="AU385" s="13">
        <v>3.3333333333333298E-2</v>
      </c>
      <c r="AV385" s="13"/>
      <c r="AW385" s="13">
        <v>4.9261083743842402E-2</v>
      </c>
      <c r="AX385" s="13">
        <v>4.1095890410958902E-2</v>
      </c>
      <c r="AY385" s="13"/>
      <c r="AZ385" s="13">
        <v>3.6363636363636397E-2</v>
      </c>
      <c r="BA385" s="13">
        <v>4.94505494505494E-2</v>
      </c>
      <c r="BB385" s="13"/>
      <c r="BC385" s="13">
        <v>3.4883720930232599E-2</v>
      </c>
      <c r="BD385" s="13">
        <v>6.1611374407582901E-2</v>
      </c>
      <c r="BE385" s="13"/>
      <c r="BF385" s="13">
        <v>2.9850746268656699E-2</v>
      </c>
      <c r="BG385" s="13">
        <v>3.8095238095238099E-2</v>
      </c>
      <c r="BH385" s="13"/>
      <c r="BI385" s="13">
        <v>8.9743589743589702E-2</v>
      </c>
      <c r="BJ385" s="13">
        <v>3.1802120141342802E-2</v>
      </c>
      <c r="BK385" s="13"/>
      <c r="BL385" s="13">
        <v>4.5936395759717301E-2</v>
      </c>
      <c r="BM385" s="13">
        <v>3.1339031339031299E-2</v>
      </c>
    </row>
    <row r="386" spans="2:65" x14ac:dyDescent="0.3">
      <c r="B386" t="s">
        <v>111</v>
      </c>
      <c r="C386" s="13">
        <v>2.3041474654377898E-2</v>
      </c>
      <c r="D386" s="13">
        <v>3.7542662116041001E-2</v>
      </c>
      <c r="E386" s="13">
        <v>1.1331444759206799E-2</v>
      </c>
      <c r="F386" s="13"/>
      <c r="G386" s="13">
        <v>8.4745762711864406E-3</v>
      </c>
      <c r="H386" s="13">
        <v>1.9323671497584499E-2</v>
      </c>
      <c r="I386" s="13">
        <v>2.1739130434782601E-2</v>
      </c>
      <c r="J386" s="13">
        <v>5.8139534883720902E-2</v>
      </c>
      <c r="K386" s="13">
        <v>1.7543859649122799E-2</v>
      </c>
      <c r="L386" s="13">
        <v>2.2222222222222199E-2</v>
      </c>
      <c r="M386" s="13"/>
      <c r="N386" s="13">
        <v>2.1645021645021599E-2</v>
      </c>
      <c r="O386" s="13">
        <v>4.1666666666666699E-2</v>
      </c>
      <c r="P386" s="13">
        <v>1.0416666666666701E-2</v>
      </c>
      <c r="Q386" s="13">
        <v>1.3333333333333299E-2</v>
      </c>
      <c r="R386" s="13"/>
      <c r="S386" s="13">
        <v>1.35135135135135E-2</v>
      </c>
      <c r="T386" s="13">
        <v>3.2786885245901599E-2</v>
      </c>
      <c r="U386" s="13">
        <v>0</v>
      </c>
      <c r="V386" s="13">
        <v>0</v>
      </c>
      <c r="W386" s="13">
        <v>3.7037037037037E-2</v>
      </c>
      <c r="X386" s="13">
        <v>1.63934426229508E-2</v>
      </c>
      <c r="Y386" s="13">
        <v>5.8823529411764698E-2</v>
      </c>
      <c r="Z386" s="13">
        <v>0</v>
      </c>
      <c r="AA386" s="13">
        <v>2.2222222222222199E-2</v>
      </c>
      <c r="AB386" s="13">
        <v>6.9767441860465101E-2</v>
      </c>
      <c r="AC386" s="13">
        <v>0</v>
      </c>
      <c r="AD386" s="13">
        <v>0</v>
      </c>
      <c r="AE386" s="13"/>
      <c r="AF386" s="13">
        <v>2.32558139534884E-2</v>
      </c>
      <c r="AG386" s="13">
        <v>0</v>
      </c>
      <c r="AH386" s="13"/>
      <c r="AI386" s="13">
        <v>1.6949152542372899E-2</v>
      </c>
      <c r="AJ386" s="13">
        <v>2.8985507246376802E-2</v>
      </c>
      <c r="AK386" s="13">
        <v>2.40963855421687E-2</v>
      </c>
      <c r="AL386" s="13"/>
      <c r="AM386" s="13">
        <v>0</v>
      </c>
      <c r="AN386" s="13">
        <v>5.7692307692307702E-2</v>
      </c>
      <c r="AO386" s="13">
        <v>2.3076923076923099E-2</v>
      </c>
      <c r="AP386" s="13"/>
      <c r="AQ386" s="13">
        <v>2.4767801857585099E-2</v>
      </c>
      <c r="AR386" s="13">
        <v>2.1406727828746201E-2</v>
      </c>
      <c r="AS386" s="13"/>
      <c r="AT386" s="13">
        <v>1.9230769230769201E-2</v>
      </c>
      <c r="AU386" s="13">
        <v>2.5000000000000001E-2</v>
      </c>
      <c r="AV386" s="13"/>
      <c r="AW386" s="13">
        <v>2.4630541871921201E-2</v>
      </c>
      <c r="AX386" s="13">
        <v>2.2831050228310501E-2</v>
      </c>
      <c r="AY386" s="13"/>
      <c r="AZ386" s="13">
        <v>1.45454545454545E-2</v>
      </c>
      <c r="BA386" s="13">
        <v>3.0219780219780199E-2</v>
      </c>
      <c r="BB386" s="13"/>
      <c r="BC386" s="13">
        <v>2.9069767441860499E-2</v>
      </c>
      <c r="BD386" s="13">
        <v>9.4786729857819895E-3</v>
      </c>
      <c r="BE386" s="13"/>
      <c r="BF386" s="13">
        <v>0</v>
      </c>
      <c r="BG386" s="13">
        <v>4.7619047619047603E-2</v>
      </c>
      <c r="BH386" s="13"/>
      <c r="BI386" s="13">
        <v>3.8461538461538498E-2</v>
      </c>
      <c r="BJ386" s="13">
        <v>2.1201413427561801E-2</v>
      </c>
      <c r="BK386" s="13"/>
      <c r="BL386" s="13">
        <v>2.8268551236749099E-2</v>
      </c>
      <c r="BM386" s="13">
        <v>1.7094017094017099E-2</v>
      </c>
    </row>
    <row r="387" spans="2:65" x14ac:dyDescent="0.3">
      <c r="B387" t="s">
        <v>239</v>
      </c>
      <c r="C387" s="13">
        <v>3.6866359447004601E-2</v>
      </c>
      <c r="D387" s="13">
        <v>3.4129692832764499E-2</v>
      </c>
      <c r="E387" s="13">
        <v>3.6827195467422101E-2</v>
      </c>
      <c r="F387" s="13"/>
      <c r="G387" s="13">
        <v>5.93220338983051E-2</v>
      </c>
      <c r="H387" s="13">
        <v>2.41545893719807E-2</v>
      </c>
      <c r="I387" s="13">
        <v>2.1739130434782601E-2</v>
      </c>
      <c r="J387" s="13">
        <v>3.4883720930232599E-2</v>
      </c>
      <c r="K387" s="13">
        <v>5.2631578947368397E-2</v>
      </c>
      <c r="L387" s="13">
        <v>6.6666666666666693E-2</v>
      </c>
      <c r="M387" s="13"/>
      <c r="N387" s="13">
        <v>3.4632034632034597E-2</v>
      </c>
      <c r="O387" s="13">
        <v>3.5714285714285698E-2</v>
      </c>
      <c r="P387" s="13">
        <v>2.0833333333333301E-2</v>
      </c>
      <c r="Q387" s="13">
        <v>5.3333333333333302E-2</v>
      </c>
      <c r="R387" s="13"/>
      <c r="S387" s="13">
        <v>4.72972972972973E-2</v>
      </c>
      <c r="T387" s="13">
        <v>3.2786885245901599E-2</v>
      </c>
      <c r="U387" s="13">
        <v>2.7777777777777801E-2</v>
      </c>
      <c r="V387" s="13">
        <v>2.0833333333333301E-2</v>
      </c>
      <c r="W387" s="13">
        <v>0</v>
      </c>
      <c r="X387" s="13">
        <v>4.91803278688525E-2</v>
      </c>
      <c r="Y387" s="13">
        <v>0</v>
      </c>
      <c r="Z387" s="13">
        <v>0</v>
      </c>
      <c r="AA387" s="13">
        <v>6.6666666666666693E-2</v>
      </c>
      <c r="AB387" s="13">
        <v>9.3023255813953501E-2</v>
      </c>
      <c r="AC387" s="13">
        <v>0</v>
      </c>
      <c r="AD387" s="13">
        <v>0</v>
      </c>
      <c r="AE387" s="13"/>
      <c r="AF387" s="13">
        <v>3.7209302325581402E-2</v>
      </c>
      <c r="AG387" s="13">
        <v>0</v>
      </c>
      <c r="AH387" s="13"/>
      <c r="AI387" s="13">
        <v>1.6949152542372899E-2</v>
      </c>
      <c r="AJ387" s="13">
        <v>1.4492753623188401E-2</v>
      </c>
      <c r="AK387" s="13">
        <v>5.7228915662650599E-2</v>
      </c>
      <c r="AL387" s="13"/>
      <c r="AM387" s="13">
        <v>2.9411764705882401E-2</v>
      </c>
      <c r="AN387" s="13">
        <v>1.9230769230769201E-2</v>
      </c>
      <c r="AO387" s="13">
        <v>1.5384615384615399E-2</v>
      </c>
      <c r="AP387" s="13"/>
      <c r="AQ387" s="13">
        <v>3.09597523219814E-2</v>
      </c>
      <c r="AR387" s="13">
        <v>4.2813455657492401E-2</v>
      </c>
      <c r="AS387" s="13"/>
      <c r="AT387" s="13">
        <v>3.2051282051282E-2</v>
      </c>
      <c r="AU387" s="13">
        <v>3.9583333333333297E-2</v>
      </c>
      <c r="AV387" s="13"/>
      <c r="AW387" s="13">
        <v>2.95566502463054E-2</v>
      </c>
      <c r="AX387" s="13">
        <v>4.1095890410958902E-2</v>
      </c>
      <c r="AY387" s="13"/>
      <c r="AZ387" s="13">
        <v>4.72727272727273E-2</v>
      </c>
      <c r="BA387" s="13">
        <v>2.74725274725275E-2</v>
      </c>
      <c r="BB387" s="13"/>
      <c r="BC387" s="13">
        <v>2.32558139534884E-2</v>
      </c>
      <c r="BD387" s="13">
        <v>4.7393364928909901E-2</v>
      </c>
      <c r="BE387" s="13"/>
      <c r="BF387" s="13">
        <v>1.49253731343284E-2</v>
      </c>
      <c r="BG387" s="13">
        <v>2.8571428571428598E-2</v>
      </c>
      <c r="BH387" s="13"/>
      <c r="BI387" s="13">
        <v>2.5641025641025599E-2</v>
      </c>
      <c r="BJ387" s="13">
        <v>3.8869257950529999E-2</v>
      </c>
      <c r="BK387" s="13"/>
      <c r="BL387" s="13">
        <v>3.5335689045936397E-2</v>
      </c>
      <c r="BM387" s="13">
        <v>3.9886039886039899E-2</v>
      </c>
    </row>
    <row r="388" spans="2:65" x14ac:dyDescent="0.3">
      <c r="B388" t="s">
        <v>91</v>
      </c>
      <c r="C388" s="13">
        <v>2.61136712749616E-2</v>
      </c>
      <c r="D388" s="13">
        <v>2.7303754266211601E-2</v>
      </c>
      <c r="E388" s="13">
        <v>2.54957507082153E-2</v>
      </c>
      <c r="F388" s="13"/>
      <c r="G388" s="13">
        <v>1.6949152542372899E-2</v>
      </c>
      <c r="H388" s="13">
        <v>2.41545893719807E-2</v>
      </c>
      <c r="I388" s="13">
        <v>2.8985507246376802E-2</v>
      </c>
      <c r="J388" s="13">
        <v>2.32558139534884E-2</v>
      </c>
      <c r="K388" s="13">
        <v>1.7543859649122799E-2</v>
      </c>
      <c r="L388" s="13">
        <v>6.6666666666666693E-2</v>
      </c>
      <c r="M388" s="13"/>
      <c r="N388" s="13">
        <v>2.1645021645021599E-2</v>
      </c>
      <c r="O388" s="13">
        <v>2.3809523809523801E-2</v>
      </c>
      <c r="P388" s="13">
        <v>4.1666666666666699E-2</v>
      </c>
      <c r="Q388" s="13">
        <v>2.66666666666667E-2</v>
      </c>
      <c r="R388" s="13"/>
      <c r="S388" s="13">
        <v>2.0270270270270299E-2</v>
      </c>
      <c r="T388" s="13">
        <v>4.91803278688525E-2</v>
      </c>
      <c r="U388" s="13">
        <v>8.3333333333333301E-2</v>
      </c>
      <c r="V388" s="13">
        <v>2.0833333333333301E-2</v>
      </c>
      <c r="W388" s="13">
        <v>1.85185185185185E-2</v>
      </c>
      <c r="X388" s="13">
        <v>3.2786885245901599E-2</v>
      </c>
      <c r="Y388" s="13">
        <v>1.9607843137254902E-2</v>
      </c>
      <c r="Z388" s="13">
        <v>0</v>
      </c>
      <c r="AA388" s="13">
        <v>1.1111111111111099E-2</v>
      </c>
      <c r="AB388" s="13">
        <v>2.32558139534884E-2</v>
      </c>
      <c r="AC388" s="13">
        <v>3.2258064516128997E-2</v>
      </c>
      <c r="AD388" s="13">
        <v>0</v>
      </c>
      <c r="AE388" s="13"/>
      <c r="AF388" s="13">
        <v>2.6356589147286801E-2</v>
      </c>
      <c r="AG388" s="13">
        <v>0</v>
      </c>
      <c r="AH388" s="13"/>
      <c r="AI388" s="13">
        <v>4.2372881355932203E-3</v>
      </c>
      <c r="AJ388" s="13">
        <v>0</v>
      </c>
      <c r="AK388" s="13">
        <v>4.2168674698795199E-2</v>
      </c>
      <c r="AL388" s="13"/>
      <c r="AM388" s="13">
        <v>0</v>
      </c>
      <c r="AN388" s="13">
        <v>0</v>
      </c>
      <c r="AO388" s="13">
        <v>7.6923076923076901E-3</v>
      </c>
      <c r="AP388" s="13"/>
      <c r="AQ388" s="13">
        <v>2.1671826625387001E-2</v>
      </c>
      <c r="AR388" s="13">
        <v>3.0581039755351699E-2</v>
      </c>
      <c r="AS388" s="13"/>
      <c r="AT388" s="13">
        <v>2.5641025641025599E-2</v>
      </c>
      <c r="AU388" s="13">
        <v>2.70833333333333E-2</v>
      </c>
      <c r="AV388" s="13"/>
      <c r="AW388" s="13">
        <v>2.95566502463054E-2</v>
      </c>
      <c r="AX388" s="13">
        <v>2.2831050228310501E-2</v>
      </c>
      <c r="AY388" s="13"/>
      <c r="AZ388" s="13">
        <v>3.6363636363636397E-2</v>
      </c>
      <c r="BA388" s="13">
        <v>1.6483516483516501E-2</v>
      </c>
      <c r="BB388" s="13"/>
      <c r="BC388" s="13">
        <v>2.6162790697674399E-2</v>
      </c>
      <c r="BD388" s="13">
        <v>1.8957345971564E-2</v>
      </c>
      <c r="BE388" s="13"/>
      <c r="BF388" s="13">
        <v>7.4626865671641798E-3</v>
      </c>
      <c r="BG388" s="13">
        <v>3.8095238095238099E-2</v>
      </c>
      <c r="BH388" s="13"/>
      <c r="BI388" s="13">
        <v>1.2820512820512799E-2</v>
      </c>
      <c r="BJ388" s="13">
        <v>2.8268551236749099E-2</v>
      </c>
      <c r="BK388" s="13"/>
      <c r="BL388" s="13">
        <v>3.5335689045936397E-2</v>
      </c>
      <c r="BM388" s="13">
        <v>1.9943019943019901E-2</v>
      </c>
    </row>
    <row r="389" spans="2:65" x14ac:dyDescent="0.3">
      <c r="B389" t="s">
        <v>112</v>
      </c>
      <c r="C389" s="13">
        <v>0.87096774193548399</v>
      </c>
      <c r="D389" s="13">
        <v>0.853242320819113</v>
      </c>
      <c r="E389" s="13">
        <v>0.88668555240793201</v>
      </c>
      <c r="F389" s="13"/>
      <c r="G389" s="13">
        <v>0.87288135593220295</v>
      </c>
      <c r="H389" s="13">
        <v>0.85990338164251201</v>
      </c>
      <c r="I389" s="13">
        <v>0.89855072463768104</v>
      </c>
      <c r="J389" s="13">
        <v>0.87209302325581395</v>
      </c>
      <c r="K389" s="13">
        <v>0.89473684210526305</v>
      </c>
      <c r="L389" s="13">
        <v>0.8</v>
      </c>
      <c r="M389" s="13"/>
      <c r="N389" s="13">
        <v>0.87878787878787901</v>
      </c>
      <c r="O389" s="13">
        <v>0.86309523809523803</v>
      </c>
      <c r="P389" s="13">
        <v>0.89583333333333304</v>
      </c>
      <c r="Q389" s="13">
        <v>0.84666666666666701</v>
      </c>
      <c r="R389" s="13"/>
      <c r="S389" s="13">
        <v>0.87837837837837796</v>
      </c>
      <c r="T389" s="13">
        <v>0.86885245901639296</v>
      </c>
      <c r="U389" s="13">
        <v>0.88888888888888895</v>
      </c>
      <c r="V389" s="13">
        <v>0.91666666666666696</v>
      </c>
      <c r="W389" s="13">
        <v>0.79629629629629595</v>
      </c>
      <c r="X389" s="13">
        <v>0.88524590163934402</v>
      </c>
      <c r="Y389" s="13">
        <v>0.86274509803921595</v>
      </c>
      <c r="Z389" s="13">
        <v>0.952380952380952</v>
      </c>
      <c r="AA389" s="13">
        <v>0.85555555555555596</v>
      </c>
      <c r="AB389" s="13">
        <v>0.79069767441860495</v>
      </c>
      <c r="AC389" s="13">
        <v>0.93548387096774199</v>
      </c>
      <c r="AD389" s="13">
        <v>1</v>
      </c>
      <c r="AE389" s="13"/>
      <c r="AF389" s="13">
        <v>0.86976744186046495</v>
      </c>
      <c r="AG389" s="13">
        <v>1</v>
      </c>
      <c r="AH389" s="13"/>
      <c r="AI389" s="13">
        <v>0.89830508474576298</v>
      </c>
      <c r="AJ389" s="13">
        <v>0.92753623188405798</v>
      </c>
      <c r="AK389" s="13">
        <v>0.843373493975904</v>
      </c>
      <c r="AL389" s="13"/>
      <c r="AM389" s="13">
        <v>0.95588235294117596</v>
      </c>
      <c r="AN389" s="13">
        <v>0.82692307692307698</v>
      </c>
      <c r="AO389" s="13">
        <v>0.89230769230769202</v>
      </c>
      <c r="AP389" s="13"/>
      <c r="AQ389" s="13">
        <v>0.87925696594427205</v>
      </c>
      <c r="AR389" s="13">
        <v>0.865443425076453</v>
      </c>
      <c r="AS389" s="13"/>
      <c r="AT389" s="13">
        <v>0.86538461538461497</v>
      </c>
      <c r="AU389" s="13">
        <v>0.875</v>
      </c>
      <c r="AV389" s="13"/>
      <c r="AW389" s="13">
        <v>0.866995073891626</v>
      </c>
      <c r="AX389" s="13">
        <v>0.87214611872146097</v>
      </c>
      <c r="AY389" s="13"/>
      <c r="AZ389" s="13">
        <v>0.86545454545454503</v>
      </c>
      <c r="BA389" s="13">
        <v>0.87637362637362604</v>
      </c>
      <c r="BB389" s="13"/>
      <c r="BC389" s="13">
        <v>0.88662790697674398</v>
      </c>
      <c r="BD389" s="13">
        <v>0.86255924170616105</v>
      </c>
      <c r="BE389" s="13"/>
      <c r="BF389" s="13">
        <v>0.94776119402985104</v>
      </c>
      <c r="BG389" s="13">
        <v>0.84761904761904805</v>
      </c>
      <c r="BH389" s="13"/>
      <c r="BI389" s="13">
        <v>0.83333333333333304</v>
      </c>
      <c r="BJ389" s="13">
        <v>0.87985865724381596</v>
      </c>
      <c r="BK389" s="13"/>
      <c r="BL389" s="13">
        <v>0.85512367491166097</v>
      </c>
      <c r="BM389" s="13">
        <v>0.89173789173789197</v>
      </c>
    </row>
    <row r="390" spans="2:65" x14ac:dyDescent="0.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row>
    <row r="391" spans="2:65" x14ac:dyDescent="0.3">
      <c r="B391" s="6" t="s">
        <v>248</v>
      </c>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row>
    <row r="392" spans="2:65" x14ac:dyDescent="0.3">
      <c r="B392" s="23" t="s">
        <v>184</v>
      </c>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row>
    <row r="393" spans="2:65" x14ac:dyDescent="0.3">
      <c r="B393" t="s">
        <v>108</v>
      </c>
      <c r="C393" s="13">
        <v>0.13671274961597499</v>
      </c>
      <c r="D393" s="13">
        <v>0.15699658703071701</v>
      </c>
      <c r="E393" s="13">
        <v>0.121813031161473</v>
      </c>
      <c r="F393" s="13"/>
      <c r="G393" s="13">
        <v>9.3220338983050793E-2</v>
      </c>
      <c r="H393" s="13">
        <v>0.15458937198067599</v>
      </c>
      <c r="I393" s="13">
        <v>0.15217391304347799</v>
      </c>
      <c r="J393" s="13">
        <v>0.162790697674419</v>
      </c>
      <c r="K393" s="13">
        <v>0.12280701754386</v>
      </c>
      <c r="L393" s="13">
        <v>8.8888888888888906E-2</v>
      </c>
      <c r="M393" s="13"/>
      <c r="N393" s="13">
        <v>0.15584415584415601</v>
      </c>
      <c r="O393" s="13">
        <v>7.1428571428571397E-2</v>
      </c>
      <c r="P393" s="13">
        <v>0.14583333333333301</v>
      </c>
      <c r="Q393" s="13">
        <v>0.18</v>
      </c>
      <c r="R393" s="13"/>
      <c r="S393" s="13">
        <v>0.162162162162162</v>
      </c>
      <c r="T393" s="13">
        <v>9.8360655737704902E-2</v>
      </c>
      <c r="U393" s="13">
        <v>8.3333333333333301E-2</v>
      </c>
      <c r="V393" s="13">
        <v>0.125</v>
      </c>
      <c r="W393" s="13">
        <v>0.203703703703704</v>
      </c>
      <c r="X393" s="13">
        <v>0.213114754098361</v>
      </c>
      <c r="Y393" s="13">
        <v>9.8039215686274495E-2</v>
      </c>
      <c r="Z393" s="13">
        <v>0.238095238095238</v>
      </c>
      <c r="AA393" s="13">
        <v>7.7777777777777807E-2</v>
      </c>
      <c r="AB393" s="13">
        <v>2.32558139534884E-2</v>
      </c>
      <c r="AC393" s="13">
        <v>0.16129032258064499</v>
      </c>
      <c r="AD393" s="13">
        <v>0.42857142857142899</v>
      </c>
      <c r="AE393" s="13"/>
      <c r="AF393" s="13">
        <v>0.13798449612403099</v>
      </c>
      <c r="AG393" s="13">
        <v>0</v>
      </c>
      <c r="AH393" s="13"/>
      <c r="AI393" s="13">
        <v>0.22881355932203401</v>
      </c>
      <c r="AJ393" s="13">
        <v>0.15942028985507201</v>
      </c>
      <c r="AK393" s="13">
        <v>6.3253012048192794E-2</v>
      </c>
      <c r="AL393" s="13"/>
      <c r="AM393" s="13">
        <v>0.25</v>
      </c>
      <c r="AN393" s="13">
        <v>0.36538461538461497</v>
      </c>
      <c r="AO393" s="13">
        <v>0.123076923076923</v>
      </c>
      <c r="AP393" s="13"/>
      <c r="AQ393" s="13">
        <v>0.148606811145511</v>
      </c>
      <c r="AR393" s="13">
        <v>0.125382262996942</v>
      </c>
      <c r="AS393" s="13"/>
      <c r="AT393" s="13">
        <v>0.141025641025641</v>
      </c>
      <c r="AU393" s="13">
        <v>0.13541666666666699</v>
      </c>
      <c r="AV393" s="13"/>
      <c r="AW393" s="13">
        <v>0.133004926108374</v>
      </c>
      <c r="AX393" s="13">
        <v>0.141552511415525</v>
      </c>
      <c r="AY393" s="13"/>
      <c r="AZ393" s="13">
        <v>0.149090909090909</v>
      </c>
      <c r="BA393" s="13">
        <v>0.12362637362637401</v>
      </c>
      <c r="BB393" s="13"/>
      <c r="BC393" s="13">
        <v>0.162790697674419</v>
      </c>
      <c r="BD393" s="13">
        <v>0.13270142180094799</v>
      </c>
      <c r="BE393" s="13"/>
      <c r="BF393" s="13">
        <v>0.15671641791044799</v>
      </c>
      <c r="BG393" s="13">
        <v>0.16666666666666699</v>
      </c>
      <c r="BH393" s="13"/>
      <c r="BI393" s="13">
        <v>0.20512820512820501</v>
      </c>
      <c r="BJ393" s="13">
        <v>0.12544169611307401</v>
      </c>
      <c r="BK393" s="13"/>
      <c r="BL393" s="13">
        <v>0.120141342756184</v>
      </c>
      <c r="BM393" s="13">
        <v>0.148148148148148</v>
      </c>
    </row>
    <row r="394" spans="2:65" x14ac:dyDescent="0.3">
      <c r="B394" t="s">
        <v>109</v>
      </c>
      <c r="C394" s="13">
        <v>0.16743471582181299</v>
      </c>
      <c r="D394" s="13">
        <v>0.18088737201365199</v>
      </c>
      <c r="E394" s="13">
        <v>0.15864022662889499</v>
      </c>
      <c r="F394" s="13"/>
      <c r="G394" s="13">
        <v>0.152542372881356</v>
      </c>
      <c r="H394" s="13">
        <v>0.22705314009661801</v>
      </c>
      <c r="I394" s="13">
        <v>0.16666666666666699</v>
      </c>
      <c r="J394" s="13">
        <v>0.127906976744186</v>
      </c>
      <c r="K394" s="13">
        <v>7.0175438596491196E-2</v>
      </c>
      <c r="L394" s="13">
        <v>0.133333333333333</v>
      </c>
      <c r="M394" s="13"/>
      <c r="N394" s="13">
        <v>0.19047619047618999</v>
      </c>
      <c r="O394" s="13">
        <v>0.17857142857142899</v>
      </c>
      <c r="P394" s="13">
        <v>0.19791666666666699</v>
      </c>
      <c r="Q394" s="13">
        <v>0.1</v>
      </c>
      <c r="R394" s="13"/>
      <c r="S394" s="13">
        <v>0.22972972972972999</v>
      </c>
      <c r="T394" s="13">
        <v>0.213114754098361</v>
      </c>
      <c r="U394" s="13">
        <v>8.3333333333333301E-2</v>
      </c>
      <c r="V394" s="13">
        <v>0.14583333333333301</v>
      </c>
      <c r="W394" s="13">
        <v>0.16666666666666699</v>
      </c>
      <c r="X394" s="13">
        <v>0.14754098360655701</v>
      </c>
      <c r="Y394" s="13">
        <v>0.15686274509803899</v>
      </c>
      <c r="Z394" s="13">
        <v>9.5238095238095205E-2</v>
      </c>
      <c r="AA394" s="13">
        <v>0.14444444444444399</v>
      </c>
      <c r="AB394" s="13">
        <v>0.13953488372093001</v>
      </c>
      <c r="AC394" s="13">
        <v>0.16129032258064499</v>
      </c>
      <c r="AD394" s="13">
        <v>0</v>
      </c>
      <c r="AE394" s="13"/>
      <c r="AF394" s="13">
        <v>0.167441860465116</v>
      </c>
      <c r="AG394" s="13">
        <v>0.2</v>
      </c>
      <c r="AH394" s="13"/>
      <c r="AI394" s="13">
        <v>0.24576271186440701</v>
      </c>
      <c r="AJ394" s="13">
        <v>0.217391304347826</v>
      </c>
      <c r="AK394" s="13">
        <v>9.9397590361445798E-2</v>
      </c>
      <c r="AL394" s="13"/>
      <c r="AM394" s="13">
        <v>0.220588235294118</v>
      </c>
      <c r="AN394" s="13">
        <v>0.34615384615384598</v>
      </c>
      <c r="AO394" s="13">
        <v>0.16923076923076899</v>
      </c>
      <c r="AP394" s="13"/>
      <c r="AQ394" s="13">
        <v>0.232198142414861</v>
      </c>
      <c r="AR394" s="13">
        <v>0.10397553516819601</v>
      </c>
      <c r="AS394" s="13"/>
      <c r="AT394" s="13">
        <v>0.21794871794871801</v>
      </c>
      <c r="AU394" s="13">
        <v>0.14583333333333301</v>
      </c>
      <c r="AV394" s="13"/>
      <c r="AW394" s="13">
        <v>0.16256157635467999</v>
      </c>
      <c r="AX394" s="13">
        <v>0.16894977168949801</v>
      </c>
      <c r="AY394" s="13"/>
      <c r="AZ394" s="13">
        <v>0.12</v>
      </c>
      <c r="BA394" s="13">
        <v>0.20879120879120899</v>
      </c>
      <c r="BB394" s="13"/>
      <c r="BC394" s="13">
        <v>0.186046511627907</v>
      </c>
      <c r="BD394" s="13">
        <v>0.16587677725118499</v>
      </c>
      <c r="BE394" s="13"/>
      <c r="BF394" s="13">
        <v>0.238805970149254</v>
      </c>
      <c r="BG394" s="13">
        <v>0.15238095238095201</v>
      </c>
      <c r="BH394" s="13"/>
      <c r="BI394" s="13">
        <v>0.20512820512820501</v>
      </c>
      <c r="BJ394" s="13">
        <v>0.16254416961130699</v>
      </c>
      <c r="BK394" s="13"/>
      <c r="BL394" s="13">
        <v>0.13780918727915201</v>
      </c>
      <c r="BM394" s="13">
        <v>0.18518518518518501</v>
      </c>
    </row>
    <row r="395" spans="2:65" x14ac:dyDescent="0.3">
      <c r="B395" t="s">
        <v>110</v>
      </c>
      <c r="C395" s="13">
        <v>0.230414746543779</v>
      </c>
      <c r="D395" s="13">
        <v>0.24573378839590401</v>
      </c>
      <c r="E395" s="13">
        <v>0.22096317280453301</v>
      </c>
      <c r="F395" s="13"/>
      <c r="G395" s="13">
        <v>0.22881355932203401</v>
      </c>
      <c r="H395" s="13">
        <v>0.25603864734299497</v>
      </c>
      <c r="I395" s="13">
        <v>0.25362318840579701</v>
      </c>
      <c r="J395" s="13">
        <v>0.19767441860465099</v>
      </c>
      <c r="K395" s="13">
        <v>0.21052631578947401</v>
      </c>
      <c r="L395" s="13">
        <v>0.133333333333333</v>
      </c>
      <c r="M395" s="13"/>
      <c r="N395" s="13">
        <v>0.238095238095238</v>
      </c>
      <c r="O395" s="13">
        <v>0.22023809523809501</v>
      </c>
      <c r="P395" s="13">
        <v>0.19791666666666699</v>
      </c>
      <c r="Q395" s="13">
        <v>0.24666666666666701</v>
      </c>
      <c r="R395" s="13"/>
      <c r="S395" s="13">
        <v>0.195945945945946</v>
      </c>
      <c r="T395" s="13">
        <v>0.22950819672131101</v>
      </c>
      <c r="U395" s="13">
        <v>0.194444444444444</v>
      </c>
      <c r="V395" s="13">
        <v>0.1875</v>
      </c>
      <c r="W395" s="13">
        <v>0.16666666666666699</v>
      </c>
      <c r="X395" s="13">
        <v>0.29508196721311503</v>
      </c>
      <c r="Y395" s="13">
        <v>0.27450980392156898</v>
      </c>
      <c r="Z395" s="13">
        <v>0.19047619047618999</v>
      </c>
      <c r="AA395" s="13">
        <v>0.27777777777777801</v>
      </c>
      <c r="AB395" s="13">
        <v>0.32558139534883701</v>
      </c>
      <c r="AC395" s="13">
        <v>0.19354838709677399</v>
      </c>
      <c r="AD395" s="13">
        <v>0.14285714285714299</v>
      </c>
      <c r="AE395" s="13"/>
      <c r="AF395" s="13">
        <v>0.23100775193798501</v>
      </c>
      <c r="AG395" s="13">
        <v>0.2</v>
      </c>
      <c r="AH395" s="13"/>
      <c r="AI395" s="13">
        <v>0.23728813559322001</v>
      </c>
      <c r="AJ395" s="13">
        <v>0.36231884057970998</v>
      </c>
      <c r="AK395" s="13">
        <v>0.201807228915663</v>
      </c>
      <c r="AL395" s="13"/>
      <c r="AM395" s="13">
        <v>0.27941176470588203</v>
      </c>
      <c r="AN395" s="13">
        <v>0.15384615384615399</v>
      </c>
      <c r="AO395" s="13">
        <v>0.32307692307692298</v>
      </c>
      <c r="AP395" s="13"/>
      <c r="AQ395" s="13">
        <v>0.24458204334365299</v>
      </c>
      <c r="AR395" s="13">
        <v>0.214067278287462</v>
      </c>
      <c r="AS395" s="13"/>
      <c r="AT395" s="13">
        <v>0.237179487179487</v>
      </c>
      <c r="AU395" s="13">
        <v>0.227083333333333</v>
      </c>
      <c r="AV395" s="13"/>
      <c r="AW395" s="13">
        <v>0.20689655172413801</v>
      </c>
      <c r="AX395" s="13">
        <v>0.24200913242009101</v>
      </c>
      <c r="AY395" s="13"/>
      <c r="AZ395" s="13">
        <v>0.218181818181818</v>
      </c>
      <c r="BA395" s="13">
        <v>0.24175824175824201</v>
      </c>
      <c r="BB395" s="13"/>
      <c r="BC395" s="13">
        <v>0.232558139534884</v>
      </c>
      <c r="BD395" s="13">
        <v>0.24170616113744101</v>
      </c>
      <c r="BE395" s="13"/>
      <c r="BF395" s="13">
        <v>0.26119402985074602</v>
      </c>
      <c r="BG395" s="13">
        <v>0.214285714285714</v>
      </c>
      <c r="BH395" s="13"/>
      <c r="BI395" s="13">
        <v>0.19230769230769201</v>
      </c>
      <c r="BJ395" s="13">
        <v>0.23498233215547701</v>
      </c>
      <c r="BK395" s="13"/>
      <c r="BL395" s="13">
        <v>0.22614840989399301</v>
      </c>
      <c r="BM395" s="13">
        <v>0.22507122507122501</v>
      </c>
    </row>
    <row r="396" spans="2:65" x14ac:dyDescent="0.3">
      <c r="B396" t="s">
        <v>111</v>
      </c>
      <c r="C396" s="13">
        <v>0.25960061443932397</v>
      </c>
      <c r="D396" s="13">
        <v>0.25597269624573399</v>
      </c>
      <c r="E396" s="13">
        <v>0.26062322946175598</v>
      </c>
      <c r="F396" s="13"/>
      <c r="G396" s="13">
        <v>0.322033898305085</v>
      </c>
      <c r="H396" s="13">
        <v>0.22222222222222199</v>
      </c>
      <c r="I396" s="13">
        <v>0.24637681159420299</v>
      </c>
      <c r="J396" s="13">
        <v>0.26744186046511598</v>
      </c>
      <c r="K396" s="13">
        <v>0.33333333333333298</v>
      </c>
      <c r="L396" s="13">
        <v>0.2</v>
      </c>
      <c r="M396" s="13"/>
      <c r="N396" s="13">
        <v>0.25108225108225102</v>
      </c>
      <c r="O396" s="13">
        <v>0.27976190476190499</v>
      </c>
      <c r="P396" s="13">
        <v>0.27083333333333298</v>
      </c>
      <c r="Q396" s="13">
        <v>0.233333333333333</v>
      </c>
      <c r="R396" s="13"/>
      <c r="S396" s="13">
        <v>0.25675675675675702</v>
      </c>
      <c r="T396" s="13">
        <v>0.27868852459016402</v>
      </c>
      <c r="U396" s="13">
        <v>0.30555555555555602</v>
      </c>
      <c r="V396" s="13">
        <v>0.375</v>
      </c>
      <c r="W396" s="13">
        <v>0.27777777777777801</v>
      </c>
      <c r="X396" s="13">
        <v>0.18032786885245899</v>
      </c>
      <c r="Y396" s="13">
        <v>0.27450980392156898</v>
      </c>
      <c r="Z396" s="13">
        <v>0.14285714285714299</v>
      </c>
      <c r="AA396" s="13">
        <v>0.211111111111111</v>
      </c>
      <c r="AB396" s="13">
        <v>0.25581395348837199</v>
      </c>
      <c r="AC396" s="13">
        <v>0.32258064516128998</v>
      </c>
      <c r="AD396" s="13">
        <v>0.28571428571428598</v>
      </c>
      <c r="AE396" s="13"/>
      <c r="AF396" s="13">
        <v>0.26046511627906999</v>
      </c>
      <c r="AG396" s="13">
        <v>0.2</v>
      </c>
      <c r="AH396" s="13"/>
      <c r="AI396" s="13">
        <v>0.186440677966102</v>
      </c>
      <c r="AJ396" s="13">
        <v>0.13043478260869601</v>
      </c>
      <c r="AK396" s="13">
        <v>0.33132530120481901</v>
      </c>
      <c r="AL396" s="13"/>
      <c r="AM396" s="13">
        <v>0.13235294117647101</v>
      </c>
      <c r="AN396" s="13">
        <v>0.115384615384615</v>
      </c>
      <c r="AO396" s="13">
        <v>0.22307692307692301</v>
      </c>
      <c r="AP396" s="13"/>
      <c r="AQ396" s="13">
        <v>0.232198142414861</v>
      </c>
      <c r="AR396" s="13">
        <v>0.28746177370030601</v>
      </c>
      <c r="AS396" s="13"/>
      <c r="AT396" s="13">
        <v>0.22435897435897401</v>
      </c>
      <c r="AU396" s="13">
        <v>0.27083333333333298</v>
      </c>
      <c r="AV396" s="13"/>
      <c r="AW396" s="13">
        <v>0.31034482758620702</v>
      </c>
      <c r="AX396" s="13">
        <v>0.23515981735159799</v>
      </c>
      <c r="AY396" s="13"/>
      <c r="AZ396" s="13">
        <v>0.24</v>
      </c>
      <c r="BA396" s="13">
        <v>0.27197802197802201</v>
      </c>
      <c r="BB396" s="13"/>
      <c r="BC396" s="13">
        <v>0.252906976744186</v>
      </c>
      <c r="BD396" s="13">
        <v>0.208530805687204</v>
      </c>
      <c r="BE396" s="13"/>
      <c r="BF396" s="13">
        <v>0.21641791044776101</v>
      </c>
      <c r="BG396" s="13">
        <v>0.27619047619047599</v>
      </c>
      <c r="BH396" s="13"/>
      <c r="BI396" s="13">
        <v>0.230769230769231</v>
      </c>
      <c r="BJ396" s="13">
        <v>0.26325088339222602</v>
      </c>
      <c r="BK396" s="13"/>
      <c r="BL396" s="13">
        <v>0.293286219081272</v>
      </c>
      <c r="BM396" s="13">
        <v>0.23931623931623899</v>
      </c>
    </row>
    <row r="397" spans="2:65" x14ac:dyDescent="0.3">
      <c r="B397" t="s">
        <v>239</v>
      </c>
      <c r="C397" s="13">
        <v>0.17818740399385599</v>
      </c>
      <c r="D397" s="13">
        <v>0.146757679180887</v>
      </c>
      <c r="E397" s="13">
        <v>0.19830028328611901</v>
      </c>
      <c r="F397" s="13"/>
      <c r="G397" s="13">
        <v>0.177966101694915</v>
      </c>
      <c r="H397" s="13">
        <v>0.11111111111111099</v>
      </c>
      <c r="I397" s="13">
        <v>0.16666666666666699</v>
      </c>
      <c r="J397" s="13">
        <v>0.22093023255814001</v>
      </c>
      <c r="K397" s="13">
        <v>0.22807017543859601</v>
      </c>
      <c r="L397" s="13">
        <v>0.37777777777777799</v>
      </c>
      <c r="M397" s="13"/>
      <c r="N397" s="13">
        <v>0.147186147186147</v>
      </c>
      <c r="O397" s="13">
        <v>0.22023809523809501</v>
      </c>
      <c r="P397" s="13">
        <v>0.16666666666666699</v>
      </c>
      <c r="Q397" s="13">
        <v>0.193333333333333</v>
      </c>
      <c r="R397" s="13"/>
      <c r="S397" s="13">
        <v>0.135135135135135</v>
      </c>
      <c r="T397" s="13">
        <v>0.16393442622950799</v>
      </c>
      <c r="U397" s="13">
        <v>0.25</v>
      </c>
      <c r="V397" s="13">
        <v>0.16666666666666699</v>
      </c>
      <c r="W397" s="13">
        <v>0.16666666666666699</v>
      </c>
      <c r="X397" s="13">
        <v>0.14754098360655701</v>
      </c>
      <c r="Y397" s="13">
        <v>0.17647058823529399</v>
      </c>
      <c r="Z397" s="13">
        <v>0.33333333333333298</v>
      </c>
      <c r="AA397" s="13">
        <v>0.233333333333333</v>
      </c>
      <c r="AB397" s="13">
        <v>0.232558139534884</v>
      </c>
      <c r="AC397" s="13">
        <v>9.6774193548387094E-2</v>
      </c>
      <c r="AD397" s="13">
        <v>0.14285714285714299</v>
      </c>
      <c r="AE397" s="13"/>
      <c r="AF397" s="13">
        <v>0.175193798449612</v>
      </c>
      <c r="AG397" s="13">
        <v>0.4</v>
      </c>
      <c r="AH397" s="13"/>
      <c r="AI397" s="13">
        <v>8.0508474576271194E-2</v>
      </c>
      <c r="AJ397" s="13">
        <v>0.13043478260869601</v>
      </c>
      <c r="AK397" s="13">
        <v>0.265060240963855</v>
      </c>
      <c r="AL397" s="13"/>
      <c r="AM397" s="13">
        <v>0.11764705882352899</v>
      </c>
      <c r="AN397" s="13">
        <v>0</v>
      </c>
      <c r="AO397" s="13">
        <v>0.130769230769231</v>
      </c>
      <c r="AP397" s="13"/>
      <c r="AQ397" s="13">
        <v>0.123839009287926</v>
      </c>
      <c r="AR397" s="13">
        <v>0.23241590214067301</v>
      </c>
      <c r="AS397" s="13"/>
      <c r="AT397" s="13">
        <v>0.16025641025640999</v>
      </c>
      <c r="AU397" s="13">
        <v>0.18958333333333299</v>
      </c>
      <c r="AV397" s="13"/>
      <c r="AW397" s="13">
        <v>0.17241379310344801</v>
      </c>
      <c r="AX397" s="13">
        <v>0.18264840182648401</v>
      </c>
      <c r="AY397" s="13"/>
      <c r="AZ397" s="13">
        <v>0.22545454545454499</v>
      </c>
      <c r="BA397" s="13">
        <v>0.145604395604396</v>
      </c>
      <c r="BB397" s="13"/>
      <c r="BC397" s="13">
        <v>0.13662790697674401</v>
      </c>
      <c r="BD397" s="13">
        <v>0.21800947867298601</v>
      </c>
      <c r="BE397" s="13"/>
      <c r="BF397" s="13">
        <v>0.104477611940299</v>
      </c>
      <c r="BG397" s="13">
        <v>0.157142857142857</v>
      </c>
      <c r="BH397" s="13"/>
      <c r="BI397" s="13">
        <v>0.15384615384615399</v>
      </c>
      <c r="BJ397" s="13">
        <v>0.18374558303886901</v>
      </c>
      <c r="BK397" s="13"/>
      <c r="BL397" s="13">
        <v>0.197879858657244</v>
      </c>
      <c r="BM397" s="13">
        <v>0.170940170940171</v>
      </c>
    </row>
    <row r="398" spans="2:65" x14ac:dyDescent="0.3">
      <c r="B398" t="s">
        <v>91</v>
      </c>
      <c r="C398" s="13">
        <v>2.76497695852535E-2</v>
      </c>
      <c r="D398" s="13">
        <v>1.36518771331058E-2</v>
      </c>
      <c r="E398" s="13">
        <v>3.9660056657223802E-2</v>
      </c>
      <c r="F398" s="13"/>
      <c r="G398" s="13">
        <v>2.5423728813559299E-2</v>
      </c>
      <c r="H398" s="13">
        <v>2.8985507246376802E-2</v>
      </c>
      <c r="I398" s="13">
        <v>1.4492753623188401E-2</v>
      </c>
      <c r="J398" s="13">
        <v>2.32558139534884E-2</v>
      </c>
      <c r="K398" s="13">
        <v>3.5087719298245598E-2</v>
      </c>
      <c r="L398" s="13">
        <v>6.6666666666666693E-2</v>
      </c>
      <c r="M398" s="13"/>
      <c r="N398" s="13">
        <v>1.7316017316017299E-2</v>
      </c>
      <c r="O398" s="13">
        <v>2.9761904761904798E-2</v>
      </c>
      <c r="P398" s="13">
        <v>2.0833333333333301E-2</v>
      </c>
      <c r="Q398" s="13">
        <v>4.6666666666666697E-2</v>
      </c>
      <c r="R398" s="13"/>
      <c r="S398" s="13">
        <v>2.0270270270270299E-2</v>
      </c>
      <c r="T398" s="13">
        <v>1.63934426229508E-2</v>
      </c>
      <c r="U398" s="13">
        <v>8.3333333333333301E-2</v>
      </c>
      <c r="V398" s="13">
        <v>0</v>
      </c>
      <c r="W398" s="13">
        <v>1.85185185185185E-2</v>
      </c>
      <c r="X398" s="13">
        <v>1.63934426229508E-2</v>
      </c>
      <c r="Y398" s="13">
        <v>1.9607843137254902E-2</v>
      </c>
      <c r="Z398" s="13">
        <v>0</v>
      </c>
      <c r="AA398" s="13">
        <v>5.5555555555555601E-2</v>
      </c>
      <c r="AB398" s="13">
        <v>2.32558139534884E-2</v>
      </c>
      <c r="AC398" s="13">
        <v>6.4516129032258104E-2</v>
      </c>
      <c r="AD398" s="13">
        <v>0</v>
      </c>
      <c r="AE398" s="13"/>
      <c r="AF398" s="13">
        <v>2.7906976744186001E-2</v>
      </c>
      <c r="AG398" s="13">
        <v>0</v>
      </c>
      <c r="AH398" s="13"/>
      <c r="AI398" s="13">
        <v>2.1186440677966101E-2</v>
      </c>
      <c r="AJ398" s="13">
        <v>0</v>
      </c>
      <c r="AK398" s="13">
        <v>3.9156626506024098E-2</v>
      </c>
      <c r="AL398" s="13"/>
      <c r="AM398" s="13">
        <v>0</v>
      </c>
      <c r="AN398" s="13">
        <v>1.9230769230769201E-2</v>
      </c>
      <c r="AO398" s="13">
        <v>3.0769230769230799E-2</v>
      </c>
      <c r="AP398" s="13"/>
      <c r="AQ398" s="13">
        <v>1.8575851393188899E-2</v>
      </c>
      <c r="AR398" s="13">
        <v>3.6697247706422E-2</v>
      </c>
      <c r="AS398" s="13"/>
      <c r="AT398" s="13">
        <v>1.9230769230769201E-2</v>
      </c>
      <c r="AU398" s="13">
        <v>3.125E-2</v>
      </c>
      <c r="AV398" s="13"/>
      <c r="AW398" s="13">
        <v>1.47783251231527E-2</v>
      </c>
      <c r="AX398" s="13">
        <v>2.96803652968037E-2</v>
      </c>
      <c r="AY398" s="13"/>
      <c r="AZ398" s="13">
        <v>4.72727272727273E-2</v>
      </c>
      <c r="BA398" s="13">
        <v>8.2417582417582402E-3</v>
      </c>
      <c r="BB398" s="13"/>
      <c r="BC398" s="13">
        <v>2.9069767441860499E-2</v>
      </c>
      <c r="BD398" s="13">
        <v>3.3175355450236997E-2</v>
      </c>
      <c r="BE398" s="13"/>
      <c r="BF398" s="13">
        <v>2.2388059701492501E-2</v>
      </c>
      <c r="BG398" s="13">
        <v>3.3333333333333298E-2</v>
      </c>
      <c r="BH398" s="13"/>
      <c r="BI398" s="13">
        <v>1.2820512820512799E-2</v>
      </c>
      <c r="BJ398" s="13">
        <v>3.00353356890459E-2</v>
      </c>
      <c r="BK398" s="13"/>
      <c r="BL398" s="13">
        <v>2.47349823321555E-2</v>
      </c>
      <c r="BM398" s="13">
        <v>3.1339031339031299E-2</v>
      </c>
    </row>
    <row r="399" spans="2:65" x14ac:dyDescent="0.3">
      <c r="B399" t="s">
        <v>112</v>
      </c>
      <c r="C399" s="13">
        <v>0.30414746543778798</v>
      </c>
      <c r="D399" s="13">
        <v>0.33788395904436902</v>
      </c>
      <c r="E399" s="13">
        <v>0.280453257790368</v>
      </c>
      <c r="F399" s="13"/>
      <c r="G399" s="13">
        <v>0.24576271186440701</v>
      </c>
      <c r="H399" s="13">
        <v>0.38164251207729499</v>
      </c>
      <c r="I399" s="13">
        <v>0.31884057971014501</v>
      </c>
      <c r="J399" s="13">
        <v>0.290697674418605</v>
      </c>
      <c r="K399" s="13">
        <v>0.19298245614035101</v>
      </c>
      <c r="L399" s="13">
        <v>0.22222222222222199</v>
      </c>
      <c r="M399" s="13"/>
      <c r="N399" s="13">
        <v>0.34632034632034597</v>
      </c>
      <c r="O399" s="13">
        <v>0.25</v>
      </c>
      <c r="P399" s="13">
        <v>0.34375</v>
      </c>
      <c r="Q399" s="13">
        <v>0.28000000000000003</v>
      </c>
      <c r="R399" s="13"/>
      <c r="S399" s="13">
        <v>0.391891891891892</v>
      </c>
      <c r="T399" s="13">
        <v>0.31147540983606598</v>
      </c>
      <c r="U399" s="13">
        <v>0.16666666666666699</v>
      </c>
      <c r="V399" s="13">
        <v>0.27083333333333298</v>
      </c>
      <c r="W399" s="13">
        <v>0.37037037037037002</v>
      </c>
      <c r="X399" s="13">
        <v>0.36065573770491799</v>
      </c>
      <c r="Y399" s="13">
        <v>0.25490196078431399</v>
      </c>
      <c r="Z399" s="13">
        <v>0.33333333333333298</v>
      </c>
      <c r="AA399" s="13">
        <v>0.22222222222222199</v>
      </c>
      <c r="AB399" s="13">
        <v>0.162790697674419</v>
      </c>
      <c r="AC399" s="13">
        <v>0.32258064516128998</v>
      </c>
      <c r="AD399" s="13">
        <v>0.42857142857142899</v>
      </c>
      <c r="AE399" s="13"/>
      <c r="AF399" s="13">
        <v>0.30542635658914702</v>
      </c>
      <c r="AG399" s="13">
        <v>0.2</v>
      </c>
      <c r="AH399" s="13"/>
      <c r="AI399" s="13">
        <v>0.47457627118644102</v>
      </c>
      <c r="AJ399" s="13">
        <v>0.376811594202899</v>
      </c>
      <c r="AK399" s="13">
        <v>0.16265060240963899</v>
      </c>
      <c r="AL399" s="13"/>
      <c r="AM399" s="13">
        <v>0.47058823529411797</v>
      </c>
      <c r="AN399" s="13">
        <v>0.71153846153846101</v>
      </c>
      <c r="AO399" s="13">
        <v>0.29230769230769199</v>
      </c>
      <c r="AP399" s="13"/>
      <c r="AQ399" s="13">
        <v>0.38080495356037097</v>
      </c>
      <c r="AR399" s="13">
        <v>0.22935779816513799</v>
      </c>
      <c r="AS399" s="13"/>
      <c r="AT399" s="13">
        <v>0.35897435897435898</v>
      </c>
      <c r="AU399" s="13">
        <v>0.28125</v>
      </c>
      <c r="AV399" s="13"/>
      <c r="AW399" s="13">
        <v>0.29556650246305399</v>
      </c>
      <c r="AX399" s="13">
        <v>0.31050228310502298</v>
      </c>
      <c r="AY399" s="13"/>
      <c r="AZ399" s="13">
        <v>0.26909090909090899</v>
      </c>
      <c r="BA399" s="13">
        <v>0.33241758241758201</v>
      </c>
      <c r="BB399" s="13"/>
      <c r="BC399" s="13">
        <v>0.34883720930232598</v>
      </c>
      <c r="BD399" s="13">
        <v>0.29857819905213301</v>
      </c>
      <c r="BE399" s="13"/>
      <c r="BF399" s="13">
        <v>0.39552238805970202</v>
      </c>
      <c r="BG399" s="13">
        <v>0.31904761904761902</v>
      </c>
      <c r="BH399" s="13"/>
      <c r="BI399" s="13">
        <v>0.41025641025641002</v>
      </c>
      <c r="BJ399" s="13">
        <v>0.28798586572438201</v>
      </c>
      <c r="BK399" s="13"/>
      <c r="BL399" s="13">
        <v>0.25795053003533602</v>
      </c>
      <c r="BM399" s="13">
        <v>0.33333333333333298</v>
      </c>
    </row>
    <row r="400" spans="2:65" x14ac:dyDescent="0.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row>
    <row r="401" spans="2:65" x14ac:dyDescent="0.3">
      <c r="B401" s="6" t="s">
        <v>249</v>
      </c>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row>
    <row r="402" spans="2:65" x14ac:dyDescent="0.3">
      <c r="B402" s="23" t="s">
        <v>184</v>
      </c>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row>
    <row r="403" spans="2:65" x14ac:dyDescent="0.3">
      <c r="B403" t="s">
        <v>108</v>
      </c>
      <c r="C403" s="13">
        <v>0.29953917050691198</v>
      </c>
      <c r="D403" s="13">
        <v>0.30034129692832801</v>
      </c>
      <c r="E403" s="13">
        <v>0.30028328611897998</v>
      </c>
      <c r="F403" s="13"/>
      <c r="G403" s="13">
        <v>0.33050847457627103</v>
      </c>
      <c r="H403" s="13">
        <v>0.29468599033816401</v>
      </c>
      <c r="I403" s="13">
        <v>0.28985507246376802</v>
      </c>
      <c r="J403" s="13">
        <v>0.26744186046511598</v>
      </c>
      <c r="K403" s="13">
        <v>0.31578947368421101</v>
      </c>
      <c r="L403" s="13">
        <v>0.31111111111111101</v>
      </c>
      <c r="M403" s="13"/>
      <c r="N403" s="13">
        <v>0.31601731601731597</v>
      </c>
      <c r="O403" s="13">
        <v>0.26785714285714302</v>
      </c>
      <c r="P403" s="13">
        <v>0.32291666666666702</v>
      </c>
      <c r="Q403" s="13">
        <v>0.3</v>
      </c>
      <c r="R403" s="13"/>
      <c r="S403" s="13">
        <v>0.29054054054054101</v>
      </c>
      <c r="T403" s="13">
        <v>0.32786885245901598</v>
      </c>
      <c r="U403" s="13">
        <v>0.36111111111111099</v>
      </c>
      <c r="V403" s="13">
        <v>0.29166666666666702</v>
      </c>
      <c r="W403" s="13">
        <v>0.296296296296296</v>
      </c>
      <c r="X403" s="13">
        <v>0.26229508196721302</v>
      </c>
      <c r="Y403" s="13">
        <v>0.21568627450980399</v>
      </c>
      <c r="Z403" s="13">
        <v>0.42857142857142899</v>
      </c>
      <c r="AA403" s="13">
        <v>0.27777777777777801</v>
      </c>
      <c r="AB403" s="13">
        <v>0.25581395348837199</v>
      </c>
      <c r="AC403" s="13">
        <v>0.41935483870967699</v>
      </c>
      <c r="AD403" s="13">
        <v>0.57142857142857095</v>
      </c>
      <c r="AE403" s="13"/>
      <c r="AF403" s="13">
        <v>0.29922480620155001</v>
      </c>
      <c r="AG403" s="13">
        <v>0.4</v>
      </c>
      <c r="AH403" s="13"/>
      <c r="AI403" s="13">
        <v>0.36016949152542399</v>
      </c>
      <c r="AJ403" s="13">
        <v>0.44927536231884102</v>
      </c>
      <c r="AK403" s="13">
        <v>0.22891566265060201</v>
      </c>
      <c r="AL403" s="13"/>
      <c r="AM403" s="13">
        <v>0.48529411764705899</v>
      </c>
      <c r="AN403" s="13">
        <v>0.36538461538461497</v>
      </c>
      <c r="AO403" s="13">
        <v>0.29230769230769199</v>
      </c>
      <c r="AP403" s="13"/>
      <c r="AQ403" s="13">
        <v>0.34055727554179599</v>
      </c>
      <c r="AR403" s="13">
        <v>0.259938837920489</v>
      </c>
      <c r="AS403" s="13"/>
      <c r="AT403" s="13">
        <v>0.34615384615384598</v>
      </c>
      <c r="AU403" s="13">
        <v>0.28749999999999998</v>
      </c>
      <c r="AV403" s="13"/>
      <c r="AW403" s="13">
        <v>0.24630541871921199</v>
      </c>
      <c r="AX403" s="13">
        <v>0.32648401826484003</v>
      </c>
      <c r="AY403" s="13"/>
      <c r="AZ403" s="13">
        <v>0.27636363636363598</v>
      </c>
      <c r="BA403" s="13">
        <v>0.31868131868131899</v>
      </c>
      <c r="BB403" s="13"/>
      <c r="BC403" s="13">
        <v>0.32848837209302301</v>
      </c>
      <c r="BD403" s="13">
        <v>0.30805687203791499</v>
      </c>
      <c r="BE403" s="13"/>
      <c r="BF403" s="13">
        <v>0.34328358208955201</v>
      </c>
      <c r="BG403" s="13">
        <v>0.31904761904761902</v>
      </c>
      <c r="BH403" s="13"/>
      <c r="BI403" s="13">
        <v>0.32051282051282098</v>
      </c>
      <c r="BJ403" s="13">
        <v>0.300353356890459</v>
      </c>
      <c r="BK403" s="13"/>
      <c r="BL403" s="13">
        <v>0.26855123674911702</v>
      </c>
      <c r="BM403" s="13">
        <v>0.33333333333333298</v>
      </c>
    </row>
    <row r="404" spans="2:65" x14ac:dyDescent="0.3">
      <c r="B404" t="s">
        <v>109</v>
      </c>
      <c r="C404" s="13">
        <v>0.26267281105990797</v>
      </c>
      <c r="D404" s="13">
        <v>0.283276450511945</v>
      </c>
      <c r="E404" s="13">
        <v>0.24362606232294601</v>
      </c>
      <c r="F404" s="13"/>
      <c r="G404" s="13">
        <v>0.26271186440678002</v>
      </c>
      <c r="H404" s="13">
        <v>0.29951690821256</v>
      </c>
      <c r="I404" s="13">
        <v>0.25362318840579701</v>
      </c>
      <c r="J404" s="13">
        <v>0.25581395348837199</v>
      </c>
      <c r="K404" s="13">
        <v>0.22807017543859601</v>
      </c>
      <c r="L404" s="13">
        <v>0.17777777777777801</v>
      </c>
      <c r="M404" s="13"/>
      <c r="N404" s="13">
        <v>0.23376623376623401</v>
      </c>
      <c r="O404" s="13">
        <v>0.26190476190476197</v>
      </c>
      <c r="P404" s="13">
        <v>0.25</v>
      </c>
      <c r="Q404" s="13">
        <v>0.32</v>
      </c>
      <c r="R404" s="13"/>
      <c r="S404" s="13">
        <v>0.29054054054054101</v>
      </c>
      <c r="T404" s="13">
        <v>0.27868852459016402</v>
      </c>
      <c r="U404" s="13">
        <v>0.194444444444444</v>
      </c>
      <c r="V404" s="13">
        <v>0.27083333333333298</v>
      </c>
      <c r="W404" s="13">
        <v>0.203703703703704</v>
      </c>
      <c r="X404" s="13">
        <v>0.27868852459016402</v>
      </c>
      <c r="Y404" s="13">
        <v>0.29411764705882398</v>
      </c>
      <c r="Z404" s="13">
        <v>9.5238095238095205E-2</v>
      </c>
      <c r="AA404" s="13">
        <v>0.32222222222222202</v>
      </c>
      <c r="AB404" s="13">
        <v>0.232558139534884</v>
      </c>
      <c r="AC404" s="13">
        <v>0.225806451612903</v>
      </c>
      <c r="AD404" s="13">
        <v>0</v>
      </c>
      <c r="AE404" s="13"/>
      <c r="AF404" s="13">
        <v>0.26356589147286802</v>
      </c>
      <c r="AG404" s="13">
        <v>0.2</v>
      </c>
      <c r="AH404" s="13"/>
      <c r="AI404" s="13">
        <v>0.24576271186440701</v>
      </c>
      <c r="AJ404" s="13">
        <v>0.26086956521739102</v>
      </c>
      <c r="AK404" s="13">
        <v>0.27409638554216897</v>
      </c>
      <c r="AL404" s="13"/>
      <c r="AM404" s="13">
        <v>0.26470588235294101</v>
      </c>
      <c r="AN404" s="13">
        <v>0.28846153846153799</v>
      </c>
      <c r="AO404" s="13">
        <v>0.22307692307692301</v>
      </c>
      <c r="AP404" s="13"/>
      <c r="AQ404" s="13">
        <v>0.27554179566563503</v>
      </c>
      <c r="AR404" s="13">
        <v>0.247706422018349</v>
      </c>
      <c r="AS404" s="13"/>
      <c r="AT404" s="13">
        <v>0.30769230769230799</v>
      </c>
      <c r="AU404" s="13">
        <v>0.24791666666666701</v>
      </c>
      <c r="AV404" s="13"/>
      <c r="AW404" s="13">
        <v>0.266009852216749</v>
      </c>
      <c r="AX404" s="13">
        <v>0.26255707762557101</v>
      </c>
      <c r="AY404" s="13"/>
      <c r="AZ404" s="13">
        <v>0.24363636363636401</v>
      </c>
      <c r="BA404" s="13">
        <v>0.27472527472527503</v>
      </c>
      <c r="BB404" s="13"/>
      <c r="BC404" s="13">
        <v>0.293604651162791</v>
      </c>
      <c r="BD404" s="13">
        <v>0.24170616113744101</v>
      </c>
      <c r="BE404" s="13"/>
      <c r="BF404" s="13">
        <v>0.328358208955224</v>
      </c>
      <c r="BG404" s="13">
        <v>0.27142857142857102</v>
      </c>
      <c r="BH404" s="13"/>
      <c r="BI404" s="13">
        <v>0.28205128205128199</v>
      </c>
      <c r="BJ404" s="13">
        <v>0.25618374558303902</v>
      </c>
      <c r="BK404" s="13"/>
      <c r="BL404" s="13">
        <v>0.28621908127208501</v>
      </c>
      <c r="BM404" s="13">
        <v>0.22792022792022801</v>
      </c>
    </row>
    <row r="405" spans="2:65" x14ac:dyDescent="0.3">
      <c r="B405" t="s">
        <v>110</v>
      </c>
      <c r="C405" s="13">
        <v>0.16897081413210399</v>
      </c>
      <c r="D405" s="13">
        <v>0.15699658703071701</v>
      </c>
      <c r="E405" s="13">
        <v>0.18130311614730901</v>
      </c>
      <c r="F405" s="13"/>
      <c r="G405" s="13">
        <v>0.21186440677966101</v>
      </c>
      <c r="H405" s="13">
        <v>0.188405797101449</v>
      </c>
      <c r="I405" s="13">
        <v>0.115942028985507</v>
      </c>
      <c r="J405" s="13">
        <v>0.17441860465116299</v>
      </c>
      <c r="K405" s="13">
        <v>0.140350877192982</v>
      </c>
      <c r="L405" s="13">
        <v>0.155555555555556</v>
      </c>
      <c r="M405" s="13"/>
      <c r="N405" s="13">
        <v>0.18181818181818199</v>
      </c>
      <c r="O405" s="13">
        <v>0.15476190476190499</v>
      </c>
      <c r="P405" s="13">
        <v>0.17708333333333301</v>
      </c>
      <c r="Q405" s="13">
        <v>0.146666666666667</v>
      </c>
      <c r="R405" s="13"/>
      <c r="S405" s="13">
        <v>0.18243243243243201</v>
      </c>
      <c r="T405" s="13">
        <v>0.14754098360655701</v>
      </c>
      <c r="U405" s="13">
        <v>0.11111111111111099</v>
      </c>
      <c r="V405" s="13">
        <v>0.1875</v>
      </c>
      <c r="W405" s="13">
        <v>0.18518518518518501</v>
      </c>
      <c r="X405" s="13">
        <v>0.213114754098361</v>
      </c>
      <c r="Y405" s="13">
        <v>0.13725490196078399</v>
      </c>
      <c r="Z405" s="13">
        <v>0.14285714285714299</v>
      </c>
      <c r="AA405" s="13">
        <v>0.133333333333333</v>
      </c>
      <c r="AB405" s="13">
        <v>0.25581395348837199</v>
      </c>
      <c r="AC405" s="13">
        <v>0.12903225806451599</v>
      </c>
      <c r="AD405" s="13">
        <v>0.14285714285714299</v>
      </c>
      <c r="AE405" s="13"/>
      <c r="AF405" s="13">
        <v>0.16899224806201599</v>
      </c>
      <c r="AG405" s="13">
        <v>0.2</v>
      </c>
      <c r="AH405" s="13"/>
      <c r="AI405" s="13">
        <v>0.20762711864406799</v>
      </c>
      <c r="AJ405" s="13">
        <v>0.15942028985507201</v>
      </c>
      <c r="AK405" s="13">
        <v>0.147590361445783</v>
      </c>
      <c r="AL405" s="13"/>
      <c r="AM405" s="13">
        <v>0.14705882352941199</v>
      </c>
      <c r="AN405" s="13">
        <v>0.19230769230769201</v>
      </c>
      <c r="AO405" s="13">
        <v>0.230769230769231</v>
      </c>
      <c r="AP405" s="13"/>
      <c r="AQ405" s="13">
        <v>0.179566563467492</v>
      </c>
      <c r="AR405" s="13">
        <v>0.159021406727829</v>
      </c>
      <c r="AS405" s="13"/>
      <c r="AT405" s="13">
        <v>0.147435897435897</v>
      </c>
      <c r="AU405" s="13">
        <v>0.170833333333333</v>
      </c>
      <c r="AV405" s="13"/>
      <c r="AW405" s="13">
        <v>0.197044334975369</v>
      </c>
      <c r="AX405" s="13">
        <v>0.15525114155251099</v>
      </c>
      <c r="AY405" s="13"/>
      <c r="AZ405" s="13">
        <v>0.15272727272727299</v>
      </c>
      <c r="BA405" s="13">
        <v>0.17857142857142899</v>
      </c>
      <c r="BB405" s="13"/>
      <c r="BC405" s="13">
        <v>0.15116279069767399</v>
      </c>
      <c r="BD405" s="13">
        <v>0.161137440758294</v>
      </c>
      <c r="BE405" s="13"/>
      <c r="BF405" s="13">
        <v>0.171641791044776</v>
      </c>
      <c r="BG405" s="13">
        <v>0.13809523809523799</v>
      </c>
      <c r="BH405" s="13"/>
      <c r="BI405" s="13">
        <v>0.16666666666666699</v>
      </c>
      <c r="BJ405" s="13">
        <v>0.16961130742049499</v>
      </c>
      <c r="BK405" s="13"/>
      <c r="BL405" s="13">
        <v>0.13780918727915201</v>
      </c>
      <c r="BM405" s="13">
        <v>0.19658119658119699</v>
      </c>
    </row>
    <row r="406" spans="2:65" x14ac:dyDescent="0.3">
      <c r="B406" t="s">
        <v>111</v>
      </c>
      <c r="C406" s="13">
        <v>0.16436251920122899</v>
      </c>
      <c r="D406" s="13">
        <v>0.18088737201365199</v>
      </c>
      <c r="E406" s="13">
        <v>0.14730878186968799</v>
      </c>
      <c r="F406" s="13"/>
      <c r="G406" s="13">
        <v>0.13559322033898299</v>
      </c>
      <c r="H406" s="13">
        <v>0.14975845410628</v>
      </c>
      <c r="I406" s="13">
        <v>0.25362318840579701</v>
      </c>
      <c r="J406" s="13">
        <v>0.17441860465116299</v>
      </c>
      <c r="K406" s="13">
        <v>8.7719298245614002E-2</v>
      </c>
      <c r="L406" s="13">
        <v>0.11111111111111099</v>
      </c>
      <c r="M406" s="13"/>
      <c r="N406" s="13">
        <v>0.18181818181818199</v>
      </c>
      <c r="O406" s="13">
        <v>0.18452380952381001</v>
      </c>
      <c r="P406" s="13">
        <v>0.16666666666666699</v>
      </c>
      <c r="Q406" s="13">
        <v>0.11333333333333299</v>
      </c>
      <c r="R406" s="13"/>
      <c r="S406" s="13">
        <v>0.15540540540540501</v>
      </c>
      <c r="T406" s="13">
        <v>0.16393442622950799</v>
      </c>
      <c r="U406" s="13">
        <v>0.194444444444444</v>
      </c>
      <c r="V406" s="13">
        <v>0.125</v>
      </c>
      <c r="W406" s="13">
        <v>0.203703703703704</v>
      </c>
      <c r="X406" s="13">
        <v>0.16393442622950799</v>
      </c>
      <c r="Y406" s="13">
        <v>0.23529411764705899</v>
      </c>
      <c r="Z406" s="13">
        <v>0.19047619047618999</v>
      </c>
      <c r="AA406" s="13">
        <v>0.133333333333333</v>
      </c>
      <c r="AB406" s="13">
        <v>0.116279069767442</v>
      </c>
      <c r="AC406" s="13">
        <v>0.19354838709677399</v>
      </c>
      <c r="AD406" s="13">
        <v>0.14285714285714299</v>
      </c>
      <c r="AE406" s="13"/>
      <c r="AF406" s="13">
        <v>0.162790697674419</v>
      </c>
      <c r="AG406" s="13">
        <v>0.2</v>
      </c>
      <c r="AH406" s="13"/>
      <c r="AI406" s="13">
        <v>0.13135593220339001</v>
      </c>
      <c r="AJ406" s="13">
        <v>0.101449275362319</v>
      </c>
      <c r="AK406" s="13">
        <v>0.19879518072289201</v>
      </c>
      <c r="AL406" s="13"/>
      <c r="AM406" s="13">
        <v>8.8235294117647106E-2</v>
      </c>
      <c r="AN406" s="13">
        <v>0.134615384615385</v>
      </c>
      <c r="AO406" s="13">
        <v>0.15384615384615399</v>
      </c>
      <c r="AP406" s="13"/>
      <c r="AQ406" s="13">
        <v>0.148606811145511</v>
      </c>
      <c r="AR406" s="13">
        <v>0.180428134556575</v>
      </c>
      <c r="AS406" s="13"/>
      <c r="AT406" s="13">
        <v>0.141025641025641</v>
      </c>
      <c r="AU406" s="13">
        <v>0.172916666666667</v>
      </c>
      <c r="AV406" s="13"/>
      <c r="AW406" s="13">
        <v>0.201970443349754</v>
      </c>
      <c r="AX406" s="13">
        <v>0.14611872146118701</v>
      </c>
      <c r="AY406" s="13"/>
      <c r="AZ406" s="13">
        <v>0.16</v>
      </c>
      <c r="BA406" s="13">
        <v>0.17307692307692299</v>
      </c>
      <c r="BB406" s="13"/>
      <c r="BC406" s="13">
        <v>0.15406976744185999</v>
      </c>
      <c r="BD406" s="13">
        <v>0.13270142180094799</v>
      </c>
      <c r="BE406" s="13"/>
      <c r="BF406" s="13">
        <v>0.119402985074627</v>
      </c>
      <c r="BG406" s="13">
        <v>0.17619047619047601</v>
      </c>
      <c r="BH406" s="13"/>
      <c r="BI406" s="13">
        <v>0.141025641025641</v>
      </c>
      <c r="BJ406" s="13">
        <v>0.16784452296819799</v>
      </c>
      <c r="BK406" s="13"/>
      <c r="BL406" s="13">
        <v>0.190812720848057</v>
      </c>
      <c r="BM406" s="13">
        <v>0.14245014245014201</v>
      </c>
    </row>
    <row r="407" spans="2:65" x14ac:dyDescent="0.3">
      <c r="B407" t="s">
        <v>239</v>
      </c>
      <c r="C407" s="13">
        <v>6.6052227342549896E-2</v>
      </c>
      <c r="D407" s="13">
        <v>5.4607508532423202E-2</v>
      </c>
      <c r="E407" s="13">
        <v>7.6487252124645896E-2</v>
      </c>
      <c r="F407" s="13"/>
      <c r="G407" s="13">
        <v>4.2372881355932202E-2</v>
      </c>
      <c r="H407" s="13">
        <v>4.3478260869565202E-2</v>
      </c>
      <c r="I407" s="13">
        <v>6.5217391304347797E-2</v>
      </c>
      <c r="J407" s="13">
        <v>6.9767441860465101E-2</v>
      </c>
      <c r="K407" s="13">
        <v>0.12280701754386</v>
      </c>
      <c r="L407" s="13">
        <v>0.155555555555556</v>
      </c>
      <c r="M407" s="13"/>
      <c r="N407" s="13">
        <v>5.1948051948052E-2</v>
      </c>
      <c r="O407" s="13">
        <v>8.3333333333333301E-2</v>
      </c>
      <c r="P407" s="13">
        <v>6.25E-2</v>
      </c>
      <c r="Q407" s="13">
        <v>7.3333333333333306E-2</v>
      </c>
      <c r="R407" s="13"/>
      <c r="S407" s="13">
        <v>4.0540540540540501E-2</v>
      </c>
      <c r="T407" s="13">
        <v>6.5573770491803296E-2</v>
      </c>
      <c r="U407" s="13">
        <v>8.3333333333333301E-2</v>
      </c>
      <c r="V407" s="13">
        <v>8.3333333333333301E-2</v>
      </c>
      <c r="W407" s="13">
        <v>7.4074074074074098E-2</v>
      </c>
      <c r="X407" s="13">
        <v>4.91803278688525E-2</v>
      </c>
      <c r="Y407" s="13">
        <v>7.8431372549019607E-2</v>
      </c>
      <c r="Z407" s="13">
        <v>9.5238095238095205E-2</v>
      </c>
      <c r="AA407" s="13">
        <v>8.8888888888888906E-2</v>
      </c>
      <c r="AB407" s="13">
        <v>9.3023255813953501E-2</v>
      </c>
      <c r="AC407" s="13">
        <v>0</v>
      </c>
      <c r="AD407" s="13">
        <v>0.14285714285714299</v>
      </c>
      <c r="AE407" s="13"/>
      <c r="AF407" s="13">
        <v>6.6666666666666693E-2</v>
      </c>
      <c r="AG407" s="13">
        <v>0</v>
      </c>
      <c r="AH407" s="13"/>
      <c r="AI407" s="13">
        <v>3.8135593220338999E-2</v>
      </c>
      <c r="AJ407" s="13">
        <v>2.8985507246376802E-2</v>
      </c>
      <c r="AK407" s="13">
        <v>9.6385542168674704E-2</v>
      </c>
      <c r="AL407" s="13"/>
      <c r="AM407" s="13">
        <v>1.4705882352941201E-2</v>
      </c>
      <c r="AN407" s="13">
        <v>1.9230769230769201E-2</v>
      </c>
      <c r="AO407" s="13">
        <v>6.9230769230769207E-2</v>
      </c>
      <c r="AP407" s="13"/>
      <c r="AQ407" s="13">
        <v>2.7863777089783302E-2</v>
      </c>
      <c r="AR407" s="13">
        <v>0.10397553516819601</v>
      </c>
      <c r="AS407" s="13"/>
      <c r="AT407" s="13">
        <v>2.5641025641025599E-2</v>
      </c>
      <c r="AU407" s="13">
        <v>7.9166666666666705E-2</v>
      </c>
      <c r="AV407" s="13"/>
      <c r="AW407" s="13">
        <v>6.8965517241379296E-2</v>
      </c>
      <c r="AX407" s="13">
        <v>6.6210045662100495E-2</v>
      </c>
      <c r="AY407" s="13"/>
      <c r="AZ407" s="13">
        <v>9.8181818181818203E-2</v>
      </c>
      <c r="BA407" s="13">
        <v>4.3956043956044001E-2</v>
      </c>
      <c r="BB407" s="13"/>
      <c r="BC407" s="13">
        <v>4.0697674418604703E-2</v>
      </c>
      <c r="BD407" s="13">
        <v>9.9526066350710901E-2</v>
      </c>
      <c r="BE407" s="13"/>
      <c r="BF407" s="13">
        <v>1.49253731343284E-2</v>
      </c>
      <c r="BG407" s="13">
        <v>5.7142857142857099E-2</v>
      </c>
      <c r="BH407" s="13"/>
      <c r="BI407" s="13">
        <v>7.69230769230769E-2</v>
      </c>
      <c r="BJ407" s="13">
        <v>6.3604240282685506E-2</v>
      </c>
      <c r="BK407" s="13"/>
      <c r="BL407" s="13">
        <v>8.1272084805653705E-2</v>
      </c>
      <c r="BM407" s="13">
        <v>5.6980056980057002E-2</v>
      </c>
    </row>
    <row r="408" spans="2:65" x14ac:dyDescent="0.3">
      <c r="B408" t="s">
        <v>91</v>
      </c>
      <c r="C408" s="13">
        <v>3.8402457757296497E-2</v>
      </c>
      <c r="D408" s="13">
        <v>2.38907849829352E-2</v>
      </c>
      <c r="E408" s="13">
        <v>5.09915014164306E-2</v>
      </c>
      <c r="F408" s="13"/>
      <c r="G408" s="13">
        <v>1.6949152542372899E-2</v>
      </c>
      <c r="H408" s="13">
        <v>2.41545893719807E-2</v>
      </c>
      <c r="I408" s="13">
        <v>2.1739130434782601E-2</v>
      </c>
      <c r="J408" s="13">
        <v>5.8139534883720902E-2</v>
      </c>
      <c r="K408" s="13">
        <v>0.105263157894737</v>
      </c>
      <c r="L408" s="13">
        <v>8.8888888888888906E-2</v>
      </c>
      <c r="M408" s="13"/>
      <c r="N408" s="13">
        <v>3.4632034632034597E-2</v>
      </c>
      <c r="O408" s="13">
        <v>4.7619047619047603E-2</v>
      </c>
      <c r="P408" s="13">
        <v>2.0833333333333301E-2</v>
      </c>
      <c r="Q408" s="13">
        <v>4.6666666666666697E-2</v>
      </c>
      <c r="R408" s="13"/>
      <c r="S408" s="13">
        <v>4.0540540540540501E-2</v>
      </c>
      <c r="T408" s="13">
        <v>1.63934426229508E-2</v>
      </c>
      <c r="U408" s="13">
        <v>5.5555555555555601E-2</v>
      </c>
      <c r="V408" s="13">
        <v>4.1666666666666699E-2</v>
      </c>
      <c r="W408" s="13">
        <v>3.7037037037037E-2</v>
      </c>
      <c r="X408" s="13">
        <v>3.2786885245901599E-2</v>
      </c>
      <c r="Y408" s="13">
        <v>3.9215686274509803E-2</v>
      </c>
      <c r="Z408" s="13">
        <v>4.7619047619047603E-2</v>
      </c>
      <c r="AA408" s="13">
        <v>4.4444444444444398E-2</v>
      </c>
      <c r="AB408" s="13">
        <v>4.6511627906976702E-2</v>
      </c>
      <c r="AC408" s="13">
        <v>3.2258064516128997E-2</v>
      </c>
      <c r="AD408" s="13">
        <v>0</v>
      </c>
      <c r="AE408" s="13"/>
      <c r="AF408" s="13">
        <v>3.8759689922480599E-2</v>
      </c>
      <c r="AG408" s="13">
        <v>0</v>
      </c>
      <c r="AH408" s="13"/>
      <c r="AI408" s="13">
        <v>1.6949152542372899E-2</v>
      </c>
      <c r="AJ408" s="13">
        <v>0</v>
      </c>
      <c r="AK408" s="13">
        <v>5.4216867469879498E-2</v>
      </c>
      <c r="AL408" s="13"/>
      <c r="AM408" s="13">
        <v>0</v>
      </c>
      <c r="AN408" s="13">
        <v>0</v>
      </c>
      <c r="AO408" s="13">
        <v>3.0769230769230799E-2</v>
      </c>
      <c r="AP408" s="13"/>
      <c r="AQ408" s="13">
        <v>2.7863777089783302E-2</v>
      </c>
      <c r="AR408" s="13">
        <v>4.8929663608562698E-2</v>
      </c>
      <c r="AS408" s="13"/>
      <c r="AT408" s="13">
        <v>3.2051282051282E-2</v>
      </c>
      <c r="AU408" s="13">
        <v>4.1666666666666699E-2</v>
      </c>
      <c r="AV408" s="13"/>
      <c r="AW408" s="13">
        <v>1.9704433497536901E-2</v>
      </c>
      <c r="AX408" s="13">
        <v>4.3378995433790001E-2</v>
      </c>
      <c r="AY408" s="13"/>
      <c r="AZ408" s="13">
        <v>6.9090909090909106E-2</v>
      </c>
      <c r="BA408" s="13">
        <v>1.0989010989011E-2</v>
      </c>
      <c r="BB408" s="13"/>
      <c r="BC408" s="13">
        <v>3.1976744186046499E-2</v>
      </c>
      <c r="BD408" s="13">
        <v>5.6872037914691899E-2</v>
      </c>
      <c r="BE408" s="13"/>
      <c r="BF408" s="13">
        <v>2.2388059701492501E-2</v>
      </c>
      <c r="BG408" s="13">
        <v>3.8095238095238099E-2</v>
      </c>
      <c r="BH408" s="13"/>
      <c r="BI408" s="13">
        <v>1.2820512820512799E-2</v>
      </c>
      <c r="BJ408" s="13">
        <v>4.2402826855123699E-2</v>
      </c>
      <c r="BK408" s="13"/>
      <c r="BL408" s="13">
        <v>3.5335689045936397E-2</v>
      </c>
      <c r="BM408" s="13">
        <v>4.2735042735042701E-2</v>
      </c>
    </row>
    <row r="409" spans="2:65" x14ac:dyDescent="0.3">
      <c r="B409" t="s">
        <v>112</v>
      </c>
      <c r="C409" s="13">
        <v>0.56221198156681995</v>
      </c>
      <c r="D409" s="13">
        <v>0.58361774744027295</v>
      </c>
      <c r="E409" s="13">
        <v>0.54390934844192595</v>
      </c>
      <c r="F409" s="13"/>
      <c r="G409" s="13">
        <v>0.59322033898305104</v>
      </c>
      <c r="H409" s="13">
        <v>0.59420289855072495</v>
      </c>
      <c r="I409" s="13">
        <v>0.54347826086956497</v>
      </c>
      <c r="J409" s="13">
        <v>0.52325581395348797</v>
      </c>
      <c r="K409" s="13">
        <v>0.54385964912280704</v>
      </c>
      <c r="L409" s="13">
        <v>0.48888888888888898</v>
      </c>
      <c r="M409" s="13"/>
      <c r="N409" s="13">
        <v>0.54978354978355004</v>
      </c>
      <c r="O409" s="13">
        <v>0.52976190476190499</v>
      </c>
      <c r="P409" s="13">
        <v>0.57291666666666696</v>
      </c>
      <c r="Q409" s="13">
        <v>0.62</v>
      </c>
      <c r="R409" s="13"/>
      <c r="S409" s="13">
        <v>0.58108108108108103</v>
      </c>
      <c r="T409" s="13">
        <v>0.60655737704918</v>
      </c>
      <c r="U409" s="13">
        <v>0.55555555555555602</v>
      </c>
      <c r="V409" s="13">
        <v>0.5625</v>
      </c>
      <c r="W409" s="13">
        <v>0.5</v>
      </c>
      <c r="X409" s="13">
        <v>0.54098360655737698</v>
      </c>
      <c r="Y409" s="13">
        <v>0.50980392156862697</v>
      </c>
      <c r="Z409" s="13">
        <v>0.52380952380952395</v>
      </c>
      <c r="AA409" s="13">
        <v>0.6</v>
      </c>
      <c r="AB409" s="13">
        <v>0.48837209302325602</v>
      </c>
      <c r="AC409" s="13">
        <v>0.64516129032258096</v>
      </c>
      <c r="AD409" s="13">
        <v>0.57142857142857095</v>
      </c>
      <c r="AE409" s="13"/>
      <c r="AF409" s="13">
        <v>0.56279069767441903</v>
      </c>
      <c r="AG409" s="13">
        <v>0.6</v>
      </c>
      <c r="AH409" s="13"/>
      <c r="AI409" s="13">
        <v>0.60593220338983</v>
      </c>
      <c r="AJ409" s="13">
        <v>0.71014492753623204</v>
      </c>
      <c r="AK409" s="13">
        <v>0.50301204819277101</v>
      </c>
      <c r="AL409" s="13"/>
      <c r="AM409" s="13">
        <v>0.75</v>
      </c>
      <c r="AN409" s="13">
        <v>0.65384615384615397</v>
      </c>
      <c r="AO409" s="13">
        <v>0.515384615384615</v>
      </c>
      <c r="AP409" s="13"/>
      <c r="AQ409" s="13">
        <v>0.61609907120743002</v>
      </c>
      <c r="AR409" s="13">
        <v>0.50764525993883802</v>
      </c>
      <c r="AS409" s="13"/>
      <c r="AT409" s="13">
        <v>0.65384615384615397</v>
      </c>
      <c r="AU409" s="13">
        <v>0.53541666666666698</v>
      </c>
      <c r="AV409" s="13"/>
      <c r="AW409" s="13">
        <v>0.51231527093596096</v>
      </c>
      <c r="AX409" s="13">
        <v>0.58904109589041098</v>
      </c>
      <c r="AY409" s="13"/>
      <c r="AZ409" s="13">
        <v>0.52</v>
      </c>
      <c r="BA409" s="13">
        <v>0.59340659340659296</v>
      </c>
      <c r="BB409" s="13"/>
      <c r="BC409" s="13">
        <v>0.62209302325581395</v>
      </c>
      <c r="BD409" s="13">
        <v>0.54976303317535502</v>
      </c>
      <c r="BE409" s="13"/>
      <c r="BF409" s="13">
        <v>0.67164179104477595</v>
      </c>
      <c r="BG409" s="13">
        <v>0.59047619047619004</v>
      </c>
      <c r="BH409" s="13"/>
      <c r="BI409" s="13">
        <v>0.60256410256410298</v>
      </c>
      <c r="BJ409" s="13">
        <v>0.55653710247349797</v>
      </c>
      <c r="BK409" s="13"/>
      <c r="BL409" s="13">
        <v>0.55477031802120103</v>
      </c>
      <c r="BM409" s="13">
        <v>0.56125356125356096</v>
      </c>
    </row>
    <row r="410" spans="2:65" x14ac:dyDescent="0.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row>
    <row r="411" spans="2:65" x14ac:dyDescent="0.3">
      <c r="B411" s="6" t="s">
        <v>250</v>
      </c>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row>
    <row r="412" spans="2:65" x14ac:dyDescent="0.3">
      <c r="B412" s="23" t="s">
        <v>184</v>
      </c>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row>
    <row r="413" spans="2:65" x14ac:dyDescent="0.3">
      <c r="B413" t="s">
        <v>108</v>
      </c>
      <c r="C413" s="13">
        <v>0.43778801843317999</v>
      </c>
      <c r="D413" s="13">
        <v>0.45051194539249101</v>
      </c>
      <c r="E413" s="13">
        <v>0.42776203966005699</v>
      </c>
      <c r="F413" s="13"/>
      <c r="G413" s="13">
        <v>0.305084745762712</v>
      </c>
      <c r="H413" s="13">
        <v>0.44444444444444398</v>
      </c>
      <c r="I413" s="13">
        <v>0.49275362318840599</v>
      </c>
      <c r="J413" s="13">
        <v>0.51162790697674398</v>
      </c>
      <c r="K413" s="13">
        <v>0.45614035087719301</v>
      </c>
      <c r="L413" s="13">
        <v>0.422222222222222</v>
      </c>
      <c r="M413" s="13"/>
      <c r="N413" s="13">
        <v>0.506493506493506</v>
      </c>
      <c r="O413" s="13">
        <v>0.35714285714285698</v>
      </c>
      <c r="P413" s="13">
        <v>0.40625</v>
      </c>
      <c r="Q413" s="13">
        <v>0.44</v>
      </c>
      <c r="R413" s="13"/>
      <c r="S413" s="13">
        <v>0.47972972972972999</v>
      </c>
      <c r="T413" s="13">
        <v>0.39344262295082</v>
      </c>
      <c r="U413" s="13">
        <v>0.47222222222222199</v>
      </c>
      <c r="V413" s="13">
        <v>0.29166666666666702</v>
      </c>
      <c r="W413" s="13">
        <v>0.38888888888888901</v>
      </c>
      <c r="X413" s="13">
        <v>0.42622950819672101</v>
      </c>
      <c r="Y413" s="13">
        <v>0.45098039215686297</v>
      </c>
      <c r="Z413" s="13">
        <v>0.52380952380952395</v>
      </c>
      <c r="AA413" s="13">
        <v>0.44444444444444398</v>
      </c>
      <c r="AB413" s="13">
        <v>0.32558139534883701</v>
      </c>
      <c r="AC413" s="13">
        <v>0.64516129032258096</v>
      </c>
      <c r="AD413" s="13">
        <v>0.57142857142857095</v>
      </c>
      <c r="AE413" s="13"/>
      <c r="AF413" s="13">
        <v>0.43565891472868201</v>
      </c>
      <c r="AG413" s="13">
        <v>0.6</v>
      </c>
      <c r="AH413" s="13"/>
      <c r="AI413" s="13">
        <v>0.61440677966101698</v>
      </c>
      <c r="AJ413" s="13">
        <v>0.44927536231884102</v>
      </c>
      <c r="AK413" s="13">
        <v>0.30722891566265098</v>
      </c>
      <c r="AL413" s="13"/>
      <c r="AM413" s="13">
        <v>0.69117647058823495</v>
      </c>
      <c r="AN413" s="13">
        <v>0.55769230769230804</v>
      </c>
      <c r="AO413" s="13">
        <v>0.54615384615384599</v>
      </c>
      <c r="AP413" s="13"/>
      <c r="AQ413" s="13">
        <v>0.492260061919505</v>
      </c>
      <c r="AR413" s="13">
        <v>0.38532110091743099</v>
      </c>
      <c r="AS413" s="13"/>
      <c r="AT413" s="13">
        <v>0.5</v>
      </c>
      <c r="AU413" s="13">
        <v>0.41458333333333303</v>
      </c>
      <c r="AV413" s="13"/>
      <c r="AW413" s="13">
        <v>0.38916256157635498</v>
      </c>
      <c r="AX413" s="13">
        <v>0.46118721461187201</v>
      </c>
      <c r="AY413" s="13"/>
      <c r="AZ413" s="13">
        <v>0.41454545454545499</v>
      </c>
      <c r="BA413" s="13">
        <v>0.45604395604395598</v>
      </c>
      <c r="BB413" s="13"/>
      <c r="BC413" s="13">
        <v>0.415697674418605</v>
      </c>
      <c r="BD413" s="13">
        <v>0.488151658767773</v>
      </c>
      <c r="BE413" s="13"/>
      <c r="BF413" s="13">
        <v>0.48507462686567199</v>
      </c>
      <c r="BG413" s="13">
        <v>0.371428571428571</v>
      </c>
      <c r="BH413" s="13"/>
      <c r="BI413" s="13">
        <v>0.512820512820513</v>
      </c>
      <c r="BJ413" s="13">
        <v>0.42756183745582999</v>
      </c>
      <c r="BK413" s="13"/>
      <c r="BL413" s="13">
        <v>0.43462897526501798</v>
      </c>
      <c r="BM413" s="13">
        <v>0.44444444444444398</v>
      </c>
    </row>
    <row r="414" spans="2:65" x14ac:dyDescent="0.3">
      <c r="B414" t="s">
        <v>109</v>
      </c>
      <c r="C414" s="13">
        <v>0.27956989247311798</v>
      </c>
      <c r="D414" s="13">
        <v>0.279863481228669</v>
      </c>
      <c r="E414" s="13">
        <v>0.280453257790368</v>
      </c>
      <c r="F414" s="13"/>
      <c r="G414" s="13">
        <v>0.305084745762712</v>
      </c>
      <c r="H414" s="13">
        <v>0.31400966183574902</v>
      </c>
      <c r="I414" s="13">
        <v>0.23913043478260901</v>
      </c>
      <c r="J414" s="13">
        <v>0.22093023255814001</v>
      </c>
      <c r="K414" s="13">
        <v>0.33333333333333298</v>
      </c>
      <c r="L414" s="13">
        <v>0.22222222222222199</v>
      </c>
      <c r="M414" s="13"/>
      <c r="N414" s="13">
        <v>0.27272727272727298</v>
      </c>
      <c r="O414" s="13">
        <v>0.28571428571428598</v>
      </c>
      <c r="P414" s="13">
        <v>0.3125</v>
      </c>
      <c r="Q414" s="13">
        <v>0.26</v>
      </c>
      <c r="R414" s="13"/>
      <c r="S414" s="13">
        <v>0.29729729729729698</v>
      </c>
      <c r="T414" s="13">
        <v>0.31147540983606598</v>
      </c>
      <c r="U414" s="13">
        <v>0.16666666666666699</v>
      </c>
      <c r="V414" s="13">
        <v>0.3125</v>
      </c>
      <c r="W414" s="13">
        <v>0.296296296296296</v>
      </c>
      <c r="X414" s="13">
        <v>0.26229508196721302</v>
      </c>
      <c r="Y414" s="13">
        <v>0.33333333333333298</v>
      </c>
      <c r="Z414" s="13">
        <v>0.14285714285714299</v>
      </c>
      <c r="AA414" s="13">
        <v>0.27777777777777801</v>
      </c>
      <c r="AB414" s="13">
        <v>0.27906976744186002</v>
      </c>
      <c r="AC414" s="13">
        <v>0.225806451612903</v>
      </c>
      <c r="AD414" s="13">
        <v>0.28571428571428598</v>
      </c>
      <c r="AE414" s="13"/>
      <c r="AF414" s="13">
        <v>0.27906976744186002</v>
      </c>
      <c r="AG414" s="13">
        <v>0.4</v>
      </c>
      <c r="AH414" s="13"/>
      <c r="AI414" s="13">
        <v>0.30084745762711901</v>
      </c>
      <c r="AJ414" s="13">
        <v>0.27536231884057999</v>
      </c>
      <c r="AK414" s="13">
        <v>0.26807228915662701</v>
      </c>
      <c r="AL414" s="13"/>
      <c r="AM414" s="13">
        <v>0.308823529411765</v>
      </c>
      <c r="AN414" s="13">
        <v>0.25</v>
      </c>
      <c r="AO414" s="13">
        <v>0.3</v>
      </c>
      <c r="AP414" s="13"/>
      <c r="AQ414" s="13">
        <v>0.26315789473684198</v>
      </c>
      <c r="AR414" s="13">
        <v>0.293577981651376</v>
      </c>
      <c r="AS414" s="13"/>
      <c r="AT414" s="13">
        <v>0.262820512820513</v>
      </c>
      <c r="AU414" s="13">
        <v>0.28541666666666698</v>
      </c>
      <c r="AV414" s="13"/>
      <c r="AW414" s="13">
        <v>0.27586206896551702</v>
      </c>
      <c r="AX414" s="13">
        <v>0.28082191780821902</v>
      </c>
      <c r="AY414" s="13"/>
      <c r="AZ414" s="13">
        <v>0.29818181818181799</v>
      </c>
      <c r="BA414" s="13">
        <v>0.27197802197802201</v>
      </c>
      <c r="BB414" s="13"/>
      <c r="BC414" s="13">
        <v>0.290697674418605</v>
      </c>
      <c r="BD414" s="13">
        <v>0.25118483412322301</v>
      </c>
      <c r="BE414" s="13"/>
      <c r="BF414" s="13">
        <v>0.26865671641791</v>
      </c>
      <c r="BG414" s="13">
        <v>0.30476190476190501</v>
      </c>
      <c r="BH414" s="13"/>
      <c r="BI414" s="13">
        <v>0.20512820512820501</v>
      </c>
      <c r="BJ414" s="13">
        <v>0.28798586572438201</v>
      </c>
      <c r="BK414" s="13"/>
      <c r="BL414" s="13">
        <v>0.26501766784452302</v>
      </c>
      <c r="BM414" s="13">
        <v>0.28490028490028502</v>
      </c>
    </row>
    <row r="415" spans="2:65" x14ac:dyDescent="0.3">
      <c r="B415" t="s">
        <v>110</v>
      </c>
      <c r="C415" s="13">
        <v>8.4485407066052204E-2</v>
      </c>
      <c r="D415" s="13">
        <v>9.5563139931740607E-2</v>
      </c>
      <c r="E415" s="13">
        <v>7.6487252124645896E-2</v>
      </c>
      <c r="F415" s="13"/>
      <c r="G415" s="13">
        <v>0.169491525423729</v>
      </c>
      <c r="H415" s="13">
        <v>0.101449275362319</v>
      </c>
      <c r="I415" s="13">
        <v>5.7971014492753603E-2</v>
      </c>
      <c r="J415" s="13">
        <v>2.32558139534884E-2</v>
      </c>
      <c r="K415" s="13">
        <v>1.7543859649122799E-2</v>
      </c>
      <c r="L415" s="13">
        <v>6.6666666666666693E-2</v>
      </c>
      <c r="M415" s="13"/>
      <c r="N415" s="13">
        <v>7.3593073593073599E-2</v>
      </c>
      <c r="O415" s="13">
        <v>7.1428571428571397E-2</v>
      </c>
      <c r="P415" s="13">
        <v>0.104166666666667</v>
      </c>
      <c r="Q415" s="13">
        <v>0.1</v>
      </c>
      <c r="R415" s="13"/>
      <c r="S415" s="13">
        <v>9.45945945945946E-2</v>
      </c>
      <c r="T415" s="13">
        <v>3.2786885245901599E-2</v>
      </c>
      <c r="U415" s="13">
        <v>0.11111111111111099</v>
      </c>
      <c r="V415" s="13">
        <v>0.1875</v>
      </c>
      <c r="W415" s="13">
        <v>0.11111111111111099</v>
      </c>
      <c r="X415" s="13">
        <v>8.1967213114754106E-2</v>
      </c>
      <c r="Y415" s="13">
        <v>3.9215686274509803E-2</v>
      </c>
      <c r="Z415" s="13">
        <v>4.7619047619047603E-2</v>
      </c>
      <c r="AA415" s="13">
        <v>4.4444444444444398E-2</v>
      </c>
      <c r="AB415" s="13">
        <v>0.13953488372093001</v>
      </c>
      <c r="AC415" s="13">
        <v>6.4516129032258104E-2</v>
      </c>
      <c r="AD415" s="13">
        <v>0</v>
      </c>
      <c r="AE415" s="13"/>
      <c r="AF415" s="13">
        <v>8.5271317829457405E-2</v>
      </c>
      <c r="AG415" s="13">
        <v>0</v>
      </c>
      <c r="AH415" s="13"/>
      <c r="AI415" s="13">
        <v>4.6610169491525397E-2</v>
      </c>
      <c r="AJ415" s="13">
        <v>0.14492753623188401</v>
      </c>
      <c r="AK415" s="13">
        <v>0.102409638554217</v>
      </c>
      <c r="AL415" s="13"/>
      <c r="AM415" s="13">
        <v>0</v>
      </c>
      <c r="AN415" s="13">
        <v>0.134615384615385</v>
      </c>
      <c r="AO415" s="13">
        <v>6.15384615384615E-2</v>
      </c>
      <c r="AP415" s="13"/>
      <c r="AQ415" s="13">
        <v>0.108359133126935</v>
      </c>
      <c r="AR415" s="13">
        <v>6.1162079510703397E-2</v>
      </c>
      <c r="AS415" s="13"/>
      <c r="AT415" s="13">
        <v>0.121794871794872</v>
      </c>
      <c r="AU415" s="13">
        <v>7.2916666666666699E-2</v>
      </c>
      <c r="AV415" s="13"/>
      <c r="AW415" s="13">
        <v>9.3596059113300503E-2</v>
      </c>
      <c r="AX415" s="13">
        <v>8.2191780821917804E-2</v>
      </c>
      <c r="AY415" s="13"/>
      <c r="AZ415" s="13">
        <v>5.8181818181818203E-2</v>
      </c>
      <c r="BA415" s="13">
        <v>0.104395604395604</v>
      </c>
      <c r="BB415" s="13"/>
      <c r="BC415" s="13">
        <v>9.0116279069767394E-2</v>
      </c>
      <c r="BD415" s="13">
        <v>9.0047393364928896E-2</v>
      </c>
      <c r="BE415" s="13"/>
      <c r="BF415" s="13">
        <v>0.111940298507463</v>
      </c>
      <c r="BG415" s="13">
        <v>7.6190476190476197E-2</v>
      </c>
      <c r="BH415" s="13"/>
      <c r="BI415" s="13">
        <v>8.9743589743589702E-2</v>
      </c>
      <c r="BJ415" s="13">
        <v>8.4805653710247397E-2</v>
      </c>
      <c r="BK415" s="13"/>
      <c r="BL415" s="13">
        <v>5.3003533568904602E-2</v>
      </c>
      <c r="BM415" s="13">
        <v>0.11111111111111099</v>
      </c>
    </row>
    <row r="416" spans="2:65" x14ac:dyDescent="0.3">
      <c r="B416" t="s">
        <v>111</v>
      </c>
      <c r="C416" s="13">
        <v>5.6835637480798798E-2</v>
      </c>
      <c r="D416" s="13">
        <v>5.8020477815699703E-2</v>
      </c>
      <c r="E416" s="13">
        <v>5.6657223796034002E-2</v>
      </c>
      <c r="F416" s="13"/>
      <c r="G416" s="13">
        <v>5.93220338983051E-2</v>
      </c>
      <c r="H416" s="13">
        <v>4.8309178743961401E-2</v>
      </c>
      <c r="I416" s="13">
        <v>8.6956521739130405E-2</v>
      </c>
      <c r="J416" s="13">
        <v>5.8139534883720902E-2</v>
      </c>
      <c r="K416" s="13">
        <v>1.7543859649122799E-2</v>
      </c>
      <c r="L416" s="13">
        <v>4.4444444444444398E-2</v>
      </c>
      <c r="M416" s="13"/>
      <c r="N416" s="13">
        <v>5.62770562770563E-2</v>
      </c>
      <c r="O416" s="13">
        <v>7.7380952380952397E-2</v>
      </c>
      <c r="P416" s="13">
        <v>4.1666666666666699E-2</v>
      </c>
      <c r="Q416" s="13">
        <v>4.6666666666666697E-2</v>
      </c>
      <c r="R416" s="13"/>
      <c r="S416" s="13">
        <v>2.7027027027027001E-2</v>
      </c>
      <c r="T416" s="13">
        <v>8.1967213114754106E-2</v>
      </c>
      <c r="U416" s="13">
        <v>0</v>
      </c>
      <c r="V416" s="13">
        <v>0.104166666666667</v>
      </c>
      <c r="W416" s="13">
        <v>3.7037037037037E-2</v>
      </c>
      <c r="X416" s="13">
        <v>4.91803278688525E-2</v>
      </c>
      <c r="Y416" s="13">
        <v>5.8823529411764698E-2</v>
      </c>
      <c r="Z416" s="13">
        <v>9.5238095238095205E-2</v>
      </c>
      <c r="AA416" s="13">
        <v>6.6666666666666693E-2</v>
      </c>
      <c r="AB416" s="13">
        <v>0.13953488372093001</v>
      </c>
      <c r="AC416" s="13">
        <v>3.2258064516128997E-2</v>
      </c>
      <c r="AD416" s="13">
        <v>0</v>
      </c>
      <c r="AE416" s="13"/>
      <c r="AF416" s="13">
        <v>5.7364341085271303E-2</v>
      </c>
      <c r="AG416" s="13">
        <v>0</v>
      </c>
      <c r="AH416" s="13"/>
      <c r="AI416" s="13">
        <v>2.1186440677966101E-2</v>
      </c>
      <c r="AJ416" s="13">
        <v>5.7971014492753603E-2</v>
      </c>
      <c r="AK416" s="13">
        <v>7.8313253012048195E-2</v>
      </c>
      <c r="AL416" s="13"/>
      <c r="AM416" s="13">
        <v>0</v>
      </c>
      <c r="AN416" s="13">
        <v>3.8461538461538498E-2</v>
      </c>
      <c r="AO416" s="13">
        <v>3.8461538461538498E-2</v>
      </c>
      <c r="AP416" s="13"/>
      <c r="AQ416" s="13">
        <v>4.3343653250774002E-2</v>
      </c>
      <c r="AR416" s="13">
        <v>7.0336391437308896E-2</v>
      </c>
      <c r="AS416" s="13"/>
      <c r="AT416" s="13">
        <v>3.8461538461538498E-2</v>
      </c>
      <c r="AU416" s="13">
        <v>6.25E-2</v>
      </c>
      <c r="AV416" s="13"/>
      <c r="AW416" s="13">
        <v>7.3891625615763595E-2</v>
      </c>
      <c r="AX416" s="13">
        <v>5.0228310502283102E-2</v>
      </c>
      <c r="AY416" s="13"/>
      <c r="AZ416" s="13">
        <v>6.5454545454545501E-2</v>
      </c>
      <c r="BA416" s="13">
        <v>5.21978021978022E-2</v>
      </c>
      <c r="BB416" s="13"/>
      <c r="BC416" s="13">
        <v>7.2674418604651195E-2</v>
      </c>
      <c r="BD416" s="13">
        <v>3.3175355450236997E-2</v>
      </c>
      <c r="BE416" s="13"/>
      <c r="BF416" s="13">
        <v>2.9850746268656699E-2</v>
      </c>
      <c r="BG416" s="13">
        <v>0.1</v>
      </c>
      <c r="BH416" s="13"/>
      <c r="BI416" s="13">
        <v>8.9743589743589702E-2</v>
      </c>
      <c r="BJ416" s="13">
        <v>5.3003533568904602E-2</v>
      </c>
      <c r="BK416" s="13"/>
      <c r="BL416" s="13">
        <v>7.7738515901060096E-2</v>
      </c>
      <c r="BM416" s="13">
        <v>3.9886039886039899E-2</v>
      </c>
    </row>
    <row r="417" spans="2:65" x14ac:dyDescent="0.3">
      <c r="B417" t="s">
        <v>239</v>
      </c>
      <c r="C417" s="13">
        <v>0.110599078341014</v>
      </c>
      <c r="D417" s="13">
        <v>9.5563139931740607E-2</v>
      </c>
      <c r="E417" s="13">
        <v>0.118980169971671</v>
      </c>
      <c r="F417" s="13"/>
      <c r="G417" s="13">
        <v>0.144067796610169</v>
      </c>
      <c r="H417" s="13">
        <v>7.2463768115942004E-2</v>
      </c>
      <c r="I417" s="13">
        <v>9.4202898550724598E-2</v>
      </c>
      <c r="J417" s="13">
        <v>0.15116279069767399</v>
      </c>
      <c r="K417" s="13">
        <v>0.105263157894737</v>
      </c>
      <c r="L417" s="13">
        <v>0.17777777777777801</v>
      </c>
      <c r="M417" s="13"/>
      <c r="N417" s="13">
        <v>8.2251082251082297E-2</v>
      </c>
      <c r="O417" s="13">
        <v>0.160714285714286</v>
      </c>
      <c r="P417" s="13">
        <v>9.375E-2</v>
      </c>
      <c r="Q417" s="13">
        <v>0.11333333333333299</v>
      </c>
      <c r="R417" s="13"/>
      <c r="S417" s="13">
        <v>6.08108108108108E-2</v>
      </c>
      <c r="T417" s="13">
        <v>0.16393442622950799</v>
      </c>
      <c r="U417" s="13">
        <v>0.13888888888888901</v>
      </c>
      <c r="V417" s="13">
        <v>0.104166666666667</v>
      </c>
      <c r="W417" s="13">
        <v>0.12962962962963001</v>
      </c>
      <c r="X417" s="13">
        <v>0.14754098360655701</v>
      </c>
      <c r="Y417" s="13">
        <v>0.11764705882352899</v>
      </c>
      <c r="Z417" s="13">
        <v>0.19047619047618999</v>
      </c>
      <c r="AA417" s="13">
        <v>0.155555555555556</v>
      </c>
      <c r="AB417" s="13">
        <v>6.9767441860465101E-2</v>
      </c>
      <c r="AC417" s="13">
        <v>0</v>
      </c>
      <c r="AD417" s="13">
        <v>0</v>
      </c>
      <c r="AE417" s="13"/>
      <c r="AF417" s="13">
        <v>0.111627906976744</v>
      </c>
      <c r="AG417" s="13">
        <v>0</v>
      </c>
      <c r="AH417" s="13"/>
      <c r="AI417" s="13">
        <v>1.27118644067797E-2</v>
      </c>
      <c r="AJ417" s="13">
        <v>4.3478260869565202E-2</v>
      </c>
      <c r="AK417" s="13">
        <v>0.19879518072289201</v>
      </c>
      <c r="AL417" s="13"/>
      <c r="AM417" s="13">
        <v>0</v>
      </c>
      <c r="AN417" s="13">
        <v>1.9230769230769201E-2</v>
      </c>
      <c r="AO417" s="13">
        <v>3.0769230769230799E-2</v>
      </c>
      <c r="AP417" s="13"/>
      <c r="AQ417" s="13">
        <v>7.4303405572755402E-2</v>
      </c>
      <c r="AR417" s="13">
        <v>0.146788990825688</v>
      </c>
      <c r="AS417" s="13"/>
      <c r="AT417" s="13">
        <v>5.1282051282051301E-2</v>
      </c>
      <c r="AU417" s="13">
        <v>0.133333333333333</v>
      </c>
      <c r="AV417" s="13"/>
      <c r="AW417" s="13">
        <v>0.147783251231527</v>
      </c>
      <c r="AX417" s="13">
        <v>9.1324200913242004E-2</v>
      </c>
      <c r="AY417" s="13"/>
      <c r="AZ417" s="13">
        <v>0.109090909090909</v>
      </c>
      <c r="BA417" s="13">
        <v>0.107142857142857</v>
      </c>
      <c r="BB417" s="13"/>
      <c r="BC417" s="13">
        <v>0.101744186046512</v>
      </c>
      <c r="BD417" s="13">
        <v>9.9526066350710901E-2</v>
      </c>
      <c r="BE417" s="13"/>
      <c r="BF417" s="13">
        <v>8.2089552238805999E-2</v>
      </c>
      <c r="BG417" s="13">
        <v>0.114285714285714</v>
      </c>
      <c r="BH417" s="13"/>
      <c r="BI417" s="13">
        <v>7.69230769230769E-2</v>
      </c>
      <c r="BJ417" s="13">
        <v>0.11484098939929301</v>
      </c>
      <c r="BK417" s="13"/>
      <c r="BL417" s="13">
        <v>0.141342756183746</v>
      </c>
      <c r="BM417" s="13">
        <v>8.8319088319088301E-2</v>
      </c>
    </row>
    <row r="418" spans="2:65" x14ac:dyDescent="0.3">
      <c r="B418" t="s">
        <v>91</v>
      </c>
      <c r="C418" s="13">
        <v>3.0721966205837201E-2</v>
      </c>
      <c r="D418" s="13">
        <v>2.0477815699658699E-2</v>
      </c>
      <c r="E418" s="13">
        <v>3.9660056657223802E-2</v>
      </c>
      <c r="F418" s="13"/>
      <c r="G418" s="13">
        <v>1.6949152542372899E-2</v>
      </c>
      <c r="H418" s="13">
        <v>1.9323671497584499E-2</v>
      </c>
      <c r="I418" s="13">
        <v>2.8985507246376802E-2</v>
      </c>
      <c r="J418" s="13">
        <v>3.4883720930232599E-2</v>
      </c>
      <c r="K418" s="13">
        <v>7.0175438596491196E-2</v>
      </c>
      <c r="L418" s="13">
        <v>6.6666666666666693E-2</v>
      </c>
      <c r="M418" s="13"/>
      <c r="N418" s="13">
        <v>8.6580086580086597E-3</v>
      </c>
      <c r="O418" s="13">
        <v>4.7619047619047603E-2</v>
      </c>
      <c r="P418" s="13">
        <v>4.1666666666666699E-2</v>
      </c>
      <c r="Q418" s="13">
        <v>0.04</v>
      </c>
      <c r="R418" s="13"/>
      <c r="S418" s="13">
        <v>4.0540540540540501E-2</v>
      </c>
      <c r="T418" s="13">
        <v>1.63934426229508E-2</v>
      </c>
      <c r="U418" s="13">
        <v>0.11111111111111099</v>
      </c>
      <c r="V418" s="13">
        <v>0</v>
      </c>
      <c r="W418" s="13">
        <v>3.7037037037037E-2</v>
      </c>
      <c r="X418" s="13">
        <v>3.2786885245901599E-2</v>
      </c>
      <c r="Y418" s="13">
        <v>0</v>
      </c>
      <c r="Z418" s="13">
        <v>0</v>
      </c>
      <c r="AA418" s="13">
        <v>1.1111111111111099E-2</v>
      </c>
      <c r="AB418" s="13">
        <v>4.6511627906976702E-2</v>
      </c>
      <c r="AC418" s="13">
        <v>3.2258064516128997E-2</v>
      </c>
      <c r="AD418" s="13">
        <v>0.14285714285714299</v>
      </c>
      <c r="AE418" s="13"/>
      <c r="AF418" s="13">
        <v>3.1007751937984499E-2</v>
      </c>
      <c r="AG418" s="13">
        <v>0</v>
      </c>
      <c r="AH418" s="13"/>
      <c r="AI418" s="13">
        <v>4.2372881355932203E-3</v>
      </c>
      <c r="AJ418" s="13">
        <v>2.8985507246376802E-2</v>
      </c>
      <c r="AK418" s="13">
        <v>4.51807228915663E-2</v>
      </c>
      <c r="AL418" s="13"/>
      <c r="AM418" s="13">
        <v>0</v>
      </c>
      <c r="AN418" s="13">
        <v>0</v>
      </c>
      <c r="AO418" s="13">
        <v>2.3076923076923099E-2</v>
      </c>
      <c r="AP418" s="13"/>
      <c r="AQ418" s="13">
        <v>1.8575851393188899E-2</v>
      </c>
      <c r="AR418" s="13">
        <v>4.2813455657492401E-2</v>
      </c>
      <c r="AS418" s="13"/>
      <c r="AT418" s="13">
        <v>2.5641025641025599E-2</v>
      </c>
      <c r="AU418" s="13">
        <v>3.125E-2</v>
      </c>
      <c r="AV418" s="13"/>
      <c r="AW418" s="13">
        <v>1.9704433497536901E-2</v>
      </c>
      <c r="AX418" s="13">
        <v>3.42465753424658E-2</v>
      </c>
      <c r="AY418" s="13"/>
      <c r="AZ418" s="13">
        <v>5.4545454545454501E-2</v>
      </c>
      <c r="BA418" s="13">
        <v>8.2417582417582402E-3</v>
      </c>
      <c r="BB418" s="13"/>
      <c r="BC418" s="13">
        <v>2.9069767441860499E-2</v>
      </c>
      <c r="BD418" s="13">
        <v>3.7914691943128E-2</v>
      </c>
      <c r="BE418" s="13"/>
      <c r="BF418" s="13">
        <v>2.2388059701492501E-2</v>
      </c>
      <c r="BG418" s="13">
        <v>3.3333333333333298E-2</v>
      </c>
      <c r="BH418" s="13"/>
      <c r="BI418" s="13">
        <v>2.5641025641025599E-2</v>
      </c>
      <c r="BJ418" s="13">
        <v>3.1802120141342802E-2</v>
      </c>
      <c r="BK418" s="13"/>
      <c r="BL418" s="13">
        <v>2.8268551236749099E-2</v>
      </c>
      <c r="BM418" s="13">
        <v>3.1339031339031299E-2</v>
      </c>
    </row>
    <row r="419" spans="2:65" x14ac:dyDescent="0.3">
      <c r="B419" t="s">
        <v>112</v>
      </c>
      <c r="C419" s="13">
        <v>0.71735791090629797</v>
      </c>
      <c r="D419" s="13">
        <v>0.73037542662115995</v>
      </c>
      <c r="E419" s="13">
        <v>0.708215297450425</v>
      </c>
      <c r="F419" s="13"/>
      <c r="G419" s="13">
        <v>0.61016949152542399</v>
      </c>
      <c r="H419" s="13">
        <v>0.75845410628019305</v>
      </c>
      <c r="I419" s="13">
        <v>0.73188405797101497</v>
      </c>
      <c r="J419" s="13">
        <v>0.73255813953488402</v>
      </c>
      <c r="K419" s="13">
        <v>0.78947368421052599</v>
      </c>
      <c r="L419" s="13">
        <v>0.64444444444444404</v>
      </c>
      <c r="M419" s="13"/>
      <c r="N419" s="13">
        <v>0.77922077922077904</v>
      </c>
      <c r="O419" s="13">
        <v>0.64285714285714302</v>
      </c>
      <c r="P419" s="13">
        <v>0.71875</v>
      </c>
      <c r="Q419" s="13">
        <v>0.7</v>
      </c>
      <c r="R419" s="13"/>
      <c r="S419" s="13">
        <v>0.77702702702702697</v>
      </c>
      <c r="T419" s="13">
        <v>0.70491803278688503</v>
      </c>
      <c r="U419" s="13">
        <v>0.63888888888888895</v>
      </c>
      <c r="V419" s="13">
        <v>0.60416666666666696</v>
      </c>
      <c r="W419" s="13">
        <v>0.68518518518518501</v>
      </c>
      <c r="X419" s="13">
        <v>0.68852459016393397</v>
      </c>
      <c r="Y419" s="13">
        <v>0.78431372549019596</v>
      </c>
      <c r="Z419" s="13">
        <v>0.66666666666666696</v>
      </c>
      <c r="AA419" s="13">
        <v>0.72222222222222199</v>
      </c>
      <c r="AB419" s="13">
        <v>0.60465116279069797</v>
      </c>
      <c r="AC419" s="13">
        <v>0.87096774193548399</v>
      </c>
      <c r="AD419" s="13">
        <v>0.85714285714285698</v>
      </c>
      <c r="AE419" s="13"/>
      <c r="AF419" s="13">
        <v>0.71472868217054297</v>
      </c>
      <c r="AG419" s="13">
        <v>1</v>
      </c>
      <c r="AH419" s="13"/>
      <c r="AI419" s="13">
        <v>0.91525423728813604</v>
      </c>
      <c r="AJ419" s="13">
        <v>0.72463768115941996</v>
      </c>
      <c r="AK419" s="13">
        <v>0.57530120481927705</v>
      </c>
      <c r="AL419" s="13"/>
      <c r="AM419" s="13">
        <v>1</v>
      </c>
      <c r="AN419" s="13">
        <v>0.80769230769230804</v>
      </c>
      <c r="AO419" s="13">
        <v>0.84615384615384603</v>
      </c>
      <c r="AP419" s="13"/>
      <c r="AQ419" s="13">
        <v>0.75541795665634703</v>
      </c>
      <c r="AR419" s="13">
        <v>0.67889908256880704</v>
      </c>
      <c r="AS419" s="13"/>
      <c r="AT419" s="13">
        <v>0.762820512820513</v>
      </c>
      <c r="AU419" s="13">
        <v>0.7</v>
      </c>
      <c r="AV419" s="13"/>
      <c r="AW419" s="13">
        <v>0.665024630541872</v>
      </c>
      <c r="AX419" s="13">
        <v>0.74200913242009103</v>
      </c>
      <c r="AY419" s="13"/>
      <c r="AZ419" s="13">
        <v>0.71272727272727299</v>
      </c>
      <c r="BA419" s="13">
        <v>0.72802197802197799</v>
      </c>
      <c r="BB419" s="13"/>
      <c r="BC419" s="13">
        <v>0.706395348837209</v>
      </c>
      <c r="BD419" s="13">
        <v>0.73933649289099501</v>
      </c>
      <c r="BE419" s="13"/>
      <c r="BF419" s="13">
        <v>0.75373134328358204</v>
      </c>
      <c r="BG419" s="13">
        <v>0.67619047619047601</v>
      </c>
      <c r="BH419" s="13"/>
      <c r="BI419" s="13">
        <v>0.71794871794871795</v>
      </c>
      <c r="BJ419" s="13">
        <v>0.71554770318021199</v>
      </c>
      <c r="BK419" s="13"/>
      <c r="BL419" s="13">
        <v>0.69964664310954106</v>
      </c>
      <c r="BM419" s="13">
        <v>0.72934472934472905</v>
      </c>
    </row>
    <row r="420" spans="2:65" x14ac:dyDescent="0.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row>
    <row r="421" spans="2:65" x14ac:dyDescent="0.3">
      <c r="B421" s="6" t="s">
        <v>251</v>
      </c>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row>
    <row r="422" spans="2:65" x14ac:dyDescent="0.3">
      <c r="B422" s="23" t="s">
        <v>184</v>
      </c>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row>
    <row r="423" spans="2:65" x14ac:dyDescent="0.3">
      <c r="B423" t="s">
        <v>108</v>
      </c>
      <c r="C423" s="13">
        <v>0.27649769585253497</v>
      </c>
      <c r="D423" s="13">
        <v>0.25255972696245699</v>
      </c>
      <c r="E423" s="13">
        <v>0.291784702549575</v>
      </c>
      <c r="F423" s="13"/>
      <c r="G423" s="13">
        <v>0.169491525423729</v>
      </c>
      <c r="H423" s="13">
        <v>0.30917874396135298</v>
      </c>
      <c r="I423" s="13">
        <v>0.311594202898551</v>
      </c>
      <c r="J423" s="13">
        <v>0.232558139534884</v>
      </c>
      <c r="K423" s="13">
        <v>0.35087719298245601</v>
      </c>
      <c r="L423" s="13">
        <v>0.28888888888888897</v>
      </c>
      <c r="M423" s="13"/>
      <c r="N423" s="13">
        <v>0.33333333333333298</v>
      </c>
      <c r="O423" s="13">
        <v>0.26785714285714302</v>
      </c>
      <c r="P423" s="13">
        <v>0.26041666666666702</v>
      </c>
      <c r="Q423" s="13">
        <v>0.206666666666667</v>
      </c>
      <c r="R423" s="13"/>
      <c r="S423" s="13">
        <v>0.27027027027027001</v>
      </c>
      <c r="T423" s="13">
        <v>0.22950819672131101</v>
      </c>
      <c r="U423" s="13">
        <v>0.27777777777777801</v>
      </c>
      <c r="V423" s="13">
        <v>0.22916666666666699</v>
      </c>
      <c r="W423" s="13">
        <v>0.203703703703704</v>
      </c>
      <c r="X423" s="13">
        <v>0.31147540983606598</v>
      </c>
      <c r="Y423" s="13">
        <v>0.23529411764705899</v>
      </c>
      <c r="Z423" s="13">
        <v>0.52380952380952395</v>
      </c>
      <c r="AA423" s="13">
        <v>0.25555555555555598</v>
      </c>
      <c r="AB423" s="13">
        <v>0.32558139534883701</v>
      </c>
      <c r="AC423" s="13">
        <v>0.41935483870967699</v>
      </c>
      <c r="AD423" s="13">
        <v>0.28571428571428598</v>
      </c>
      <c r="AE423" s="13"/>
      <c r="AF423" s="13">
        <v>0.27596899224806198</v>
      </c>
      <c r="AG423" s="13">
        <v>0.2</v>
      </c>
      <c r="AH423" s="13"/>
      <c r="AI423" s="13">
        <v>0.33474576271186401</v>
      </c>
      <c r="AJ423" s="13">
        <v>0.36231884057970998</v>
      </c>
      <c r="AK423" s="13">
        <v>0.21686746987951799</v>
      </c>
      <c r="AL423" s="13"/>
      <c r="AM423" s="13">
        <v>0.41176470588235298</v>
      </c>
      <c r="AN423" s="13">
        <v>0.34615384615384598</v>
      </c>
      <c r="AO423" s="13">
        <v>0.246153846153846</v>
      </c>
      <c r="AP423" s="13"/>
      <c r="AQ423" s="13">
        <v>0.31888544891640902</v>
      </c>
      <c r="AR423" s="13">
        <v>0.235474006116208</v>
      </c>
      <c r="AS423" s="13"/>
      <c r="AT423" s="13">
        <v>0.32051282051282098</v>
      </c>
      <c r="AU423" s="13">
        <v>0.26041666666666702</v>
      </c>
      <c r="AV423" s="13"/>
      <c r="AW423" s="13">
        <v>0.22167487684729101</v>
      </c>
      <c r="AX423" s="13">
        <v>0.29908675799086798</v>
      </c>
      <c r="AY423" s="13"/>
      <c r="AZ423" s="13">
        <v>0.25818181818181801</v>
      </c>
      <c r="BA423" s="13">
        <v>0.28296703296703302</v>
      </c>
      <c r="BB423" s="13"/>
      <c r="BC423" s="13">
        <v>0.32848837209302301</v>
      </c>
      <c r="BD423" s="13">
        <v>0.22748815165876801</v>
      </c>
      <c r="BE423" s="13"/>
      <c r="BF423" s="13">
        <v>0.402985074626866</v>
      </c>
      <c r="BG423" s="13">
        <v>0.28095238095238101</v>
      </c>
      <c r="BH423" s="13"/>
      <c r="BI423" s="13">
        <v>0.230769230769231</v>
      </c>
      <c r="BJ423" s="13">
        <v>0.28268551236749101</v>
      </c>
      <c r="BK423" s="13"/>
      <c r="BL423" s="13">
        <v>0.26855123674911702</v>
      </c>
      <c r="BM423" s="13">
        <v>0.28490028490028502</v>
      </c>
    </row>
    <row r="424" spans="2:65" x14ac:dyDescent="0.3">
      <c r="B424" t="s">
        <v>109</v>
      </c>
      <c r="C424" s="13">
        <v>0.28878648233486898</v>
      </c>
      <c r="D424" s="13">
        <v>0.31399317406143301</v>
      </c>
      <c r="E424" s="13">
        <v>0.27195467422096298</v>
      </c>
      <c r="F424" s="13"/>
      <c r="G424" s="13">
        <v>0.322033898305085</v>
      </c>
      <c r="H424" s="13">
        <v>0.31400966183574902</v>
      </c>
      <c r="I424" s="13">
        <v>0.23913043478260901</v>
      </c>
      <c r="J424" s="13">
        <v>0.27906976744186002</v>
      </c>
      <c r="K424" s="13">
        <v>0.28070175438596501</v>
      </c>
      <c r="L424" s="13">
        <v>0.266666666666667</v>
      </c>
      <c r="M424" s="13"/>
      <c r="N424" s="13">
        <v>0.29004329004328999</v>
      </c>
      <c r="O424" s="13">
        <v>0.27976190476190499</v>
      </c>
      <c r="P424" s="13">
        <v>0.27083333333333298</v>
      </c>
      <c r="Q424" s="13">
        <v>0.30666666666666698</v>
      </c>
      <c r="R424" s="13"/>
      <c r="S424" s="13">
        <v>0.358108108108108</v>
      </c>
      <c r="T424" s="13">
        <v>0.39344262295082</v>
      </c>
      <c r="U424" s="13">
        <v>0.36111111111111099</v>
      </c>
      <c r="V424" s="13">
        <v>0.25</v>
      </c>
      <c r="W424" s="13">
        <v>0.31481481481481499</v>
      </c>
      <c r="X424" s="13">
        <v>0.19672131147541</v>
      </c>
      <c r="Y424" s="13">
        <v>0.27450980392156898</v>
      </c>
      <c r="Z424" s="13">
        <v>9.5238095238095205E-2</v>
      </c>
      <c r="AA424" s="13">
        <v>0.233333333333333</v>
      </c>
      <c r="AB424" s="13">
        <v>0.209302325581395</v>
      </c>
      <c r="AC424" s="13">
        <v>0.25806451612903197</v>
      </c>
      <c r="AD424" s="13">
        <v>0.42857142857142899</v>
      </c>
      <c r="AE424" s="13"/>
      <c r="AF424" s="13">
        <v>0.288372093023256</v>
      </c>
      <c r="AG424" s="13">
        <v>0.4</v>
      </c>
      <c r="AH424" s="13"/>
      <c r="AI424" s="13">
        <v>0.30932203389830498</v>
      </c>
      <c r="AJ424" s="13">
        <v>0.27536231884057999</v>
      </c>
      <c r="AK424" s="13">
        <v>0.28313253012048201</v>
      </c>
      <c r="AL424" s="13"/>
      <c r="AM424" s="13">
        <v>0.36764705882352899</v>
      </c>
      <c r="AN424" s="13">
        <v>0.30769230769230799</v>
      </c>
      <c r="AO424" s="13">
        <v>0.29230769230769199</v>
      </c>
      <c r="AP424" s="13"/>
      <c r="AQ424" s="13">
        <v>0.29411764705882398</v>
      </c>
      <c r="AR424" s="13">
        <v>0.28440366972477099</v>
      </c>
      <c r="AS424" s="13"/>
      <c r="AT424" s="13">
        <v>0.243589743589744</v>
      </c>
      <c r="AU424" s="13">
        <v>0.30416666666666697</v>
      </c>
      <c r="AV424" s="13"/>
      <c r="AW424" s="13">
        <v>0.334975369458128</v>
      </c>
      <c r="AX424" s="13">
        <v>0.267123287671233</v>
      </c>
      <c r="AY424" s="13"/>
      <c r="AZ424" s="13">
        <v>0.28363636363636402</v>
      </c>
      <c r="BA424" s="13">
        <v>0.30219780219780201</v>
      </c>
      <c r="BB424" s="13"/>
      <c r="BC424" s="13">
        <v>0.31395348837209303</v>
      </c>
      <c r="BD424" s="13">
        <v>0.24170616113744101</v>
      </c>
      <c r="BE424" s="13"/>
      <c r="BF424" s="13">
        <v>0.29104477611940299</v>
      </c>
      <c r="BG424" s="13">
        <v>0.32857142857142901</v>
      </c>
      <c r="BH424" s="13"/>
      <c r="BI424" s="13">
        <v>0.33333333333333298</v>
      </c>
      <c r="BJ424" s="13">
        <v>0.28445229681978801</v>
      </c>
      <c r="BK424" s="13"/>
      <c r="BL424" s="13">
        <v>0.28268551236749101</v>
      </c>
      <c r="BM424" s="13">
        <v>0.296296296296296</v>
      </c>
    </row>
    <row r="425" spans="2:65" x14ac:dyDescent="0.3">
      <c r="B425" t="s">
        <v>110</v>
      </c>
      <c r="C425" s="13">
        <v>0.15053763440860199</v>
      </c>
      <c r="D425" s="13">
        <v>0.15699658703071701</v>
      </c>
      <c r="E425" s="13">
        <v>0.14447592067988699</v>
      </c>
      <c r="F425" s="13"/>
      <c r="G425" s="13">
        <v>0.186440677966102</v>
      </c>
      <c r="H425" s="13">
        <v>0.15458937198067599</v>
      </c>
      <c r="I425" s="13">
        <v>0.14492753623188401</v>
      </c>
      <c r="J425" s="13">
        <v>0.17441860465116299</v>
      </c>
      <c r="K425" s="13">
        <v>0.105263157894737</v>
      </c>
      <c r="L425" s="13">
        <v>6.6666666666666693E-2</v>
      </c>
      <c r="M425" s="13"/>
      <c r="N425" s="13">
        <v>0.13419913419913401</v>
      </c>
      <c r="O425" s="13">
        <v>0.113095238095238</v>
      </c>
      <c r="P425" s="13">
        <v>0.19791666666666699</v>
      </c>
      <c r="Q425" s="13">
        <v>0.193333333333333</v>
      </c>
      <c r="R425" s="13"/>
      <c r="S425" s="13">
        <v>9.45945945945946E-2</v>
      </c>
      <c r="T425" s="13">
        <v>0.13114754098360701</v>
      </c>
      <c r="U425" s="13">
        <v>5.5555555555555601E-2</v>
      </c>
      <c r="V425" s="13">
        <v>0.16666666666666699</v>
      </c>
      <c r="W425" s="13">
        <v>0.12962962962963001</v>
      </c>
      <c r="X425" s="13">
        <v>0.14754098360655701</v>
      </c>
      <c r="Y425" s="13">
        <v>0.23529411764705899</v>
      </c>
      <c r="Z425" s="13">
        <v>0.238095238095238</v>
      </c>
      <c r="AA425" s="13">
        <v>0.211111111111111</v>
      </c>
      <c r="AB425" s="13">
        <v>0.162790697674419</v>
      </c>
      <c r="AC425" s="13">
        <v>0.16129032258064499</v>
      </c>
      <c r="AD425" s="13">
        <v>0.28571428571428598</v>
      </c>
      <c r="AE425" s="13"/>
      <c r="AF425" s="13">
        <v>0.151937984496124</v>
      </c>
      <c r="AG425" s="13">
        <v>0</v>
      </c>
      <c r="AH425" s="13"/>
      <c r="AI425" s="13">
        <v>0.13135593220339001</v>
      </c>
      <c r="AJ425" s="13">
        <v>0.217391304347826</v>
      </c>
      <c r="AK425" s="13">
        <v>0.15060240963855401</v>
      </c>
      <c r="AL425" s="13"/>
      <c r="AM425" s="13">
        <v>0.11764705882352899</v>
      </c>
      <c r="AN425" s="13">
        <v>0.21153846153846201</v>
      </c>
      <c r="AO425" s="13">
        <v>0.17692307692307699</v>
      </c>
      <c r="AP425" s="13"/>
      <c r="AQ425" s="13">
        <v>0.15479876160990699</v>
      </c>
      <c r="AR425" s="13">
        <v>0.14373088685015301</v>
      </c>
      <c r="AS425" s="13"/>
      <c r="AT425" s="13">
        <v>0.16025641025640999</v>
      </c>
      <c r="AU425" s="13">
        <v>0.14374999999999999</v>
      </c>
      <c r="AV425" s="13"/>
      <c r="AW425" s="13">
        <v>0.152709359605911</v>
      </c>
      <c r="AX425" s="13">
        <v>0.150684931506849</v>
      </c>
      <c r="AY425" s="13"/>
      <c r="AZ425" s="13">
        <v>0.12727272727272701</v>
      </c>
      <c r="BA425" s="13">
        <v>0.16758241758241799</v>
      </c>
      <c r="BB425" s="13"/>
      <c r="BC425" s="13">
        <v>0.125</v>
      </c>
      <c r="BD425" s="13">
        <v>0.18009478672985799</v>
      </c>
      <c r="BE425" s="13"/>
      <c r="BF425" s="13">
        <v>9.7014925373134303E-2</v>
      </c>
      <c r="BG425" s="13">
        <v>0.14285714285714299</v>
      </c>
      <c r="BH425" s="13"/>
      <c r="BI425" s="13">
        <v>0.15384615384615399</v>
      </c>
      <c r="BJ425" s="13">
        <v>0.148409893992933</v>
      </c>
      <c r="BK425" s="13"/>
      <c r="BL425" s="13">
        <v>0.148409893992933</v>
      </c>
      <c r="BM425" s="13">
        <v>0.145299145299145</v>
      </c>
    </row>
    <row r="426" spans="2:65" x14ac:dyDescent="0.3">
      <c r="B426" t="s">
        <v>111</v>
      </c>
      <c r="C426" s="13">
        <v>0.124423963133641</v>
      </c>
      <c r="D426" s="13">
        <v>0.136518771331058</v>
      </c>
      <c r="E426" s="13">
        <v>0.11614730878187</v>
      </c>
      <c r="F426" s="13"/>
      <c r="G426" s="13">
        <v>0.177966101694915</v>
      </c>
      <c r="H426" s="13">
        <v>0.11111111111111099</v>
      </c>
      <c r="I426" s="13">
        <v>0.14492753623188401</v>
      </c>
      <c r="J426" s="13">
        <v>0.13953488372093001</v>
      </c>
      <c r="K426" s="13">
        <v>3.5087719298245598E-2</v>
      </c>
      <c r="L426" s="13">
        <v>6.6666666666666693E-2</v>
      </c>
      <c r="M426" s="13"/>
      <c r="N426" s="13">
        <v>0.112554112554113</v>
      </c>
      <c r="O426" s="13">
        <v>0.136904761904762</v>
      </c>
      <c r="P426" s="13">
        <v>9.375E-2</v>
      </c>
      <c r="Q426" s="13">
        <v>0.14000000000000001</v>
      </c>
      <c r="R426" s="13"/>
      <c r="S426" s="13">
        <v>0.12837837837837801</v>
      </c>
      <c r="T426" s="13">
        <v>0.13114754098360701</v>
      </c>
      <c r="U426" s="13">
        <v>5.5555555555555601E-2</v>
      </c>
      <c r="V426" s="13">
        <v>0.16666666666666699</v>
      </c>
      <c r="W426" s="13">
        <v>0.16666666666666699</v>
      </c>
      <c r="X426" s="13">
        <v>0.13114754098360701</v>
      </c>
      <c r="Y426" s="13">
        <v>7.8431372549019607E-2</v>
      </c>
      <c r="Z426" s="13">
        <v>4.7619047619047603E-2</v>
      </c>
      <c r="AA426" s="13">
        <v>0.122222222222222</v>
      </c>
      <c r="AB426" s="13">
        <v>0.162790697674419</v>
      </c>
      <c r="AC426" s="13">
        <v>0.12903225806451599</v>
      </c>
      <c r="AD426" s="13">
        <v>0</v>
      </c>
      <c r="AE426" s="13"/>
      <c r="AF426" s="13">
        <v>0.124031007751938</v>
      </c>
      <c r="AG426" s="13">
        <v>0.2</v>
      </c>
      <c r="AH426" s="13"/>
      <c r="AI426" s="13">
        <v>0.13559322033898299</v>
      </c>
      <c r="AJ426" s="13">
        <v>4.3478260869565202E-2</v>
      </c>
      <c r="AK426" s="13">
        <v>0.126506024096386</v>
      </c>
      <c r="AL426" s="13"/>
      <c r="AM426" s="13">
        <v>7.3529411764705899E-2</v>
      </c>
      <c r="AN426" s="13">
        <v>7.69230769230769E-2</v>
      </c>
      <c r="AO426" s="13">
        <v>0.16153846153846199</v>
      </c>
      <c r="AP426" s="13"/>
      <c r="AQ426" s="13">
        <v>0.11764705882352899</v>
      </c>
      <c r="AR426" s="13">
        <v>0.13149847094801201</v>
      </c>
      <c r="AS426" s="13"/>
      <c r="AT426" s="13">
        <v>0.115384615384615</v>
      </c>
      <c r="AU426" s="13">
        <v>0.13125000000000001</v>
      </c>
      <c r="AV426" s="13"/>
      <c r="AW426" s="13">
        <v>0.118226600985222</v>
      </c>
      <c r="AX426" s="13">
        <v>0.13013698630136999</v>
      </c>
      <c r="AY426" s="13"/>
      <c r="AZ426" s="13">
        <v>0.145454545454545</v>
      </c>
      <c r="BA426" s="13">
        <v>0.112637362637363</v>
      </c>
      <c r="BB426" s="13"/>
      <c r="BC426" s="13">
        <v>0.11046511627907001</v>
      </c>
      <c r="BD426" s="13">
        <v>0.127962085308057</v>
      </c>
      <c r="BE426" s="13"/>
      <c r="BF426" s="13">
        <v>6.7164179104477598E-2</v>
      </c>
      <c r="BG426" s="13">
        <v>0.13809523809523799</v>
      </c>
      <c r="BH426" s="13"/>
      <c r="BI426" s="13">
        <v>0.141025641025641</v>
      </c>
      <c r="BJ426" s="13">
        <v>0.121908127208481</v>
      </c>
      <c r="BK426" s="13"/>
      <c r="BL426" s="13">
        <v>0.13074204946996501</v>
      </c>
      <c r="BM426" s="13">
        <v>0.113960113960114</v>
      </c>
    </row>
    <row r="427" spans="2:65" x14ac:dyDescent="0.3">
      <c r="B427" t="s">
        <v>239</v>
      </c>
      <c r="C427" s="13">
        <v>0.113671274961598</v>
      </c>
      <c r="D427" s="13">
        <v>0.109215017064846</v>
      </c>
      <c r="E427" s="13">
        <v>0.11614730878187</v>
      </c>
      <c r="F427" s="13"/>
      <c r="G427" s="13">
        <v>0.110169491525424</v>
      </c>
      <c r="H427" s="13">
        <v>8.6956521739130405E-2</v>
      </c>
      <c r="I427" s="13">
        <v>0.115942028985507</v>
      </c>
      <c r="J427" s="13">
        <v>0.104651162790698</v>
      </c>
      <c r="K427" s="13">
        <v>0.12280701754386</v>
      </c>
      <c r="L427" s="13">
        <v>0.24444444444444399</v>
      </c>
      <c r="M427" s="13"/>
      <c r="N427" s="13">
        <v>9.9567099567099596E-2</v>
      </c>
      <c r="O427" s="13">
        <v>0.13095238095238099</v>
      </c>
      <c r="P427" s="13">
        <v>0.14583333333333301</v>
      </c>
      <c r="Q427" s="13">
        <v>0.1</v>
      </c>
      <c r="R427" s="13"/>
      <c r="S427" s="13">
        <v>9.45945945945946E-2</v>
      </c>
      <c r="T427" s="13">
        <v>9.8360655737704902E-2</v>
      </c>
      <c r="U427" s="13">
        <v>0.194444444444444</v>
      </c>
      <c r="V427" s="13">
        <v>0.104166666666667</v>
      </c>
      <c r="W427" s="13">
        <v>0.12962962962963001</v>
      </c>
      <c r="X427" s="13">
        <v>0.14754098360655701</v>
      </c>
      <c r="Y427" s="13">
        <v>0.11764705882352899</v>
      </c>
      <c r="Z427" s="13">
        <v>4.7619047619047603E-2</v>
      </c>
      <c r="AA427" s="13">
        <v>0.133333333333333</v>
      </c>
      <c r="AB427" s="13">
        <v>0.13953488372093001</v>
      </c>
      <c r="AC427" s="13">
        <v>3.2258064516128997E-2</v>
      </c>
      <c r="AD427" s="13">
        <v>0</v>
      </c>
      <c r="AE427" s="13"/>
      <c r="AF427" s="13">
        <v>0.11472868217054299</v>
      </c>
      <c r="AG427" s="13">
        <v>0</v>
      </c>
      <c r="AH427" s="13"/>
      <c r="AI427" s="13">
        <v>5.5084745762711898E-2</v>
      </c>
      <c r="AJ427" s="13">
        <v>7.2463768115942004E-2</v>
      </c>
      <c r="AK427" s="13">
        <v>0.16566265060241001</v>
      </c>
      <c r="AL427" s="13"/>
      <c r="AM427" s="13">
        <v>2.9411764705882401E-2</v>
      </c>
      <c r="AN427" s="13">
        <v>3.8461538461538498E-2</v>
      </c>
      <c r="AO427" s="13">
        <v>6.9230769230769207E-2</v>
      </c>
      <c r="AP427" s="13"/>
      <c r="AQ427" s="13">
        <v>7.7399380804953594E-2</v>
      </c>
      <c r="AR427" s="13">
        <v>0.14984709480122299</v>
      </c>
      <c r="AS427" s="13"/>
      <c r="AT427" s="13">
        <v>0.115384615384615</v>
      </c>
      <c r="AU427" s="13">
        <v>0.114583333333333</v>
      </c>
      <c r="AV427" s="13"/>
      <c r="AW427" s="13">
        <v>0.133004926108374</v>
      </c>
      <c r="AX427" s="13">
        <v>0.10730593607305899</v>
      </c>
      <c r="AY427" s="13"/>
      <c r="AZ427" s="13">
        <v>0.12</v>
      </c>
      <c r="BA427" s="13">
        <v>0.10989010989011</v>
      </c>
      <c r="BB427" s="13"/>
      <c r="BC427" s="13">
        <v>9.5930232558139497E-2</v>
      </c>
      <c r="BD427" s="13">
        <v>0.14691943127962101</v>
      </c>
      <c r="BE427" s="13"/>
      <c r="BF427" s="13">
        <v>0.104477611940299</v>
      </c>
      <c r="BG427" s="13">
        <v>9.0476190476190502E-2</v>
      </c>
      <c r="BH427" s="13"/>
      <c r="BI427" s="13">
        <v>0.102564102564103</v>
      </c>
      <c r="BJ427" s="13">
        <v>0.11484098939929301</v>
      </c>
      <c r="BK427" s="13"/>
      <c r="BL427" s="13">
        <v>0.10954063604240299</v>
      </c>
      <c r="BM427" s="13">
        <v>0.12250712250712301</v>
      </c>
    </row>
    <row r="428" spans="2:65" x14ac:dyDescent="0.3">
      <c r="B428" t="s">
        <v>91</v>
      </c>
      <c r="C428" s="13">
        <v>4.6082949308755797E-2</v>
      </c>
      <c r="D428" s="13">
        <v>3.0716723549488099E-2</v>
      </c>
      <c r="E428" s="13">
        <v>5.9490084985835703E-2</v>
      </c>
      <c r="F428" s="13"/>
      <c r="G428" s="13">
        <v>3.3898305084745797E-2</v>
      </c>
      <c r="H428" s="13">
        <v>2.41545893719807E-2</v>
      </c>
      <c r="I428" s="13">
        <v>4.3478260869565202E-2</v>
      </c>
      <c r="J428" s="13">
        <v>6.9767441860465101E-2</v>
      </c>
      <c r="K428" s="13">
        <v>0.105263157894737</v>
      </c>
      <c r="L428" s="13">
        <v>6.6666666666666693E-2</v>
      </c>
      <c r="M428" s="13"/>
      <c r="N428" s="13">
        <v>3.03030303030303E-2</v>
      </c>
      <c r="O428" s="13">
        <v>7.1428571428571397E-2</v>
      </c>
      <c r="P428" s="13">
        <v>3.125E-2</v>
      </c>
      <c r="Q428" s="13">
        <v>5.3333333333333302E-2</v>
      </c>
      <c r="R428" s="13"/>
      <c r="S428" s="13">
        <v>5.4054054054054099E-2</v>
      </c>
      <c r="T428" s="13">
        <v>1.63934426229508E-2</v>
      </c>
      <c r="U428" s="13">
        <v>5.5555555555555601E-2</v>
      </c>
      <c r="V428" s="13">
        <v>8.3333333333333301E-2</v>
      </c>
      <c r="W428" s="13">
        <v>5.5555555555555601E-2</v>
      </c>
      <c r="X428" s="13">
        <v>6.5573770491803296E-2</v>
      </c>
      <c r="Y428" s="13">
        <v>5.8823529411764698E-2</v>
      </c>
      <c r="Z428" s="13">
        <v>4.7619047619047603E-2</v>
      </c>
      <c r="AA428" s="13">
        <v>4.4444444444444398E-2</v>
      </c>
      <c r="AB428" s="13">
        <v>0</v>
      </c>
      <c r="AC428" s="13">
        <v>0</v>
      </c>
      <c r="AD428" s="13">
        <v>0</v>
      </c>
      <c r="AE428" s="13"/>
      <c r="AF428" s="13">
        <v>4.4961240310077498E-2</v>
      </c>
      <c r="AG428" s="13">
        <v>0.2</v>
      </c>
      <c r="AH428" s="13"/>
      <c r="AI428" s="13">
        <v>3.3898305084745797E-2</v>
      </c>
      <c r="AJ428" s="13">
        <v>2.8985507246376802E-2</v>
      </c>
      <c r="AK428" s="13">
        <v>5.7228915662650599E-2</v>
      </c>
      <c r="AL428" s="13"/>
      <c r="AM428" s="13">
        <v>0</v>
      </c>
      <c r="AN428" s="13">
        <v>1.9230769230769201E-2</v>
      </c>
      <c r="AO428" s="13">
        <v>5.3846153846153801E-2</v>
      </c>
      <c r="AP428" s="13"/>
      <c r="AQ428" s="13">
        <v>3.7151702786377701E-2</v>
      </c>
      <c r="AR428" s="13">
        <v>5.5045871559633003E-2</v>
      </c>
      <c r="AS428" s="13"/>
      <c r="AT428" s="13">
        <v>4.48717948717949E-2</v>
      </c>
      <c r="AU428" s="13">
        <v>4.5833333333333302E-2</v>
      </c>
      <c r="AV428" s="13"/>
      <c r="AW428" s="13">
        <v>3.9408866995073899E-2</v>
      </c>
      <c r="AX428" s="13">
        <v>4.5662100456621002E-2</v>
      </c>
      <c r="AY428" s="13"/>
      <c r="AZ428" s="13">
        <v>6.5454545454545501E-2</v>
      </c>
      <c r="BA428" s="13">
        <v>2.47252747252747E-2</v>
      </c>
      <c r="BB428" s="13"/>
      <c r="BC428" s="13">
        <v>2.6162790697674399E-2</v>
      </c>
      <c r="BD428" s="13">
        <v>7.5829383886255902E-2</v>
      </c>
      <c r="BE428" s="13"/>
      <c r="BF428" s="13">
        <v>3.7313432835820899E-2</v>
      </c>
      <c r="BG428" s="13">
        <v>1.9047619047619001E-2</v>
      </c>
      <c r="BH428" s="13"/>
      <c r="BI428" s="13">
        <v>3.8461538461538498E-2</v>
      </c>
      <c r="BJ428" s="13">
        <v>4.7703180212014099E-2</v>
      </c>
      <c r="BK428" s="13"/>
      <c r="BL428" s="13">
        <v>6.0070671378091897E-2</v>
      </c>
      <c r="BM428" s="13">
        <v>3.7037037037037E-2</v>
      </c>
    </row>
    <row r="429" spans="2:65" x14ac:dyDescent="0.3">
      <c r="B429" t="s">
        <v>112</v>
      </c>
      <c r="C429" s="13">
        <v>0.56528417818740395</v>
      </c>
      <c r="D429" s="13">
        <v>0.566552901023891</v>
      </c>
      <c r="E429" s="13">
        <v>0.56373937677053798</v>
      </c>
      <c r="F429" s="13"/>
      <c r="G429" s="13">
        <v>0.49152542372881403</v>
      </c>
      <c r="H429" s="13">
        <v>0.623188405797101</v>
      </c>
      <c r="I429" s="13">
        <v>0.55072463768115898</v>
      </c>
      <c r="J429" s="13">
        <v>0.51162790697674398</v>
      </c>
      <c r="K429" s="13">
        <v>0.63157894736842102</v>
      </c>
      <c r="L429" s="13">
        <v>0.55555555555555602</v>
      </c>
      <c r="M429" s="13"/>
      <c r="N429" s="13">
        <v>0.62337662337662303</v>
      </c>
      <c r="O429" s="13">
        <v>0.547619047619048</v>
      </c>
      <c r="P429" s="13">
        <v>0.53125</v>
      </c>
      <c r="Q429" s="13">
        <v>0.51333333333333298</v>
      </c>
      <c r="R429" s="13"/>
      <c r="S429" s="13">
        <v>0.62837837837837796</v>
      </c>
      <c r="T429" s="13">
        <v>0.62295081967213095</v>
      </c>
      <c r="U429" s="13">
        <v>0.63888888888888895</v>
      </c>
      <c r="V429" s="13">
        <v>0.47916666666666702</v>
      </c>
      <c r="W429" s="13">
        <v>0.51851851851851805</v>
      </c>
      <c r="X429" s="13">
        <v>0.50819672131147497</v>
      </c>
      <c r="Y429" s="13">
        <v>0.50980392156862697</v>
      </c>
      <c r="Z429" s="13">
        <v>0.61904761904761896</v>
      </c>
      <c r="AA429" s="13">
        <v>0.48888888888888898</v>
      </c>
      <c r="AB429" s="13">
        <v>0.53488372093023295</v>
      </c>
      <c r="AC429" s="13">
        <v>0.67741935483870996</v>
      </c>
      <c r="AD429" s="13">
        <v>0.71428571428571397</v>
      </c>
      <c r="AE429" s="13"/>
      <c r="AF429" s="13">
        <v>0.56434108527131799</v>
      </c>
      <c r="AG429" s="13">
        <v>0.6</v>
      </c>
      <c r="AH429" s="13"/>
      <c r="AI429" s="13">
        <v>0.64406779661017</v>
      </c>
      <c r="AJ429" s="13">
        <v>0.63768115942029002</v>
      </c>
      <c r="AK429" s="13">
        <v>0.5</v>
      </c>
      <c r="AL429" s="13"/>
      <c r="AM429" s="13">
        <v>0.77941176470588203</v>
      </c>
      <c r="AN429" s="13">
        <v>0.65384615384615397</v>
      </c>
      <c r="AO429" s="13">
        <v>0.53846153846153899</v>
      </c>
      <c r="AP429" s="13"/>
      <c r="AQ429" s="13">
        <v>0.61300309597523195</v>
      </c>
      <c r="AR429" s="13">
        <v>0.51987767584097899</v>
      </c>
      <c r="AS429" s="13"/>
      <c r="AT429" s="13">
        <v>0.56410256410256399</v>
      </c>
      <c r="AU429" s="13">
        <v>0.56458333333333299</v>
      </c>
      <c r="AV429" s="13"/>
      <c r="AW429" s="13">
        <v>0.55665024630541904</v>
      </c>
      <c r="AX429" s="13">
        <v>0.56621004566209998</v>
      </c>
      <c r="AY429" s="13"/>
      <c r="AZ429" s="13">
        <v>0.54181818181818198</v>
      </c>
      <c r="BA429" s="13">
        <v>0.58516483516483497</v>
      </c>
      <c r="BB429" s="13"/>
      <c r="BC429" s="13">
        <v>0.64244186046511598</v>
      </c>
      <c r="BD429" s="13">
        <v>0.46919431279620799</v>
      </c>
      <c r="BE429" s="13"/>
      <c r="BF429" s="13">
        <v>0.69402985074626899</v>
      </c>
      <c r="BG429" s="13">
        <v>0.60952380952381002</v>
      </c>
      <c r="BH429" s="13"/>
      <c r="BI429" s="13">
        <v>0.56410256410256399</v>
      </c>
      <c r="BJ429" s="13">
        <v>0.56713780918727896</v>
      </c>
      <c r="BK429" s="13"/>
      <c r="BL429" s="13">
        <v>0.55123674911660803</v>
      </c>
      <c r="BM429" s="13">
        <v>0.58119658119658102</v>
      </c>
    </row>
    <row r="430" spans="2:65" x14ac:dyDescent="0.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row>
    <row r="431" spans="2:65" x14ac:dyDescent="0.3">
      <c r="B431" s="6" t="s">
        <v>252</v>
      </c>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row>
    <row r="432" spans="2:65" x14ac:dyDescent="0.3">
      <c r="B432" s="23" t="s">
        <v>184</v>
      </c>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row>
    <row r="433" spans="2:65" x14ac:dyDescent="0.3">
      <c r="B433" t="s">
        <v>108</v>
      </c>
      <c r="C433" s="13">
        <v>0.36712749615975399</v>
      </c>
      <c r="D433" s="13">
        <v>0.30375426621160401</v>
      </c>
      <c r="E433" s="13">
        <v>0.42209631728045299</v>
      </c>
      <c r="F433" s="13"/>
      <c r="G433" s="13">
        <v>0.38135593220338998</v>
      </c>
      <c r="H433" s="13">
        <v>0.43961352657004799</v>
      </c>
      <c r="I433" s="13">
        <v>0.32608695652173902</v>
      </c>
      <c r="J433" s="13">
        <v>0.38372093023255799</v>
      </c>
      <c r="K433" s="13">
        <v>0.29824561403508798</v>
      </c>
      <c r="L433" s="13">
        <v>0.17777777777777801</v>
      </c>
      <c r="M433" s="13"/>
      <c r="N433" s="13">
        <v>0.38961038961039002</v>
      </c>
      <c r="O433" s="13">
        <v>0.327380952380952</v>
      </c>
      <c r="P433" s="13">
        <v>0.34375</v>
      </c>
      <c r="Q433" s="13">
        <v>0.38666666666666699</v>
      </c>
      <c r="R433" s="13"/>
      <c r="S433" s="13">
        <v>0.37162162162162199</v>
      </c>
      <c r="T433" s="13">
        <v>0.409836065573771</v>
      </c>
      <c r="U433" s="13">
        <v>0.33333333333333298</v>
      </c>
      <c r="V433" s="13">
        <v>0.25</v>
      </c>
      <c r="W433" s="13">
        <v>0.35185185185185203</v>
      </c>
      <c r="X433" s="13">
        <v>0.409836065573771</v>
      </c>
      <c r="Y433" s="13">
        <v>0.33333333333333298</v>
      </c>
      <c r="Z433" s="13">
        <v>0.238095238095238</v>
      </c>
      <c r="AA433" s="13">
        <v>0.35555555555555601</v>
      </c>
      <c r="AB433" s="13">
        <v>0.32558139534883701</v>
      </c>
      <c r="AC433" s="13">
        <v>0.64516129032258096</v>
      </c>
      <c r="AD433" s="13">
        <v>0.42857142857142899</v>
      </c>
      <c r="AE433" s="13"/>
      <c r="AF433" s="13">
        <v>0.36744186046511601</v>
      </c>
      <c r="AG433" s="13">
        <v>0.4</v>
      </c>
      <c r="AH433" s="13"/>
      <c r="AI433" s="13">
        <v>0.43220338983050799</v>
      </c>
      <c r="AJ433" s="13">
        <v>0.52173913043478304</v>
      </c>
      <c r="AK433" s="13">
        <v>0.28313253012048201</v>
      </c>
      <c r="AL433" s="13"/>
      <c r="AM433" s="13">
        <v>0.51470588235294101</v>
      </c>
      <c r="AN433" s="13">
        <v>0.59615384615384603</v>
      </c>
      <c r="AO433" s="13">
        <v>0.33076923076923098</v>
      </c>
      <c r="AP433" s="13"/>
      <c r="AQ433" s="13">
        <v>0.37770897832817302</v>
      </c>
      <c r="AR433" s="13">
        <v>0.35779816513761498</v>
      </c>
      <c r="AS433" s="13"/>
      <c r="AT433" s="13">
        <v>0.31410256410256399</v>
      </c>
      <c r="AU433" s="13">
        <v>0.38333333333333303</v>
      </c>
      <c r="AV433" s="13"/>
      <c r="AW433" s="13">
        <v>0.41379310344827602</v>
      </c>
      <c r="AX433" s="13">
        <v>0.34703196347032</v>
      </c>
      <c r="AY433" s="13"/>
      <c r="AZ433" s="13">
        <v>0.42909090909090902</v>
      </c>
      <c r="BA433" s="13">
        <v>0.31868131868131899</v>
      </c>
      <c r="BB433" s="13"/>
      <c r="BC433" s="13">
        <v>0.412790697674419</v>
      </c>
      <c r="BD433" s="13">
        <v>0.33175355450236999</v>
      </c>
      <c r="BE433" s="13"/>
      <c r="BF433" s="13">
        <v>0.41044776119402998</v>
      </c>
      <c r="BG433" s="13">
        <v>0.41428571428571398</v>
      </c>
      <c r="BH433" s="13"/>
      <c r="BI433" s="13">
        <v>0.44871794871794901</v>
      </c>
      <c r="BJ433" s="13">
        <v>0.35335689045936403</v>
      </c>
      <c r="BK433" s="13"/>
      <c r="BL433" s="13">
        <v>0.33568904593639598</v>
      </c>
      <c r="BM433" s="13">
        <v>0.39316239316239299</v>
      </c>
    </row>
    <row r="434" spans="2:65" x14ac:dyDescent="0.3">
      <c r="B434" t="s">
        <v>109</v>
      </c>
      <c r="C434" s="13">
        <v>0.29953917050691198</v>
      </c>
      <c r="D434" s="13">
        <v>0.25597269624573399</v>
      </c>
      <c r="E434" s="13">
        <v>0.33427762039660103</v>
      </c>
      <c r="F434" s="13"/>
      <c r="G434" s="13">
        <v>0.24576271186440701</v>
      </c>
      <c r="H434" s="13">
        <v>0.30917874396135298</v>
      </c>
      <c r="I434" s="13">
        <v>0.31884057971014501</v>
      </c>
      <c r="J434" s="13">
        <v>0.26744186046511598</v>
      </c>
      <c r="K434" s="13">
        <v>0.31578947368421101</v>
      </c>
      <c r="L434" s="13">
        <v>0.37777777777777799</v>
      </c>
      <c r="M434" s="13"/>
      <c r="N434" s="13">
        <v>0.29870129870129902</v>
      </c>
      <c r="O434" s="13">
        <v>0.297619047619048</v>
      </c>
      <c r="P434" s="13">
        <v>0.22916666666666699</v>
      </c>
      <c r="Q434" s="13">
        <v>0.36</v>
      </c>
      <c r="R434" s="13"/>
      <c r="S434" s="13">
        <v>0.31081081081081102</v>
      </c>
      <c r="T434" s="13">
        <v>0.31147540983606598</v>
      </c>
      <c r="U434" s="13">
        <v>0.27777777777777801</v>
      </c>
      <c r="V434" s="13">
        <v>0.3125</v>
      </c>
      <c r="W434" s="13">
        <v>0.33333333333333298</v>
      </c>
      <c r="X434" s="13">
        <v>0.24590163934426201</v>
      </c>
      <c r="Y434" s="13">
        <v>0.29411764705882398</v>
      </c>
      <c r="Z434" s="13">
        <v>0.42857142857142899</v>
      </c>
      <c r="AA434" s="13">
        <v>0.27777777777777801</v>
      </c>
      <c r="AB434" s="13">
        <v>0.32558139534883701</v>
      </c>
      <c r="AC434" s="13">
        <v>0.19354838709677399</v>
      </c>
      <c r="AD434" s="13">
        <v>0.42857142857142899</v>
      </c>
      <c r="AE434" s="13"/>
      <c r="AF434" s="13">
        <v>0.30077519379845002</v>
      </c>
      <c r="AG434" s="13">
        <v>0.2</v>
      </c>
      <c r="AH434" s="13"/>
      <c r="AI434" s="13">
        <v>0.36016949152542399</v>
      </c>
      <c r="AJ434" s="13">
        <v>0.28985507246376802</v>
      </c>
      <c r="AK434" s="13">
        <v>0.26204819277108399</v>
      </c>
      <c r="AL434" s="13"/>
      <c r="AM434" s="13">
        <v>0.35294117647058798</v>
      </c>
      <c r="AN434" s="13">
        <v>0.25</v>
      </c>
      <c r="AO434" s="13">
        <v>0.37692307692307703</v>
      </c>
      <c r="AP434" s="13"/>
      <c r="AQ434" s="13">
        <v>0.30030959752322001</v>
      </c>
      <c r="AR434" s="13">
        <v>0.29663608562691102</v>
      </c>
      <c r="AS434" s="13"/>
      <c r="AT434" s="13">
        <v>0.41025641025641002</v>
      </c>
      <c r="AU434" s="13">
        <v>0.25624999999999998</v>
      </c>
      <c r="AV434" s="13"/>
      <c r="AW434" s="13">
        <v>0.28078817733990102</v>
      </c>
      <c r="AX434" s="13">
        <v>0.30593607305936099</v>
      </c>
      <c r="AY434" s="13"/>
      <c r="AZ434" s="13">
        <v>0.29818181818181799</v>
      </c>
      <c r="BA434" s="13">
        <v>0.299450549450549</v>
      </c>
      <c r="BB434" s="13"/>
      <c r="BC434" s="13">
        <v>0.31395348837209303</v>
      </c>
      <c r="BD434" s="13">
        <v>0.31279620853080597</v>
      </c>
      <c r="BE434" s="13"/>
      <c r="BF434" s="13">
        <v>0.328358208955224</v>
      </c>
      <c r="BG434" s="13">
        <v>0.30476190476190501</v>
      </c>
      <c r="BH434" s="13"/>
      <c r="BI434" s="13">
        <v>0.29487179487179499</v>
      </c>
      <c r="BJ434" s="13">
        <v>0.298586572438163</v>
      </c>
      <c r="BK434" s="13"/>
      <c r="BL434" s="13">
        <v>0.303886925795053</v>
      </c>
      <c r="BM434" s="13">
        <v>0.28774928774928799</v>
      </c>
    </row>
    <row r="435" spans="2:65" x14ac:dyDescent="0.3">
      <c r="B435" t="s">
        <v>110</v>
      </c>
      <c r="C435" s="13">
        <v>0.12903225806451599</v>
      </c>
      <c r="D435" s="13">
        <v>0.18771331058020499</v>
      </c>
      <c r="E435" s="13">
        <v>8.2152974504249299E-2</v>
      </c>
      <c r="F435" s="13"/>
      <c r="G435" s="13">
        <v>0.161016949152542</v>
      </c>
      <c r="H435" s="13">
        <v>0.115942028985507</v>
      </c>
      <c r="I435" s="13">
        <v>0.123188405797101</v>
      </c>
      <c r="J435" s="13">
        <v>9.3023255813953501E-2</v>
      </c>
      <c r="K435" s="13">
        <v>0.140350877192982</v>
      </c>
      <c r="L435" s="13">
        <v>0.17777777777777801</v>
      </c>
      <c r="M435" s="13"/>
      <c r="N435" s="13">
        <v>0.12554112554112601</v>
      </c>
      <c r="O435" s="13">
        <v>0.125</v>
      </c>
      <c r="P435" s="13">
        <v>0.16666666666666699</v>
      </c>
      <c r="Q435" s="13">
        <v>0.10666666666666701</v>
      </c>
      <c r="R435" s="13"/>
      <c r="S435" s="13">
        <v>0.135135135135135</v>
      </c>
      <c r="T435" s="13">
        <v>9.8360655737704902E-2</v>
      </c>
      <c r="U435" s="13">
        <v>0.11111111111111099</v>
      </c>
      <c r="V435" s="13">
        <v>0.20833333333333301</v>
      </c>
      <c r="W435" s="13">
        <v>0.148148148148148</v>
      </c>
      <c r="X435" s="13">
        <v>0.14754098360655701</v>
      </c>
      <c r="Y435" s="13">
        <v>0.15686274509803899</v>
      </c>
      <c r="Z435" s="13">
        <v>0.14285714285714299</v>
      </c>
      <c r="AA435" s="13">
        <v>0.11111111111111099</v>
      </c>
      <c r="AB435" s="13">
        <v>9.3023255813953501E-2</v>
      </c>
      <c r="AC435" s="13">
        <v>3.2258064516128997E-2</v>
      </c>
      <c r="AD435" s="13">
        <v>0.14285714285714299</v>
      </c>
      <c r="AE435" s="13"/>
      <c r="AF435" s="13">
        <v>0.13023255813953499</v>
      </c>
      <c r="AG435" s="13">
        <v>0</v>
      </c>
      <c r="AH435" s="13"/>
      <c r="AI435" s="13">
        <v>0.105932203389831</v>
      </c>
      <c r="AJ435" s="13">
        <v>7.2463768115942004E-2</v>
      </c>
      <c r="AK435" s="13">
        <v>0.16265060240963899</v>
      </c>
      <c r="AL435" s="13"/>
      <c r="AM435" s="13">
        <v>8.8235294117647106E-2</v>
      </c>
      <c r="AN435" s="13">
        <v>3.8461538461538498E-2</v>
      </c>
      <c r="AO435" s="13">
        <v>0.146153846153846</v>
      </c>
      <c r="AP435" s="13"/>
      <c r="AQ435" s="13">
        <v>0.142414860681115</v>
      </c>
      <c r="AR435" s="13">
        <v>0.116207951070336</v>
      </c>
      <c r="AS435" s="13"/>
      <c r="AT435" s="13">
        <v>0.121794871794872</v>
      </c>
      <c r="AU435" s="13">
        <v>0.133333333333333</v>
      </c>
      <c r="AV435" s="13"/>
      <c r="AW435" s="13">
        <v>0.12807881773398999</v>
      </c>
      <c r="AX435" s="13">
        <v>0.13242009132420099</v>
      </c>
      <c r="AY435" s="13"/>
      <c r="AZ435" s="13">
        <v>9.0909090909090898E-2</v>
      </c>
      <c r="BA435" s="13">
        <v>0.16208791208791201</v>
      </c>
      <c r="BB435" s="13"/>
      <c r="BC435" s="13">
        <v>0.125</v>
      </c>
      <c r="BD435" s="13">
        <v>0.11848341232227499</v>
      </c>
      <c r="BE435" s="13"/>
      <c r="BF435" s="13">
        <v>0.111940298507463</v>
      </c>
      <c r="BG435" s="13">
        <v>0.133333333333333</v>
      </c>
      <c r="BH435" s="13"/>
      <c r="BI435" s="13">
        <v>0.102564102564103</v>
      </c>
      <c r="BJ435" s="13">
        <v>0.13427561837455801</v>
      </c>
      <c r="BK435" s="13"/>
      <c r="BL435" s="13">
        <v>0.13074204946996501</v>
      </c>
      <c r="BM435" s="13">
        <v>0.128205128205128</v>
      </c>
    </row>
    <row r="436" spans="2:65" x14ac:dyDescent="0.3">
      <c r="B436" t="s">
        <v>111</v>
      </c>
      <c r="C436" s="13">
        <v>0.102918586789555</v>
      </c>
      <c r="D436" s="13">
        <v>0.143344709897611</v>
      </c>
      <c r="E436" s="13">
        <v>7.0821529745042494E-2</v>
      </c>
      <c r="F436" s="13"/>
      <c r="G436" s="13">
        <v>0.13559322033898299</v>
      </c>
      <c r="H436" s="13">
        <v>7.2463768115942004E-2</v>
      </c>
      <c r="I436" s="13">
        <v>0.13043478260869601</v>
      </c>
      <c r="J436" s="13">
        <v>0.127906976744186</v>
      </c>
      <c r="K436" s="13">
        <v>5.2631578947368397E-2</v>
      </c>
      <c r="L436" s="13">
        <v>8.8888888888888906E-2</v>
      </c>
      <c r="M436" s="13"/>
      <c r="N436" s="13">
        <v>9.5238095238095205E-2</v>
      </c>
      <c r="O436" s="13">
        <v>0.119047619047619</v>
      </c>
      <c r="P436" s="13">
        <v>0.14583333333333301</v>
      </c>
      <c r="Q436" s="13">
        <v>6.6666666666666693E-2</v>
      </c>
      <c r="R436" s="13"/>
      <c r="S436" s="13">
        <v>9.45945945945946E-2</v>
      </c>
      <c r="T436" s="13">
        <v>6.5573770491803296E-2</v>
      </c>
      <c r="U436" s="13">
        <v>8.3333333333333301E-2</v>
      </c>
      <c r="V436" s="13">
        <v>0.125</v>
      </c>
      <c r="W436" s="13">
        <v>0.148148148148148</v>
      </c>
      <c r="X436" s="13">
        <v>9.8360655737704902E-2</v>
      </c>
      <c r="Y436" s="13">
        <v>0.11764705882352899</v>
      </c>
      <c r="Z436" s="13">
        <v>4.7619047619047603E-2</v>
      </c>
      <c r="AA436" s="13">
        <v>0.122222222222222</v>
      </c>
      <c r="AB436" s="13">
        <v>0.116279069767442</v>
      </c>
      <c r="AC436" s="13">
        <v>9.6774193548387094E-2</v>
      </c>
      <c r="AD436" s="13">
        <v>0</v>
      </c>
      <c r="AE436" s="13"/>
      <c r="AF436" s="13">
        <v>0.102325581395349</v>
      </c>
      <c r="AG436" s="13">
        <v>0.2</v>
      </c>
      <c r="AH436" s="13"/>
      <c r="AI436" s="13">
        <v>6.7796610169491497E-2</v>
      </c>
      <c r="AJ436" s="13">
        <v>5.7971014492753603E-2</v>
      </c>
      <c r="AK436" s="13">
        <v>0.13554216867469901</v>
      </c>
      <c r="AL436" s="13"/>
      <c r="AM436" s="13">
        <v>2.9411764705882401E-2</v>
      </c>
      <c r="AN436" s="13">
        <v>9.6153846153846201E-2</v>
      </c>
      <c r="AO436" s="13">
        <v>7.69230769230769E-2</v>
      </c>
      <c r="AP436" s="13"/>
      <c r="AQ436" s="13">
        <v>0.123839009287926</v>
      </c>
      <c r="AR436" s="13">
        <v>8.2568807339449504E-2</v>
      </c>
      <c r="AS436" s="13"/>
      <c r="AT436" s="13">
        <v>9.6153846153846201E-2</v>
      </c>
      <c r="AU436" s="13">
        <v>0.108333333333333</v>
      </c>
      <c r="AV436" s="13"/>
      <c r="AW436" s="13">
        <v>5.4187192118226597E-2</v>
      </c>
      <c r="AX436" s="13">
        <v>0.12557077625570801</v>
      </c>
      <c r="AY436" s="13"/>
      <c r="AZ436" s="13">
        <v>6.18181818181818E-2</v>
      </c>
      <c r="BA436" s="13">
        <v>0.13186813186813201</v>
      </c>
      <c r="BB436" s="13"/>
      <c r="BC436" s="13">
        <v>9.5930232558139497E-2</v>
      </c>
      <c r="BD436" s="13">
        <v>9.4786729857819899E-2</v>
      </c>
      <c r="BE436" s="13"/>
      <c r="BF436" s="13">
        <v>9.7014925373134303E-2</v>
      </c>
      <c r="BG436" s="13">
        <v>9.5238095238095205E-2</v>
      </c>
      <c r="BH436" s="13"/>
      <c r="BI436" s="13">
        <v>0.115384615384615</v>
      </c>
      <c r="BJ436" s="13">
        <v>0.102473498233216</v>
      </c>
      <c r="BK436" s="13"/>
      <c r="BL436" s="13">
        <v>0.11307420494699599</v>
      </c>
      <c r="BM436" s="13">
        <v>9.6866096866096901E-2</v>
      </c>
    </row>
    <row r="437" spans="2:65" x14ac:dyDescent="0.3">
      <c r="B437" t="s">
        <v>239</v>
      </c>
      <c r="C437" s="13">
        <v>8.4485407066052204E-2</v>
      </c>
      <c r="D437" s="13">
        <v>9.2150170648464202E-2</v>
      </c>
      <c r="E437" s="13">
        <v>7.3654390934844202E-2</v>
      </c>
      <c r="F437" s="13"/>
      <c r="G437" s="13">
        <v>4.2372881355932202E-2</v>
      </c>
      <c r="H437" s="13">
        <v>5.3140096618357502E-2</v>
      </c>
      <c r="I437" s="13">
        <v>9.4202898550724598E-2</v>
      </c>
      <c r="J437" s="13">
        <v>0.127906976744186</v>
      </c>
      <c r="K437" s="13">
        <v>0.157894736842105</v>
      </c>
      <c r="L437" s="13">
        <v>0.133333333333333</v>
      </c>
      <c r="M437" s="13"/>
      <c r="N437" s="13">
        <v>7.7922077922077906E-2</v>
      </c>
      <c r="O437" s="13">
        <v>0.113095238095238</v>
      </c>
      <c r="P437" s="13">
        <v>9.375E-2</v>
      </c>
      <c r="Q437" s="13">
        <v>0.06</v>
      </c>
      <c r="R437" s="13"/>
      <c r="S437" s="13">
        <v>6.7567567567567599E-2</v>
      </c>
      <c r="T437" s="13">
        <v>9.8360655737704902E-2</v>
      </c>
      <c r="U437" s="13">
        <v>0.11111111111111099</v>
      </c>
      <c r="V437" s="13">
        <v>0.104166666666667</v>
      </c>
      <c r="W437" s="13">
        <v>1.85185185185185E-2</v>
      </c>
      <c r="X437" s="13">
        <v>6.5573770491803296E-2</v>
      </c>
      <c r="Y437" s="13">
        <v>9.8039215686274495E-2</v>
      </c>
      <c r="Z437" s="13">
        <v>0.14285714285714299</v>
      </c>
      <c r="AA437" s="13">
        <v>0.122222222222222</v>
      </c>
      <c r="AB437" s="13">
        <v>0.13953488372093001</v>
      </c>
      <c r="AC437" s="13">
        <v>0</v>
      </c>
      <c r="AD437" s="13">
        <v>0</v>
      </c>
      <c r="AE437" s="13"/>
      <c r="AF437" s="13">
        <v>8.21705426356589E-2</v>
      </c>
      <c r="AG437" s="13">
        <v>0.2</v>
      </c>
      <c r="AH437" s="13"/>
      <c r="AI437" s="13">
        <v>2.5423728813559299E-2</v>
      </c>
      <c r="AJ437" s="13">
        <v>5.7971014492753603E-2</v>
      </c>
      <c r="AK437" s="13">
        <v>0.132530120481928</v>
      </c>
      <c r="AL437" s="13"/>
      <c r="AM437" s="13">
        <v>1.4705882352941201E-2</v>
      </c>
      <c r="AN437" s="13">
        <v>1.9230769230769201E-2</v>
      </c>
      <c r="AO437" s="13">
        <v>5.3846153846153801E-2</v>
      </c>
      <c r="AP437" s="13"/>
      <c r="AQ437" s="13">
        <v>4.6439628482972103E-2</v>
      </c>
      <c r="AR437" s="13">
        <v>0.122324159021407</v>
      </c>
      <c r="AS437" s="13"/>
      <c r="AT437" s="13">
        <v>5.1282051282051301E-2</v>
      </c>
      <c r="AU437" s="13">
        <v>9.7916666666666693E-2</v>
      </c>
      <c r="AV437" s="13"/>
      <c r="AW437" s="13">
        <v>0.10344827586206901</v>
      </c>
      <c r="AX437" s="13">
        <v>7.3059360730593603E-2</v>
      </c>
      <c r="AY437" s="13"/>
      <c r="AZ437" s="13">
        <v>8.7272727272727293E-2</v>
      </c>
      <c r="BA437" s="13">
        <v>8.5164835164835195E-2</v>
      </c>
      <c r="BB437" s="13"/>
      <c r="BC437" s="13">
        <v>4.3604651162790699E-2</v>
      </c>
      <c r="BD437" s="13">
        <v>0.11374407582938401</v>
      </c>
      <c r="BE437" s="13"/>
      <c r="BF437" s="13">
        <v>5.22388059701493E-2</v>
      </c>
      <c r="BG437" s="13">
        <v>3.8095238095238099E-2</v>
      </c>
      <c r="BH437" s="13"/>
      <c r="BI437" s="13">
        <v>3.8461538461538498E-2</v>
      </c>
      <c r="BJ437" s="13">
        <v>9.1872791519434602E-2</v>
      </c>
      <c r="BK437" s="13"/>
      <c r="BL437" s="13">
        <v>0.102473498233216</v>
      </c>
      <c r="BM437" s="13">
        <v>7.4074074074074098E-2</v>
      </c>
    </row>
    <row r="438" spans="2:65" x14ac:dyDescent="0.3">
      <c r="B438" t="s">
        <v>91</v>
      </c>
      <c r="C438" s="13">
        <v>1.6897081413210401E-2</v>
      </c>
      <c r="D438" s="13">
        <v>1.7064846416382298E-2</v>
      </c>
      <c r="E438" s="13">
        <v>1.69971671388102E-2</v>
      </c>
      <c r="F438" s="13"/>
      <c r="G438" s="13">
        <v>3.3898305084745797E-2</v>
      </c>
      <c r="H438" s="13">
        <v>9.6618357487922701E-3</v>
      </c>
      <c r="I438" s="13">
        <v>7.2463768115942004E-3</v>
      </c>
      <c r="J438" s="13">
        <v>0</v>
      </c>
      <c r="K438" s="13">
        <v>3.5087719298245598E-2</v>
      </c>
      <c r="L438" s="13">
        <v>4.4444444444444398E-2</v>
      </c>
      <c r="M438" s="13"/>
      <c r="N438" s="13">
        <v>1.2987012987013E-2</v>
      </c>
      <c r="O438" s="13">
        <v>1.7857142857142901E-2</v>
      </c>
      <c r="P438" s="13">
        <v>2.0833333333333301E-2</v>
      </c>
      <c r="Q438" s="13">
        <v>0.02</v>
      </c>
      <c r="R438" s="13"/>
      <c r="S438" s="13">
        <v>2.0270270270270299E-2</v>
      </c>
      <c r="T438" s="13">
        <v>1.63934426229508E-2</v>
      </c>
      <c r="U438" s="13">
        <v>8.3333333333333301E-2</v>
      </c>
      <c r="V438" s="13">
        <v>0</v>
      </c>
      <c r="W438" s="13">
        <v>0</v>
      </c>
      <c r="X438" s="13">
        <v>3.2786885245901599E-2</v>
      </c>
      <c r="Y438" s="13">
        <v>0</v>
      </c>
      <c r="Z438" s="13">
        <v>0</v>
      </c>
      <c r="AA438" s="13">
        <v>1.1111111111111099E-2</v>
      </c>
      <c r="AB438" s="13">
        <v>0</v>
      </c>
      <c r="AC438" s="13">
        <v>3.2258064516128997E-2</v>
      </c>
      <c r="AD438" s="13">
        <v>0</v>
      </c>
      <c r="AE438" s="13"/>
      <c r="AF438" s="13">
        <v>1.70542635658915E-2</v>
      </c>
      <c r="AG438" s="13">
        <v>0</v>
      </c>
      <c r="AH438" s="13"/>
      <c r="AI438" s="13">
        <v>8.4745762711864406E-3</v>
      </c>
      <c r="AJ438" s="13">
        <v>0</v>
      </c>
      <c r="AK438" s="13">
        <v>2.40963855421687E-2</v>
      </c>
      <c r="AL438" s="13"/>
      <c r="AM438" s="13">
        <v>0</v>
      </c>
      <c r="AN438" s="13">
        <v>0</v>
      </c>
      <c r="AO438" s="13">
        <v>1.5384615384615399E-2</v>
      </c>
      <c r="AP438" s="13"/>
      <c r="AQ438" s="13">
        <v>9.2879256965944304E-3</v>
      </c>
      <c r="AR438" s="13">
        <v>2.4464831804281301E-2</v>
      </c>
      <c r="AS438" s="13"/>
      <c r="AT438" s="13">
        <v>6.41025641025641E-3</v>
      </c>
      <c r="AU438" s="13">
        <v>2.0833333333333301E-2</v>
      </c>
      <c r="AV438" s="13"/>
      <c r="AW438" s="13">
        <v>1.9704433497536901E-2</v>
      </c>
      <c r="AX438" s="13">
        <v>1.5981735159817399E-2</v>
      </c>
      <c r="AY438" s="13"/>
      <c r="AZ438" s="13">
        <v>3.2727272727272702E-2</v>
      </c>
      <c r="BA438" s="13">
        <v>2.7472527472527501E-3</v>
      </c>
      <c r="BB438" s="13"/>
      <c r="BC438" s="13">
        <v>8.7209302325581394E-3</v>
      </c>
      <c r="BD438" s="13">
        <v>2.8436018957346001E-2</v>
      </c>
      <c r="BE438" s="13"/>
      <c r="BF438" s="13">
        <v>0</v>
      </c>
      <c r="BG438" s="13">
        <v>1.4285714285714299E-2</v>
      </c>
      <c r="BH438" s="13"/>
      <c r="BI438" s="13">
        <v>0</v>
      </c>
      <c r="BJ438" s="13">
        <v>1.9434628975265E-2</v>
      </c>
      <c r="BK438" s="13"/>
      <c r="BL438" s="13">
        <v>1.41342756183746E-2</v>
      </c>
      <c r="BM438" s="13">
        <v>1.9943019943019901E-2</v>
      </c>
    </row>
    <row r="439" spans="2:65" x14ac:dyDescent="0.3">
      <c r="B439" t="s">
        <v>112</v>
      </c>
      <c r="C439" s="13">
        <v>0.66666666666666696</v>
      </c>
      <c r="D439" s="13">
        <v>0.559726962457338</v>
      </c>
      <c r="E439" s="13">
        <v>0.75637393767705396</v>
      </c>
      <c r="F439" s="13"/>
      <c r="G439" s="13">
        <v>0.62711864406779705</v>
      </c>
      <c r="H439" s="13">
        <v>0.74879227053140096</v>
      </c>
      <c r="I439" s="13">
        <v>0.64492753623188404</v>
      </c>
      <c r="J439" s="13">
        <v>0.65116279069767402</v>
      </c>
      <c r="K439" s="13">
        <v>0.61403508771929804</v>
      </c>
      <c r="L439" s="13">
        <v>0.55555555555555602</v>
      </c>
      <c r="M439" s="13"/>
      <c r="N439" s="13">
        <v>0.68831168831168799</v>
      </c>
      <c r="O439" s="13">
        <v>0.625</v>
      </c>
      <c r="P439" s="13">
        <v>0.57291666666666696</v>
      </c>
      <c r="Q439" s="13">
        <v>0.74666666666666703</v>
      </c>
      <c r="R439" s="13"/>
      <c r="S439" s="13">
        <v>0.68243243243243201</v>
      </c>
      <c r="T439" s="13">
        <v>0.72131147540983598</v>
      </c>
      <c r="U439" s="13">
        <v>0.61111111111111105</v>
      </c>
      <c r="V439" s="13">
        <v>0.5625</v>
      </c>
      <c r="W439" s="13">
        <v>0.68518518518518501</v>
      </c>
      <c r="X439" s="13">
        <v>0.65573770491803296</v>
      </c>
      <c r="Y439" s="13">
        <v>0.62745098039215697</v>
      </c>
      <c r="Z439" s="13">
        <v>0.66666666666666696</v>
      </c>
      <c r="AA439" s="13">
        <v>0.63333333333333297</v>
      </c>
      <c r="AB439" s="13">
        <v>0.65116279069767402</v>
      </c>
      <c r="AC439" s="13">
        <v>0.83870967741935498</v>
      </c>
      <c r="AD439" s="13">
        <v>0.85714285714285698</v>
      </c>
      <c r="AE439" s="13"/>
      <c r="AF439" s="13">
        <v>0.66821705426356603</v>
      </c>
      <c r="AG439" s="13">
        <v>0.6</v>
      </c>
      <c r="AH439" s="13"/>
      <c r="AI439" s="13">
        <v>0.79237288135593198</v>
      </c>
      <c r="AJ439" s="13">
        <v>0.811594202898551</v>
      </c>
      <c r="AK439" s="13">
        <v>0.54518072289156605</v>
      </c>
      <c r="AL439" s="13"/>
      <c r="AM439" s="13">
        <v>0.86764705882352899</v>
      </c>
      <c r="AN439" s="13">
        <v>0.84615384615384603</v>
      </c>
      <c r="AO439" s="13">
        <v>0.70769230769230795</v>
      </c>
      <c r="AP439" s="13"/>
      <c r="AQ439" s="13">
        <v>0.67801857585139302</v>
      </c>
      <c r="AR439" s="13">
        <v>0.65443425076452599</v>
      </c>
      <c r="AS439" s="13"/>
      <c r="AT439" s="13">
        <v>0.72435897435897401</v>
      </c>
      <c r="AU439" s="13">
        <v>0.63958333333333295</v>
      </c>
      <c r="AV439" s="13"/>
      <c r="AW439" s="13">
        <v>0.69458128078817705</v>
      </c>
      <c r="AX439" s="13">
        <v>0.65296803652968005</v>
      </c>
      <c r="AY439" s="13"/>
      <c r="AZ439" s="13">
        <v>0.72727272727272696</v>
      </c>
      <c r="BA439" s="13">
        <v>0.61813186813186805</v>
      </c>
      <c r="BB439" s="13"/>
      <c r="BC439" s="13">
        <v>0.72674418604651203</v>
      </c>
      <c r="BD439" s="13">
        <v>0.64454976303317502</v>
      </c>
      <c r="BE439" s="13"/>
      <c r="BF439" s="13">
        <v>0.73880597014925398</v>
      </c>
      <c r="BG439" s="13">
        <v>0.71904761904761905</v>
      </c>
      <c r="BH439" s="13"/>
      <c r="BI439" s="13">
        <v>0.74358974358974395</v>
      </c>
      <c r="BJ439" s="13">
        <v>0.65194346289752603</v>
      </c>
      <c r="BK439" s="13"/>
      <c r="BL439" s="13">
        <v>0.63957597173144898</v>
      </c>
      <c r="BM439" s="13">
        <v>0.68091168091168097</v>
      </c>
    </row>
    <row r="440" spans="2:65" x14ac:dyDescent="0.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row>
    <row r="441" spans="2:65" x14ac:dyDescent="0.3">
      <c r="B441" s="6" t="s">
        <v>265</v>
      </c>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row>
    <row r="442" spans="2:65" x14ac:dyDescent="0.3">
      <c r="B442" s="23" t="s">
        <v>184</v>
      </c>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row>
    <row r="443" spans="2:65" x14ac:dyDescent="0.3">
      <c r="B443" t="s">
        <v>259</v>
      </c>
      <c r="C443" s="13">
        <v>0.36712749615975399</v>
      </c>
      <c r="D443" s="13">
        <v>0.35153583617747403</v>
      </c>
      <c r="E443" s="13">
        <v>0.382436260623229</v>
      </c>
      <c r="F443" s="13"/>
      <c r="G443" s="13">
        <v>0.27118644067796599</v>
      </c>
      <c r="H443" s="13">
        <v>0.46859903381642498</v>
      </c>
      <c r="I443" s="13">
        <v>0.38405797101449302</v>
      </c>
      <c r="J443" s="13">
        <v>0.25581395348837199</v>
      </c>
      <c r="K443" s="13">
        <v>0.33333333333333298</v>
      </c>
      <c r="L443" s="13">
        <v>0.35555555555555601</v>
      </c>
      <c r="M443" s="13"/>
      <c r="N443" s="13">
        <v>0.40692640692640702</v>
      </c>
      <c r="O443" s="13">
        <v>0.32142857142857101</v>
      </c>
      <c r="P443" s="13">
        <v>0.4375</v>
      </c>
      <c r="Q443" s="13">
        <v>0.32</v>
      </c>
      <c r="R443" s="13"/>
      <c r="S443" s="13">
        <v>0.37837837837837801</v>
      </c>
      <c r="T443" s="13">
        <v>0.37704918032786899</v>
      </c>
      <c r="U443" s="13">
        <v>0.30555555555555602</v>
      </c>
      <c r="V443" s="13">
        <v>0.33333333333333298</v>
      </c>
      <c r="W443" s="13">
        <v>0.37037037037037002</v>
      </c>
      <c r="X443" s="13">
        <v>0.37704918032786899</v>
      </c>
      <c r="Y443" s="13">
        <v>0.31372549019607798</v>
      </c>
      <c r="Z443" s="13">
        <v>0.52380952380952395</v>
      </c>
      <c r="AA443" s="13">
        <v>0.41111111111111098</v>
      </c>
      <c r="AB443" s="13">
        <v>0.232558139534884</v>
      </c>
      <c r="AC443" s="13">
        <v>0.45161290322580599</v>
      </c>
      <c r="AD443" s="13">
        <v>0.28571428571428598</v>
      </c>
      <c r="AE443" s="13"/>
      <c r="AF443" s="13">
        <v>0.36744186046511601</v>
      </c>
      <c r="AG443" s="13">
        <v>0.4</v>
      </c>
      <c r="AH443" s="13"/>
      <c r="AI443" s="13">
        <v>0.48728813559321998</v>
      </c>
      <c r="AJ443" s="13">
        <v>0.49275362318840599</v>
      </c>
      <c r="AK443" s="13">
        <v>0.26204819277108399</v>
      </c>
      <c r="AL443" s="13"/>
      <c r="AM443" s="13">
        <v>0.72058823529411797</v>
      </c>
      <c r="AN443" s="13">
        <v>0.38461538461538503</v>
      </c>
      <c r="AO443" s="13">
        <v>0.32307692307692298</v>
      </c>
      <c r="AP443" s="13"/>
      <c r="AQ443" s="13">
        <v>0.43962848297213603</v>
      </c>
      <c r="AR443" s="13">
        <v>0.29663608562691102</v>
      </c>
      <c r="AS443" s="13"/>
      <c r="AT443" s="13">
        <v>0.33333333333333298</v>
      </c>
      <c r="AU443" s="13">
        <v>0.37083333333333302</v>
      </c>
      <c r="AV443" s="13"/>
      <c r="AW443" s="13">
        <v>0.30541871921182301</v>
      </c>
      <c r="AX443" s="13">
        <v>0.39954337899543402</v>
      </c>
      <c r="AY443" s="13"/>
      <c r="AZ443" s="13">
        <v>0.31272727272727302</v>
      </c>
      <c r="BA443" s="13">
        <v>0.41483516483516503</v>
      </c>
      <c r="BB443" s="13"/>
      <c r="BC443" s="13">
        <v>0.40406976744186002</v>
      </c>
      <c r="BD443" s="13">
        <v>0.327014218009479</v>
      </c>
      <c r="BE443" s="13"/>
      <c r="BF443" s="13">
        <v>0.52985074626865702</v>
      </c>
      <c r="BG443" s="13">
        <v>0.32380952380952399</v>
      </c>
      <c r="BH443" s="13"/>
      <c r="BI443" s="13">
        <v>0.28205128205128199</v>
      </c>
      <c r="BJ443" s="13">
        <v>0.38162544169611301</v>
      </c>
      <c r="BK443" s="13"/>
      <c r="BL443" s="13">
        <v>0.33215547703180198</v>
      </c>
      <c r="BM443" s="13">
        <v>0.39886039886039898</v>
      </c>
    </row>
    <row r="444" spans="2:65" x14ac:dyDescent="0.3">
      <c r="B444" t="s">
        <v>260</v>
      </c>
      <c r="C444" s="13">
        <v>0.25192012288786497</v>
      </c>
      <c r="D444" s="13">
        <v>0.25938566552900999</v>
      </c>
      <c r="E444" s="13">
        <v>0.24645892351274801</v>
      </c>
      <c r="F444" s="13"/>
      <c r="G444" s="13">
        <v>0.29661016949152502</v>
      </c>
      <c r="H444" s="13">
        <v>0.231884057971014</v>
      </c>
      <c r="I444" s="13">
        <v>0.24637681159420299</v>
      </c>
      <c r="J444" s="13">
        <v>0.290697674418605</v>
      </c>
      <c r="K444" s="13">
        <v>0.157894736842105</v>
      </c>
      <c r="L444" s="13">
        <v>0.28888888888888897</v>
      </c>
      <c r="M444" s="13"/>
      <c r="N444" s="13">
        <v>0.29004329004328999</v>
      </c>
      <c r="O444" s="13">
        <v>0.24404761904761901</v>
      </c>
      <c r="P444" s="13">
        <v>0.1875</v>
      </c>
      <c r="Q444" s="13">
        <v>0.25333333333333302</v>
      </c>
      <c r="R444" s="13"/>
      <c r="S444" s="13">
        <v>0.25675675675675702</v>
      </c>
      <c r="T444" s="13">
        <v>0.31147540983606598</v>
      </c>
      <c r="U444" s="13">
        <v>0.30555555555555602</v>
      </c>
      <c r="V444" s="13">
        <v>0.29166666666666702</v>
      </c>
      <c r="W444" s="13">
        <v>0.31481481481481499</v>
      </c>
      <c r="X444" s="13">
        <v>0.14754098360655701</v>
      </c>
      <c r="Y444" s="13">
        <v>0.31372549019607798</v>
      </c>
      <c r="Z444" s="13">
        <v>9.5238095238095205E-2</v>
      </c>
      <c r="AA444" s="13">
        <v>0.266666666666667</v>
      </c>
      <c r="AB444" s="13">
        <v>0.13953488372093001</v>
      </c>
      <c r="AC444" s="13">
        <v>0.19354838709677399</v>
      </c>
      <c r="AD444" s="13">
        <v>0.28571428571428598</v>
      </c>
      <c r="AE444" s="13"/>
      <c r="AF444" s="13">
        <v>0.251162790697674</v>
      </c>
      <c r="AG444" s="13">
        <v>0.4</v>
      </c>
      <c r="AH444" s="13"/>
      <c r="AI444" s="13">
        <v>0.322033898305085</v>
      </c>
      <c r="AJ444" s="13">
        <v>0.217391304347826</v>
      </c>
      <c r="AK444" s="13">
        <v>0.210843373493976</v>
      </c>
      <c r="AL444" s="13"/>
      <c r="AM444" s="13">
        <v>0.161764705882353</v>
      </c>
      <c r="AN444" s="13">
        <v>0.42307692307692302</v>
      </c>
      <c r="AO444" s="13">
        <v>0.37692307692307703</v>
      </c>
      <c r="AP444" s="13"/>
      <c r="AQ444" s="13">
        <v>0.222910216718266</v>
      </c>
      <c r="AR444" s="13">
        <v>0.28134556574923503</v>
      </c>
      <c r="AS444" s="13"/>
      <c r="AT444" s="13">
        <v>0.29487179487179499</v>
      </c>
      <c r="AU444" s="13">
        <v>0.23749999999999999</v>
      </c>
      <c r="AV444" s="13"/>
      <c r="AW444" s="13">
        <v>0.266009852216749</v>
      </c>
      <c r="AX444" s="13">
        <v>0.24657534246575299</v>
      </c>
      <c r="AY444" s="13"/>
      <c r="AZ444" s="13">
        <v>0.26909090909090899</v>
      </c>
      <c r="BA444" s="13">
        <v>0.244505494505494</v>
      </c>
      <c r="BB444" s="13"/>
      <c r="BC444" s="13">
        <v>0.24418604651162801</v>
      </c>
      <c r="BD444" s="13">
        <v>0.232227488151659</v>
      </c>
      <c r="BE444" s="13"/>
      <c r="BF444" s="13">
        <v>0.17910447761194001</v>
      </c>
      <c r="BG444" s="13">
        <v>0.28571428571428598</v>
      </c>
      <c r="BH444" s="13"/>
      <c r="BI444" s="13">
        <v>0.256410256410256</v>
      </c>
      <c r="BJ444" s="13">
        <v>0.25088339222614803</v>
      </c>
      <c r="BK444" s="13"/>
      <c r="BL444" s="13">
        <v>0.25795053003533602</v>
      </c>
      <c r="BM444" s="13">
        <v>0.24216524216524199</v>
      </c>
    </row>
    <row r="445" spans="2:65" x14ac:dyDescent="0.3">
      <c r="B445" t="s">
        <v>261</v>
      </c>
      <c r="C445" s="13">
        <v>7.0660522273425494E-2</v>
      </c>
      <c r="D445" s="13">
        <v>8.5324232081911297E-2</v>
      </c>
      <c r="E445" s="13">
        <v>5.6657223796034002E-2</v>
      </c>
      <c r="F445" s="13"/>
      <c r="G445" s="13">
        <v>0.11864406779661001</v>
      </c>
      <c r="H445" s="13">
        <v>5.7971014492753603E-2</v>
      </c>
      <c r="I445" s="13">
        <v>6.5217391304347797E-2</v>
      </c>
      <c r="J445" s="13">
        <v>6.9767441860465101E-2</v>
      </c>
      <c r="K445" s="13">
        <v>5.2631578947368397E-2</v>
      </c>
      <c r="L445" s="13">
        <v>4.4444444444444398E-2</v>
      </c>
      <c r="M445" s="13"/>
      <c r="N445" s="13">
        <v>5.62770562770563E-2</v>
      </c>
      <c r="O445" s="13">
        <v>0.101190476190476</v>
      </c>
      <c r="P445" s="13">
        <v>4.1666666666666699E-2</v>
      </c>
      <c r="Q445" s="13">
        <v>7.3333333333333306E-2</v>
      </c>
      <c r="R445" s="13"/>
      <c r="S445" s="13">
        <v>8.7837837837837801E-2</v>
      </c>
      <c r="T445" s="13">
        <v>1.63934426229508E-2</v>
      </c>
      <c r="U445" s="13">
        <v>0</v>
      </c>
      <c r="V445" s="13">
        <v>8.3333333333333301E-2</v>
      </c>
      <c r="W445" s="13">
        <v>7.4074074074074098E-2</v>
      </c>
      <c r="X445" s="13">
        <v>6.5573770491803296E-2</v>
      </c>
      <c r="Y445" s="13">
        <v>3.9215686274509803E-2</v>
      </c>
      <c r="Z445" s="13">
        <v>0.19047619047618999</v>
      </c>
      <c r="AA445" s="13">
        <v>6.6666666666666693E-2</v>
      </c>
      <c r="AB445" s="13">
        <v>6.9767441860465101E-2</v>
      </c>
      <c r="AC445" s="13">
        <v>9.6774193548387094E-2</v>
      </c>
      <c r="AD445" s="13">
        <v>0.28571428571428598</v>
      </c>
      <c r="AE445" s="13"/>
      <c r="AF445" s="13">
        <v>7.1317829457364298E-2</v>
      </c>
      <c r="AG445" s="13">
        <v>0</v>
      </c>
      <c r="AH445" s="13"/>
      <c r="AI445" s="13">
        <v>5.5084745762711898E-2</v>
      </c>
      <c r="AJ445" s="13">
        <v>0.115942028985507</v>
      </c>
      <c r="AK445" s="13">
        <v>7.2289156626505993E-2</v>
      </c>
      <c r="AL445" s="13"/>
      <c r="AM445" s="13">
        <v>2.9411764705882401E-2</v>
      </c>
      <c r="AN445" s="13">
        <v>0.115384615384615</v>
      </c>
      <c r="AO445" s="13">
        <v>6.9230769230769207E-2</v>
      </c>
      <c r="AP445" s="13"/>
      <c r="AQ445" s="13">
        <v>6.8111455108359101E-2</v>
      </c>
      <c r="AR445" s="13">
        <v>7.0336391437308896E-2</v>
      </c>
      <c r="AS445" s="13"/>
      <c r="AT445" s="13">
        <v>7.0512820512820498E-2</v>
      </c>
      <c r="AU445" s="13">
        <v>7.2916666666666699E-2</v>
      </c>
      <c r="AV445" s="13"/>
      <c r="AW445" s="13">
        <v>6.8965517241379296E-2</v>
      </c>
      <c r="AX445" s="13">
        <v>7.0776255707762595E-2</v>
      </c>
      <c r="AY445" s="13"/>
      <c r="AZ445" s="13">
        <v>7.2727272727272696E-2</v>
      </c>
      <c r="BA445" s="13">
        <v>6.5934065934065894E-2</v>
      </c>
      <c r="BB445" s="13"/>
      <c r="BC445" s="13">
        <v>6.3953488372092998E-2</v>
      </c>
      <c r="BD445" s="13">
        <v>9.0047393364928896E-2</v>
      </c>
      <c r="BE445" s="13"/>
      <c r="BF445" s="13">
        <v>6.7164179104477598E-2</v>
      </c>
      <c r="BG445" s="13">
        <v>6.19047619047619E-2</v>
      </c>
      <c r="BH445" s="13"/>
      <c r="BI445" s="13">
        <v>0.128205128205128</v>
      </c>
      <c r="BJ445" s="13">
        <v>6.1837455830388702E-2</v>
      </c>
      <c r="BK445" s="13"/>
      <c r="BL445" s="13">
        <v>7.7738515901060096E-2</v>
      </c>
      <c r="BM445" s="13">
        <v>6.5527065527065498E-2</v>
      </c>
    </row>
    <row r="446" spans="2:65" x14ac:dyDescent="0.3">
      <c r="B446" t="s">
        <v>262</v>
      </c>
      <c r="C446" s="13">
        <v>5.99078341013825E-2</v>
      </c>
      <c r="D446" s="13">
        <v>5.1194539249146798E-2</v>
      </c>
      <c r="E446" s="13">
        <v>6.2322946175637398E-2</v>
      </c>
      <c r="F446" s="13"/>
      <c r="G446" s="13">
        <v>7.6271186440677999E-2</v>
      </c>
      <c r="H446" s="13">
        <v>6.2801932367149801E-2</v>
      </c>
      <c r="I446" s="13">
        <v>5.0724637681159403E-2</v>
      </c>
      <c r="J446" s="13">
        <v>5.8139534883720902E-2</v>
      </c>
      <c r="K446" s="13">
        <v>3.5087719298245598E-2</v>
      </c>
      <c r="L446" s="13">
        <v>6.6666666666666693E-2</v>
      </c>
      <c r="M446" s="13"/>
      <c r="N446" s="13">
        <v>3.8961038961039002E-2</v>
      </c>
      <c r="O446" s="13">
        <v>6.5476190476190493E-2</v>
      </c>
      <c r="P446" s="13">
        <v>3.125E-2</v>
      </c>
      <c r="Q446" s="13">
        <v>0.1</v>
      </c>
      <c r="R446" s="13"/>
      <c r="S446" s="13">
        <v>3.37837837837838E-2</v>
      </c>
      <c r="T446" s="13">
        <v>6.5573770491803296E-2</v>
      </c>
      <c r="U446" s="13">
        <v>0.11111111111111099</v>
      </c>
      <c r="V446" s="13">
        <v>6.25E-2</v>
      </c>
      <c r="W446" s="13">
        <v>7.4074074074074098E-2</v>
      </c>
      <c r="X446" s="13">
        <v>0.13114754098360701</v>
      </c>
      <c r="Y446" s="13">
        <v>7.8431372549019607E-2</v>
      </c>
      <c r="Z446" s="13">
        <v>0</v>
      </c>
      <c r="AA446" s="13">
        <v>1.1111111111111099E-2</v>
      </c>
      <c r="AB446" s="13">
        <v>0.116279069767442</v>
      </c>
      <c r="AC446" s="13">
        <v>3.2258064516128997E-2</v>
      </c>
      <c r="AD446" s="13">
        <v>0</v>
      </c>
      <c r="AE446" s="13"/>
      <c r="AF446" s="13">
        <v>5.89147286821705E-2</v>
      </c>
      <c r="AG446" s="13">
        <v>0</v>
      </c>
      <c r="AH446" s="13"/>
      <c r="AI446" s="13">
        <v>3.3898305084745797E-2</v>
      </c>
      <c r="AJ446" s="13">
        <v>0.101449275362319</v>
      </c>
      <c r="AK446" s="13">
        <v>6.9277108433734899E-2</v>
      </c>
      <c r="AL446" s="13"/>
      <c r="AM446" s="13">
        <v>2.9411764705882401E-2</v>
      </c>
      <c r="AN446" s="13">
        <v>3.8461538461538498E-2</v>
      </c>
      <c r="AO446" s="13">
        <v>7.69230769230769E-2</v>
      </c>
      <c r="AP446" s="13"/>
      <c r="AQ446" s="13">
        <v>4.9535603715170302E-2</v>
      </c>
      <c r="AR446" s="13">
        <v>7.0336391437308896E-2</v>
      </c>
      <c r="AS446" s="13"/>
      <c r="AT446" s="13">
        <v>4.48717948717949E-2</v>
      </c>
      <c r="AU446" s="13">
        <v>6.4583333333333298E-2</v>
      </c>
      <c r="AV446" s="13"/>
      <c r="AW446" s="13">
        <v>6.4039408866995107E-2</v>
      </c>
      <c r="AX446" s="13">
        <v>5.9360730593607303E-2</v>
      </c>
      <c r="AY446" s="13"/>
      <c r="AZ446" s="13">
        <v>6.5454545454545501E-2</v>
      </c>
      <c r="BA446" s="13">
        <v>5.21978021978022E-2</v>
      </c>
      <c r="BB446" s="13"/>
      <c r="BC446" s="13">
        <v>5.2325581395348798E-2</v>
      </c>
      <c r="BD446" s="13">
        <v>6.6350710900473897E-2</v>
      </c>
      <c r="BE446" s="13"/>
      <c r="BF446" s="13">
        <v>2.9850746268656699E-2</v>
      </c>
      <c r="BG446" s="13">
        <v>6.6666666666666693E-2</v>
      </c>
      <c r="BH446" s="13"/>
      <c r="BI446" s="13">
        <v>0.115384615384615</v>
      </c>
      <c r="BJ446" s="13">
        <v>5.3003533568904602E-2</v>
      </c>
      <c r="BK446" s="13"/>
      <c r="BL446" s="13">
        <v>6.3604240282685506E-2</v>
      </c>
      <c r="BM446" s="13">
        <v>5.6980056980057002E-2</v>
      </c>
    </row>
    <row r="447" spans="2:65" x14ac:dyDescent="0.3">
      <c r="B447" t="s">
        <v>263</v>
      </c>
      <c r="C447" s="13">
        <v>0.242703533026114</v>
      </c>
      <c r="D447" s="13">
        <v>0.24914675767918101</v>
      </c>
      <c r="E447" s="13">
        <v>0.24079320113314401</v>
      </c>
      <c r="F447" s="13"/>
      <c r="G447" s="13">
        <v>0.23728813559322001</v>
      </c>
      <c r="H447" s="13">
        <v>0.173913043478261</v>
      </c>
      <c r="I447" s="13">
        <v>0.24637681159420299</v>
      </c>
      <c r="J447" s="13">
        <v>0.30232558139534899</v>
      </c>
      <c r="K447" s="13">
        <v>0.40350877192982498</v>
      </c>
      <c r="L447" s="13">
        <v>0.24444444444444399</v>
      </c>
      <c r="M447" s="13"/>
      <c r="N447" s="13">
        <v>0.207792207792208</v>
      </c>
      <c r="O447" s="13">
        <v>0.25595238095238099</v>
      </c>
      <c r="P447" s="13">
        <v>0.28125</v>
      </c>
      <c r="Q447" s="13">
        <v>0.24666666666666701</v>
      </c>
      <c r="R447" s="13"/>
      <c r="S447" s="13">
        <v>0.23648648648648599</v>
      </c>
      <c r="T447" s="13">
        <v>0.213114754098361</v>
      </c>
      <c r="U447" s="13">
        <v>0.27777777777777801</v>
      </c>
      <c r="V447" s="13">
        <v>0.22916666666666699</v>
      </c>
      <c r="W447" s="13">
        <v>0.16666666666666699</v>
      </c>
      <c r="X447" s="13">
        <v>0.26229508196721302</v>
      </c>
      <c r="Y447" s="13">
        <v>0.25490196078431399</v>
      </c>
      <c r="Z447" s="13">
        <v>0.19047619047618999</v>
      </c>
      <c r="AA447" s="13">
        <v>0.233333333333333</v>
      </c>
      <c r="AB447" s="13">
        <v>0.418604651162791</v>
      </c>
      <c r="AC447" s="13">
        <v>0.225806451612903</v>
      </c>
      <c r="AD447" s="13">
        <v>0.14285714285714299</v>
      </c>
      <c r="AE447" s="13"/>
      <c r="AF447" s="13">
        <v>0.243410852713178</v>
      </c>
      <c r="AG447" s="13">
        <v>0.2</v>
      </c>
      <c r="AH447" s="13"/>
      <c r="AI447" s="13">
        <v>0.101694915254237</v>
      </c>
      <c r="AJ447" s="13">
        <v>7.2463768115942004E-2</v>
      </c>
      <c r="AK447" s="13">
        <v>0.376506024096386</v>
      </c>
      <c r="AL447" s="13"/>
      <c r="AM447" s="13">
        <v>5.8823529411764698E-2</v>
      </c>
      <c r="AN447" s="13">
        <v>3.8461538461538498E-2</v>
      </c>
      <c r="AO447" s="13">
        <v>0.15384615384615399</v>
      </c>
      <c r="AP447" s="13"/>
      <c r="AQ447" s="13">
        <v>0.21052631578947401</v>
      </c>
      <c r="AR447" s="13">
        <v>0.27522935779816499</v>
      </c>
      <c r="AS447" s="13"/>
      <c r="AT447" s="13">
        <v>0.25</v>
      </c>
      <c r="AU447" s="13">
        <v>0.24583333333333299</v>
      </c>
      <c r="AV447" s="13"/>
      <c r="AW447" s="13">
        <v>0.29556650246305399</v>
      </c>
      <c r="AX447" s="13">
        <v>0.21232876712328799</v>
      </c>
      <c r="AY447" s="13"/>
      <c r="AZ447" s="13">
        <v>0.27272727272727298</v>
      </c>
      <c r="BA447" s="13">
        <v>0.21703296703296701</v>
      </c>
      <c r="BB447" s="13"/>
      <c r="BC447" s="13">
        <v>0.229651162790698</v>
      </c>
      <c r="BD447" s="13">
        <v>0.27014218009478702</v>
      </c>
      <c r="BE447" s="13"/>
      <c r="BF447" s="13">
        <v>0.19402985074626899</v>
      </c>
      <c r="BG447" s="13">
        <v>0.25238095238095198</v>
      </c>
      <c r="BH447" s="13"/>
      <c r="BI447" s="13">
        <v>0.21794871794871801</v>
      </c>
      <c r="BJ447" s="13">
        <v>0.245583038869258</v>
      </c>
      <c r="BK447" s="13"/>
      <c r="BL447" s="13">
        <v>0.25795053003533602</v>
      </c>
      <c r="BM447" s="13">
        <v>0.233618233618234</v>
      </c>
    </row>
    <row r="448" spans="2:65" x14ac:dyDescent="0.3">
      <c r="B448" t="s">
        <v>91</v>
      </c>
      <c r="C448" s="13">
        <v>7.6804915514592899E-3</v>
      </c>
      <c r="D448" s="13">
        <v>3.4129692832764501E-3</v>
      </c>
      <c r="E448" s="13">
        <v>1.1331444759206799E-2</v>
      </c>
      <c r="F448" s="13"/>
      <c r="G448" s="13">
        <v>0</v>
      </c>
      <c r="H448" s="13">
        <v>4.8309178743961402E-3</v>
      </c>
      <c r="I448" s="13">
        <v>7.2463768115942004E-3</v>
      </c>
      <c r="J448" s="13">
        <v>2.32558139534884E-2</v>
      </c>
      <c r="K448" s="13">
        <v>1.7543859649122799E-2</v>
      </c>
      <c r="L448" s="13">
        <v>0</v>
      </c>
      <c r="M448" s="13"/>
      <c r="N448" s="13">
        <v>0</v>
      </c>
      <c r="O448" s="13">
        <v>1.1904761904761901E-2</v>
      </c>
      <c r="P448" s="13">
        <v>2.0833333333333301E-2</v>
      </c>
      <c r="Q448" s="13">
        <v>6.6666666666666697E-3</v>
      </c>
      <c r="R448" s="13"/>
      <c r="S448" s="13">
        <v>6.7567567567567597E-3</v>
      </c>
      <c r="T448" s="13">
        <v>1.63934426229508E-2</v>
      </c>
      <c r="U448" s="13">
        <v>0</v>
      </c>
      <c r="V448" s="13">
        <v>0</v>
      </c>
      <c r="W448" s="13">
        <v>0</v>
      </c>
      <c r="X448" s="13">
        <v>1.63934426229508E-2</v>
      </c>
      <c r="Y448" s="13">
        <v>0</v>
      </c>
      <c r="Z448" s="13">
        <v>0</v>
      </c>
      <c r="AA448" s="13">
        <v>1.1111111111111099E-2</v>
      </c>
      <c r="AB448" s="13">
        <v>2.32558139534884E-2</v>
      </c>
      <c r="AC448" s="13">
        <v>0</v>
      </c>
      <c r="AD448" s="13">
        <v>0</v>
      </c>
      <c r="AE448" s="13"/>
      <c r="AF448" s="13">
        <v>7.7519379844961196E-3</v>
      </c>
      <c r="AG448" s="13">
        <v>0</v>
      </c>
      <c r="AH448" s="13"/>
      <c r="AI448" s="13">
        <v>0</v>
      </c>
      <c r="AJ448" s="13">
        <v>0</v>
      </c>
      <c r="AK448" s="13">
        <v>9.0361445783132491E-3</v>
      </c>
      <c r="AL448" s="13"/>
      <c r="AM448" s="13">
        <v>0</v>
      </c>
      <c r="AN448" s="13">
        <v>0</v>
      </c>
      <c r="AO448" s="13">
        <v>0</v>
      </c>
      <c r="AP448" s="13"/>
      <c r="AQ448" s="13">
        <v>9.2879256965944304E-3</v>
      </c>
      <c r="AR448" s="13">
        <v>6.1162079510703399E-3</v>
      </c>
      <c r="AS448" s="13"/>
      <c r="AT448" s="13">
        <v>6.41025641025641E-3</v>
      </c>
      <c r="AU448" s="13">
        <v>8.3333333333333297E-3</v>
      </c>
      <c r="AV448" s="13"/>
      <c r="AW448" s="13">
        <v>0</v>
      </c>
      <c r="AX448" s="13">
        <v>1.1415525114155301E-2</v>
      </c>
      <c r="AY448" s="13"/>
      <c r="AZ448" s="13">
        <v>7.2727272727272701E-3</v>
      </c>
      <c r="BA448" s="13">
        <v>5.4945054945054897E-3</v>
      </c>
      <c r="BB448" s="13"/>
      <c r="BC448" s="13">
        <v>5.8139534883720903E-3</v>
      </c>
      <c r="BD448" s="13">
        <v>1.4218009478673001E-2</v>
      </c>
      <c r="BE448" s="13"/>
      <c r="BF448" s="13">
        <v>0</v>
      </c>
      <c r="BG448" s="13">
        <v>9.5238095238095195E-3</v>
      </c>
      <c r="BH448" s="13"/>
      <c r="BI448" s="13">
        <v>0</v>
      </c>
      <c r="BJ448" s="13">
        <v>7.0671378091872799E-3</v>
      </c>
      <c r="BK448" s="13"/>
      <c r="BL448" s="13">
        <v>1.06007067137809E-2</v>
      </c>
      <c r="BM448" s="13">
        <v>2.84900284900285E-3</v>
      </c>
    </row>
    <row r="449" spans="2:65" x14ac:dyDescent="0.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row>
    <row r="450" spans="2:65" x14ac:dyDescent="0.3">
      <c r="B450" s="6" t="s">
        <v>266</v>
      </c>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row>
    <row r="451" spans="2:65" x14ac:dyDescent="0.3">
      <c r="B451" s="23" t="s">
        <v>184</v>
      </c>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row>
    <row r="452" spans="2:65" x14ac:dyDescent="0.3">
      <c r="B452" t="s">
        <v>259</v>
      </c>
      <c r="C452" s="13">
        <v>0.31182795698924698</v>
      </c>
      <c r="D452" s="13">
        <v>0.26621160409556299</v>
      </c>
      <c r="E452" s="13">
        <v>0.35127478753541103</v>
      </c>
      <c r="F452" s="13"/>
      <c r="G452" s="13">
        <v>0.27966101694915302</v>
      </c>
      <c r="H452" s="13">
        <v>0.39130434782608697</v>
      </c>
      <c r="I452" s="13">
        <v>0.282608695652174</v>
      </c>
      <c r="J452" s="13">
        <v>0.24418604651162801</v>
      </c>
      <c r="K452" s="13">
        <v>0.28070175438596501</v>
      </c>
      <c r="L452" s="13">
        <v>0.28888888888888897</v>
      </c>
      <c r="M452" s="13"/>
      <c r="N452" s="13">
        <v>0.385281385281385</v>
      </c>
      <c r="O452" s="13">
        <v>0.28571428571428598</v>
      </c>
      <c r="P452" s="13">
        <v>0.29166666666666702</v>
      </c>
      <c r="Q452" s="13">
        <v>0.24666666666666701</v>
      </c>
      <c r="R452" s="13"/>
      <c r="S452" s="13">
        <v>0.35135135135135098</v>
      </c>
      <c r="T452" s="13">
        <v>0.36065573770491799</v>
      </c>
      <c r="U452" s="13">
        <v>0.33333333333333298</v>
      </c>
      <c r="V452" s="13">
        <v>0.29166666666666702</v>
      </c>
      <c r="W452" s="13">
        <v>0.296296296296296</v>
      </c>
      <c r="X452" s="13">
        <v>0.31147540983606598</v>
      </c>
      <c r="Y452" s="13">
        <v>0.21568627450980399</v>
      </c>
      <c r="Z452" s="13">
        <v>0.38095238095238099</v>
      </c>
      <c r="AA452" s="13">
        <v>0.28888888888888897</v>
      </c>
      <c r="AB452" s="13">
        <v>0.209302325581395</v>
      </c>
      <c r="AC452" s="13">
        <v>0.41935483870967699</v>
      </c>
      <c r="AD452" s="13">
        <v>0.14285714285714299</v>
      </c>
      <c r="AE452" s="13"/>
      <c r="AF452" s="13">
        <v>0.31162790697674397</v>
      </c>
      <c r="AG452" s="13">
        <v>0.4</v>
      </c>
      <c r="AH452" s="13"/>
      <c r="AI452" s="13">
        <v>0.38983050847457601</v>
      </c>
      <c r="AJ452" s="13">
        <v>0.36231884057970998</v>
      </c>
      <c r="AK452" s="13">
        <v>0.25</v>
      </c>
      <c r="AL452" s="13"/>
      <c r="AM452" s="13">
        <v>0.60294117647058798</v>
      </c>
      <c r="AN452" s="13">
        <v>0.32692307692307698</v>
      </c>
      <c r="AO452" s="13">
        <v>0.246153846153846</v>
      </c>
      <c r="AP452" s="13"/>
      <c r="AQ452" s="13">
        <v>0.34984520123839002</v>
      </c>
      <c r="AR452" s="13">
        <v>0.27522935779816499</v>
      </c>
      <c r="AS452" s="13"/>
      <c r="AT452" s="13">
        <v>0.30769230769230799</v>
      </c>
      <c r="AU452" s="13">
        <v>0.30833333333333302</v>
      </c>
      <c r="AV452" s="13"/>
      <c r="AW452" s="13">
        <v>0.29556650246305399</v>
      </c>
      <c r="AX452" s="13">
        <v>0.31506849315068503</v>
      </c>
      <c r="AY452" s="13"/>
      <c r="AZ452" s="13">
        <v>0.28363636363636402</v>
      </c>
      <c r="BA452" s="13">
        <v>0.33791208791208799</v>
      </c>
      <c r="BB452" s="13"/>
      <c r="BC452" s="13">
        <v>0.34883720930232598</v>
      </c>
      <c r="BD452" s="13">
        <v>0.29857819905213301</v>
      </c>
      <c r="BE452" s="13"/>
      <c r="BF452" s="13">
        <v>0.402985074626866</v>
      </c>
      <c r="BG452" s="13">
        <v>0.314285714285714</v>
      </c>
      <c r="BH452" s="13"/>
      <c r="BI452" s="13">
        <v>0.19230769230769201</v>
      </c>
      <c r="BJ452" s="13">
        <v>0.33215547703180198</v>
      </c>
      <c r="BK452" s="13"/>
      <c r="BL452" s="13">
        <v>0.27208480565371002</v>
      </c>
      <c r="BM452" s="13">
        <v>0.34757834757834799</v>
      </c>
    </row>
    <row r="453" spans="2:65" x14ac:dyDescent="0.3">
      <c r="B453" t="s">
        <v>260</v>
      </c>
      <c r="C453" s="13">
        <v>0.32872503840245798</v>
      </c>
      <c r="D453" s="13">
        <v>0.35494880546075103</v>
      </c>
      <c r="E453" s="13">
        <v>0.308781869688385</v>
      </c>
      <c r="F453" s="13"/>
      <c r="G453" s="13">
        <v>0.338983050847458</v>
      </c>
      <c r="H453" s="13">
        <v>0.34782608695652201</v>
      </c>
      <c r="I453" s="13">
        <v>0.36231884057970998</v>
      </c>
      <c r="J453" s="13">
        <v>0.27906976744186002</v>
      </c>
      <c r="K453" s="13">
        <v>0.26315789473684198</v>
      </c>
      <c r="L453" s="13">
        <v>0.28888888888888897</v>
      </c>
      <c r="M453" s="13"/>
      <c r="N453" s="13">
        <v>0.28138528138528102</v>
      </c>
      <c r="O453" s="13">
        <v>0.41071428571428598</v>
      </c>
      <c r="P453" s="13">
        <v>0.35416666666666702</v>
      </c>
      <c r="Q453" s="13">
        <v>0.28666666666666701</v>
      </c>
      <c r="R453" s="13"/>
      <c r="S453" s="13">
        <v>0.32432432432432401</v>
      </c>
      <c r="T453" s="13">
        <v>0.34426229508196698</v>
      </c>
      <c r="U453" s="13">
        <v>0.30555555555555602</v>
      </c>
      <c r="V453" s="13">
        <v>0.33333333333333298</v>
      </c>
      <c r="W453" s="13">
        <v>0.37037037037037002</v>
      </c>
      <c r="X453" s="13">
        <v>0.27868852459016402</v>
      </c>
      <c r="Y453" s="13">
        <v>0.35294117647058798</v>
      </c>
      <c r="Z453" s="13">
        <v>0.19047619047618999</v>
      </c>
      <c r="AA453" s="13">
        <v>0.35555555555555601</v>
      </c>
      <c r="AB453" s="13">
        <v>0.32558139534883701</v>
      </c>
      <c r="AC453" s="13">
        <v>0.29032258064516098</v>
      </c>
      <c r="AD453" s="13">
        <v>0.57142857142857095</v>
      </c>
      <c r="AE453" s="13"/>
      <c r="AF453" s="13">
        <v>0.330232558139535</v>
      </c>
      <c r="AG453" s="13">
        <v>0.2</v>
      </c>
      <c r="AH453" s="13"/>
      <c r="AI453" s="13">
        <v>0.36864406779661002</v>
      </c>
      <c r="AJ453" s="13">
        <v>0.34782608695652201</v>
      </c>
      <c r="AK453" s="13">
        <v>0.30120481927710802</v>
      </c>
      <c r="AL453" s="13"/>
      <c r="AM453" s="13">
        <v>0.308823529411765</v>
      </c>
      <c r="AN453" s="13">
        <v>0.5</v>
      </c>
      <c r="AO453" s="13">
        <v>0.36923076923076897</v>
      </c>
      <c r="AP453" s="13"/>
      <c r="AQ453" s="13">
        <v>0.31888544891640902</v>
      </c>
      <c r="AR453" s="13">
        <v>0.33944954128440402</v>
      </c>
      <c r="AS453" s="13"/>
      <c r="AT453" s="13">
        <v>0.28846153846153799</v>
      </c>
      <c r="AU453" s="13">
        <v>0.34375</v>
      </c>
      <c r="AV453" s="13"/>
      <c r="AW453" s="13">
        <v>0.37438423645320201</v>
      </c>
      <c r="AX453" s="13">
        <v>0.312785388127854</v>
      </c>
      <c r="AY453" s="13"/>
      <c r="AZ453" s="13">
        <v>0.30545454545454498</v>
      </c>
      <c r="BA453" s="13">
        <v>0.34340659340659302</v>
      </c>
      <c r="BB453" s="13"/>
      <c r="BC453" s="13">
        <v>0.32848837209302301</v>
      </c>
      <c r="BD453" s="13">
        <v>0.303317535545024</v>
      </c>
      <c r="BE453" s="13"/>
      <c r="BF453" s="13">
        <v>0.29850746268656703</v>
      </c>
      <c r="BG453" s="13">
        <v>0.34761904761904799</v>
      </c>
      <c r="BH453" s="13"/>
      <c r="BI453" s="13">
        <v>0.42307692307692302</v>
      </c>
      <c r="BJ453" s="13">
        <v>0.31625441696113099</v>
      </c>
      <c r="BK453" s="13"/>
      <c r="BL453" s="13">
        <v>0.37102473498233202</v>
      </c>
      <c r="BM453" s="13">
        <v>0.29344729344729298</v>
      </c>
    </row>
    <row r="454" spans="2:65" x14ac:dyDescent="0.3">
      <c r="B454" t="s">
        <v>261</v>
      </c>
      <c r="C454" s="13">
        <v>7.83410138248848E-2</v>
      </c>
      <c r="D454" s="13">
        <v>0.10580204778157</v>
      </c>
      <c r="E454" s="13">
        <v>5.3824362606232301E-2</v>
      </c>
      <c r="F454" s="13"/>
      <c r="G454" s="13">
        <v>0.12711864406779699</v>
      </c>
      <c r="H454" s="13">
        <v>5.7971014492753603E-2</v>
      </c>
      <c r="I454" s="13">
        <v>6.5217391304347797E-2</v>
      </c>
      <c r="J454" s="13">
        <v>8.1395348837209294E-2</v>
      </c>
      <c r="K454" s="13">
        <v>0.105263157894737</v>
      </c>
      <c r="L454" s="13">
        <v>4.4444444444444398E-2</v>
      </c>
      <c r="M454" s="13"/>
      <c r="N454" s="13">
        <v>9.9567099567099596E-2</v>
      </c>
      <c r="O454" s="13">
        <v>5.3571428571428603E-2</v>
      </c>
      <c r="P454" s="13">
        <v>5.2083333333333301E-2</v>
      </c>
      <c r="Q454" s="13">
        <v>0.08</v>
      </c>
      <c r="R454" s="13"/>
      <c r="S454" s="13">
        <v>0.108108108108108</v>
      </c>
      <c r="T454" s="13">
        <v>6.5573770491803296E-2</v>
      </c>
      <c r="U454" s="13">
        <v>0</v>
      </c>
      <c r="V454" s="13">
        <v>6.25E-2</v>
      </c>
      <c r="W454" s="13">
        <v>7.4074074074074098E-2</v>
      </c>
      <c r="X454" s="13">
        <v>0.13114754098360701</v>
      </c>
      <c r="Y454" s="13">
        <v>9.8039215686274495E-2</v>
      </c>
      <c r="Z454" s="13">
        <v>4.7619047619047603E-2</v>
      </c>
      <c r="AA454" s="13">
        <v>5.5555555555555601E-2</v>
      </c>
      <c r="AB454" s="13">
        <v>4.6511627906976702E-2</v>
      </c>
      <c r="AC454" s="13">
        <v>6.4516129032258104E-2</v>
      </c>
      <c r="AD454" s="13">
        <v>0.14285714285714299</v>
      </c>
      <c r="AE454" s="13"/>
      <c r="AF454" s="13">
        <v>7.9069767441860506E-2</v>
      </c>
      <c r="AG454" s="13">
        <v>0</v>
      </c>
      <c r="AH454" s="13"/>
      <c r="AI454" s="13">
        <v>9.3220338983050793E-2</v>
      </c>
      <c r="AJ454" s="13">
        <v>8.6956521739130405E-2</v>
      </c>
      <c r="AK454" s="13">
        <v>6.02409638554217E-2</v>
      </c>
      <c r="AL454" s="13"/>
      <c r="AM454" s="13">
        <v>4.4117647058823498E-2</v>
      </c>
      <c r="AN454" s="13">
        <v>0.115384615384615</v>
      </c>
      <c r="AO454" s="13">
        <v>9.2307692307692299E-2</v>
      </c>
      <c r="AP454" s="13"/>
      <c r="AQ454" s="13">
        <v>8.3591331269349797E-2</v>
      </c>
      <c r="AR454" s="13">
        <v>7.3394495412843999E-2</v>
      </c>
      <c r="AS454" s="13"/>
      <c r="AT454" s="13">
        <v>8.9743589743589702E-2</v>
      </c>
      <c r="AU454" s="13">
        <v>7.4999999999999997E-2</v>
      </c>
      <c r="AV454" s="13"/>
      <c r="AW454" s="13">
        <v>7.8817733990147798E-2</v>
      </c>
      <c r="AX454" s="13">
        <v>7.9908675799086795E-2</v>
      </c>
      <c r="AY454" s="13"/>
      <c r="AZ454" s="13">
        <v>8.7272727272727293E-2</v>
      </c>
      <c r="BA454" s="13">
        <v>7.1428571428571397E-2</v>
      </c>
      <c r="BB454" s="13"/>
      <c r="BC454" s="13">
        <v>7.2674418604651195E-2</v>
      </c>
      <c r="BD454" s="13">
        <v>8.5308056872037893E-2</v>
      </c>
      <c r="BE454" s="13"/>
      <c r="BF454" s="13">
        <v>9.7014925373134303E-2</v>
      </c>
      <c r="BG454" s="13">
        <v>5.7142857142857099E-2</v>
      </c>
      <c r="BH454" s="13"/>
      <c r="BI454" s="13">
        <v>7.69230769230769E-2</v>
      </c>
      <c r="BJ454" s="13">
        <v>7.5971731448763194E-2</v>
      </c>
      <c r="BK454" s="13"/>
      <c r="BL454" s="13">
        <v>7.0671378091872794E-2</v>
      </c>
      <c r="BM454" s="13">
        <v>7.4074074074074098E-2</v>
      </c>
    </row>
    <row r="455" spans="2:65" x14ac:dyDescent="0.3">
      <c r="B455" t="s">
        <v>262</v>
      </c>
      <c r="C455" s="13">
        <v>4.6082949308755797E-2</v>
      </c>
      <c r="D455" s="13">
        <v>4.0955631399317398E-2</v>
      </c>
      <c r="E455" s="13">
        <v>5.09915014164306E-2</v>
      </c>
      <c r="F455" s="13"/>
      <c r="G455" s="13">
        <v>5.93220338983051E-2</v>
      </c>
      <c r="H455" s="13">
        <v>2.8985507246376802E-2</v>
      </c>
      <c r="I455" s="13">
        <v>7.2463768115942004E-2</v>
      </c>
      <c r="J455" s="13">
        <v>3.4883720930232599E-2</v>
      </c>
      <c r="K455" s="13">
        <v>3.5087719298245598E-2</v>
      </c>
      <c r="L455" s="13">
        <v>4.4444444444444398E-2</v>
      </c>
      <c r="M455" s="13"/>
      <c r="N455" s="13">
        <v>2.1645021645021599E-2</v>
      </c>
      <c r="O455" s="13">
        <v>4.7619047619047603E-2</v>
      </c>
      <c r="P455" s="13">
        <v>7.2916666666666699E-2</v>
      </c>
      <c r="Q455" s="13">
        <v>6.6666666666666693E-2</v>
      </c>
      <c r="R455" s="13"/>
      <c r="S455" s="13">
        <v>3.37837837837838E-2</v>
      </c>
      <c r="T455" s="13">
        <v>0</v>
      </c>
      <c r="U455" s="13">
        <v>8.3333333333333301E-2</v>
      </c>
      <c r="V455" s="13">
        <v>4.1666666666666699E-2</v>
      </c>
      <c r="W455" s="13">
        <v>7.4074074074074098E-2</v>
      </c>
      <c r="X455" s="13">
        <v>6.5573770491803296E-2</v>
      </c>
      <c r="Y455" s="13">
        <v>3.9215686274509803E-2</v>
      </c>
      <c r="Z455" s="13">
        <v>4.7619047619047603E-2</v>
      </c>
      <c r="AA455" s="13">
        <v>4.4444444444444398E-2</v>
      </c>
      <c r="AB455" s="13">
        <v>4.6511627906976702E-2</v>
      </c>
      <c r="AC455" s="13">
        <v>9.6774193548387094E-2</v>
      </c>
      <c r="AD455" s="13">
        <v>0</v>
      </c>
      <c r="AE455" s="13"/>
      <c r="AF455" s="13">
        <v>4.6511627906976702E-2</v>
      </c>
      <c r="AG455" s="13">
        <v>0</v>
      </c>
      <c r="AH455" s="13"/>
      <c r="AI455" s="13">
        <v>5.0847457627118599E-2</v>
      </c>
      <c r="AJ455" s="13">
        <v>7.2463768115942004E-2</v>
      </c>
      <c r="AK455" s="13">
        <v>3.9156626506024098E-2</v>
      </c>
      <c r="AL455" s="13"/>
      <c r="AM455" s="13">
        <v>1.4705882352941201E-2</v>
      </c>
      <c r="AN455" s="13">
        <v>1.9230769230769201E-2</v>
      </c>
      <c r="AO455" s="13">
        <v>0.1</v>
      </c>
      <c r="AP455" s="13"/>
      <c r="AQ455" s="13">
        <v>4.3343653250774002E-2</v>
      </c>
      <c r="AR455" s="13">
        <v>4.8929663608562698E-2</v>
      </c>
      <c r="AS455" s="13"/>
      <c r="AT455" s="13">
        <v>6.4102564102564097E-2</v>
      </c>
      <c r="AU455" s="13">
        <v>4.1666666666666699E-2</v>
      </c>
      <c r="AV455" s="13"/>
      <c r="AW455" s="13">
        <v>2.4630541871921201E-2</v>
      </c>
      <c r="AX455" s="13">
        <v>5.7077625570776301E-2</v>
      </c>
      <c r="AY455" s="13"/>
      <c r="AZ455" s="13">
        <v>6.18181818181818E-2</v>
      </c>
      <c r="BA455" s="13">
        <v>3.2967032967033003E-2</v>
      </c>
      <c r="BB455" s="13"/>
      <c r="BC455" s="13">
        <v>2.32558139534884E-2</v>
      </c>
      <c r="BD455" s="13">
        <v>7.5829383886255902E-2</v>
      </c>
      <c r="BE455" s="13"/>
      <c r="BF455" s="13">
        <v>1.49253731343284E-2</v>
      </c>
      <c r="BG455" s="13">
        <v>2.8571428571428598E-2</v>
      </c>
      <c r="BH455" s="13"/>
      <c r="BI455" s="13">
        <v>8.9743589743589702E-2</v>
      </c>
      <c r="BJ455" s="13">
        <v>4.0636042402826901E-2</v>
      </c>
      <c r="BK455" s="13"/>
      <c r="BL455" s="13">
        <v>4.2402826855123699E-2</v>
      </c>
      <c r="BM455" s="13">
        <v>5.1282051282051301E-2</v>
      </c>
    </row>
    <row r="456" spans="2:65" x14ac:dyDescent="0.3">
      <c r="B456" t="s">
        <v>263</v>
      </c>
      <c r="C456" s="13">
        <v>0.216589861751152</v>
      </c>
      <c r="D456" s="13">
        <v>0.218430034129693</v>
      </c>
      <c r="E456" s="13">
        <v>0.21246458923512701</v>
      </c>
      <c r="F456" s="13"/>
      <c r="G456" s="13">
        <v>0.194915254237288</v>
      </c>
      <c r="H456" s="13">
        <v>0.14975845410628</v>
      </c>
      <c r="I456" s="13">
        <v>0.21014492753623201</v>
      </c>
      <c r="J456" s="13">
        <v>0.34883720930232598</v>
      </c>
      <c r="K456" s="13">
        <v>0.24561403508771901</v>
      </c>
      <c r="L456" s="13">
        <v>0.31111111111111101</v>
      </c>
      <c r="M456" s="13"/>
      <c r="N456" s="13">
        <v>0.207792207792208</v>
      </c>
      <c r="O456" s="13">
        <v>0.19047619047618999</v>
      </c>
      <c r="P456" s="13">
        <v>0.20833333333333301</v>
      </c>
      <c r="Q456" s="13">
        <v>0.27333333333333298</v>
      </c>
      <c r="R456" s="13"/>
      <c r="S456" s="13">
        <v>0.17567567567567599</v>
      </c>
      <c r="T456" s="13">
        <v>0.19672131147541</v>
      </c>
      <c r="U456" s="13">
        <v>0.25</v>
      </c>
      <c r="V456" s="13">
        <v>0.25</v>
      </c>
      <c r="W456" s="13">
        <v>0.16666666666666699</v>
      </c>
      <c r="X456" s="13">
        <v>0.19672131147541</v>
      </c>
      <c r="Y456" s="13">
        <v>0.29411764705882398</v>
      </c>
      <c r="Z456" s="13">
        <v>0.33333333333333298</v>
      </c>
      <c r="AA456" s="13">
        <v>0.22222222222222199</v>
      </c>
      <c r="AB456" s="13">
        <v>0.34883720930232598</v>
      </c>
      <c r="AC456" s="13">
        <v>9.6774193548387094E-2</v>
      </c>
      <c r="AD456" s="13">
        <v>0.14285714285714299</v>
      </c>
      <c r="AE456" s="13"/>
      <c r="AF456" s="13">
        <v>0.21395348837209299</v>
      </c>
      <c r="AG456" s="13">
        <v>0.4</v>
      </c>
      <c r="AH456" s="13"/>
      <c r="AI456" s="13">
        <v>8.8983050847457598E-2</v>
      </c>
      <c r="AJ456" s="13">
        <v>0.115942028985507</v>
      </c>
      <c r="AK456" s="13">
        <v>0.328313253012048</v>
      </c>
      <c r="AL456" s="13"/>
      <c r="AM456" s="13">
        <v>2.9411764705882401E-2</v>
      </c>
      <c r="AN456" s="13">
        <v>3.8461538461538498E-2</v>
      </c>
      <c r="AO456" s="13">
        <v>0.16923076923076899</v>
      </c>
      <c r="AP456" s="13"/>
      <c r="AQ456" s="13">
        <v>0.19195046439628499</v>
      </c>
      <c r="AR456" s="13">
        <v>0.23853211009174299</v>
      </c>
      <c r="AS456" s="13"/>
      <c r="AT456" s="13">
        <v>0.230769230769231</v>
      </c>
      <c r="AU456" s="13">
        <v>0.21249999999999999</v>
      </c>
      <c r="AV456" s="13"/>
      <c r="AW456" s="13">
        <v>0.216748768472906</v>
      </c>
      <c r="AX456" s="13">
        <v>0.21232876712328799</v>
      </c>
      <c r="AY456" s="13"/>
      <c r="AZ456" s="13">
        <v>0.236363636363636</v>
      </c>
      <c r="BA456" s="13">
        <v>0.20329670329670299</v>
      </c>
      <c r="BB456" s="13"/>
      <c r="BC456" s="13">
        <v>0.209302325581395</v>
      </c>
      <c r="BD456" s="13">
        <v>0.208530805687204</v>
      </c>
      <c r="BE456" s="13"/>
      <c r="BF456" s="13">
        <v>0.17910447761194001</v>
      </c>
      <c r="BG456" s="13">
        <v>0.22857142857142901</v>
      </c>
      <c r="BH456" s="13"/>
      <c r="BI456" s="13">
        <v>0.20512820512820501</v>
      </c>
      <c r="BJ456" s="13">
        <v>0.21554770318021199</v>
      </c>
      <c r="BK456" s="13"/>
      <c r="BL456" s="13">
        <v>0.22261484098939899</v>
      </c>
      <c r="BM456" s="13">
        <v>0.21652421652421699</v>
      </c>
    </row>
    <row r="457" spans="2:65" x14ac:dyDescent="0.3">
      <c r="B457" t="s">
        <v>91</v>
      </c>
      <c r="C457" s="13">
        <v>1.8433179723502301E-2</v>
      </c>
      <c r="D457" s="13">
        <v>1.36518771331058E-2</v>
      </c>
      <c r="E457" s="13">
        <v>2.2662889518413599E-2</v>
      </c>
      <c r="F457" s="13"/>
      <c r="G457" s="13">
        <v>0</v>
      </c>
      <c r="H457" s="13">
        <v>2.41545893719807E-2</v>
      </c>
      <c r="I457" s="13">
        <v>7.2463768115942004E-3</v>
      </c>
      <c r="J457" s="13">
        <v>1.16279069767442E-2</v>
      </c>
      <c r="K457" s="13">
        <v>7.0175438596491196E-2</v>
      </c>
      <c r="L457" s="13">
        <v>2.2222222222222199E-2</v>
      </c>
      <c r="M457" s="13"/>
      <c r="N457" s="13">
        <v>4.3290043290043299E-3</v>
      </c>
      <c r="O457" s="13">
        <v>1.1904761904761901E-2</v>
      </c>
      <c r="P457" s="13">
        <v>2.0833333333333301E-2</v>
      </c>
      <c r="Q457" s="13">
        <v>4.6666666666666697E-2</v>
      </c>
      <c r="R457" s="13"/>
      <c r="S457" s="13">
        <v>6.7567567567567597E-3</v>
      </c>
      <c r="T457" s="13">
        <v>3.2786885245901599E-2</v>
      </c>
      <c r="U457" s="13">
        <v>2.7777777777777801E-2</v>
      </c>
      <c r="V457" s="13">
        <v>2.0833333333333301E-2</v>
      </c>
      <c r="W457" s="13">
        <v>1.85185185185185E-2</v>
      </c>
      <c r="X457" s="13">
        <v>1.63934426229508E-2</v>
      </c>
      <c r="Y457" s="13">
        <v>0</v>
      </c>
      <c r="Z457" s="13">
        <v>0</v>
      </c>
      <c r="AA457" s="13">
        <v>3.3333333333333298E-2</v>
      </c>
      <c r="AB457" s="13">
        <v>2.32558139534884E-2</v>
      </c>
      <c r="AC457" s="13">
        <v>3.2258064516128997E-2</v>
      </c>
      <c r="AD457" s="13">
        <v>0</v>
      </c>
      <c r="AE457" s="13"/>
      <c r="AF457" s="13">
        <v>1.8604651162790701E-2</v>
      </c>
      <c r="AG457" s="13">
        <v>0</v>
      </c>
      <c r="AH457" s="13"/>
      <c r="AI457" s="13">
        <v>8.4745762711864406E-3</v>
      </c>
      <c r="AJ457" s="13">
        <v>1.4492753623188401E-2</v>
      </c>
      <c r="AK457" s="13">
        <v>2.1084337349397599E-2</v>
      </c>
      <c r="AL457" s="13"/>
      <c r="AM457" s="13">
        <v>0</v>
      </c>
      <c r="AN457" s="13">
        <v>0</v>
      </c>
      <c r="AO457" s="13">
        <v>2.3076923076923099E-2</v>
      </c>
      <c r="AP457" s="13"/>
      <c r="AQ457" s="13">
        <v>1.23839009287926E-2</v>
      </c>
      <c r="AR457" s="13">
        <v>2.4464831804281301E-2</v>
      </c>
      <c r="AS457" s="13"/>
      <c r="AT457" s="13">
        <v>1.9230769230769201E-2</v>
      </c>
      <c r="AU457" s="13">
        <v>1.8749999999999999E-2</v>
      </c>
      <c r="AV457" s="13"/>
      <c r="AW457" s="13">
        <v>9.8522167487684695E-3</v>
      </c>
      <c r="AX457" s="13">
        <v>2.2831050228310501E-2</v>
      </c>
      <c r="AY457" s="13"/>
      <c r="AZ457" s="13">
        <v>2.54545454545455E-2</v>
      </c>
      <c r="BA457" s="13">
        <v>1.0989010989011E-2</v>
      </c>
      <c r="BB457" s="13"/>
      <c r="BC457" s="13">
        <v>1.74418604651163E-2</v>
      </c>
      <c r="BD457" s="13">
        <v>2.8436018957346001E-2</v>
      </c>
      <c r="BE457" s="13"/>
      <c r="BF457" s="13">
        <v>7.4626865671641798E-3</v>
      </c>
      <c r="BG457" s="13">
        <v>2.3809523809523801E-2</v>
      </c>
      <c r="BH457" s="13"/>
      <c r="BI457" s="13">
        <v>1.2820512820512799E-2</v>
      </c>
      <c r="BJ457" s="13">
        <v>1.9434628975265E-2</v>
      </c>
      <c r="BK457" s="13"/>
      <c r="BL457" s="13">
        <v>2.1201413427561801E-2</v>
      </c>
      <c r="BM457" s="13">
        <v>1.7094017094017099E-2</v>
      </c>
    </row>
    <row r="458" spans="2:65" x14ac:dyDescent="0.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row>
    <row r="459" spans="2:65" x14ac:dyDescent="0.3">
      <c r="B459" s="6" t="s">
        <v>267</v>
      </c>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row>
    <row r="460" spans="2:65" x14ac:dyDescent="0.3">
      <c r="B460" s="23" t="s">
        <v>184</v>
      </c>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row>
    <row r="461" spans="2:65" x14ac:dyDescent="0.3">
      <c r="B461" t="s">
        <v>259</v>
      </c>
      <c r="C461" s="13">
        <v>0.124423963133641</v>
      </c>
      <c r="D461" s="13">
        <v>0.15699658703071701</v>
      </c>
      <c r="E461" s="13">
        <v>9.9150141643059506E-2</v>
      </c>
      <c r="F461" s="13"/>
      <c r="G461" s="13">
        <v>7.6271186440677999E-2</v>
      </c>
      <c r="H461" s="13">
        <v>0.20772946859903399</v>
      </c>
      <c r="I461" s="13">
        <v>0.13043478260869601</v>
      </c>
      <c r="J461" s="13">
        <v>9.3023255813953501E-2</v>
      </c>
      <c r="K461" s="13">
        <v>5.2631578947368397E-2</v>
      </c>
      <c r="L461" s="13">
        <v>0</v>
      </c>
      <c r="M461" s="13"/>
      <c r="N461" s="13">
        <v>0.168831168831169</v>
      </c>
      <c r="O461" s="13">
        <v>8.3333333333333301E-2</v>
      </c>
      <c r="P461" s="13">
        <v>0.16666666666666699</v>
      </c>
      <c r="Q461" s="13">
        <v>0.08</v>
      </c>
      <c r="R461" s="13"/>
      <c r="S461" s="13">
        <v>0.15540540540540501</v>
      </c>
      <c r="T461" s="13">
        <v>0.13114754098360701</v>
      </c>
      <c r="U461" s="13">
        <v>0.16666666666666699</v>
      </c>
      <c r="V461" s="13">
        <v>0.125</v>
      </c>
      <c r="W461" s="13">
        <v>9.2592592592592601E-2</v>
      </c>
      <c r="X461" s="13">
        <v>9.8360655737704902E-2</v>
      </c>
      <c r="Y461" s="13">
        <v>7.8431372549019607E-2</v>
      </c>
      <c r="Z461" s="13">
        <v>0.19047619047618999</v>
      </c>
      <c r="AA461" s="13">
        <v>8.8888888888888906E-2</v>
      </c>
      <c r="AB461" s="13">
        <v>6.9767441860465101E-2</v>
      </c>
      <c r="AC461" s="13">
        <v>0.225806451612903</v>
      </c>
      <c r="AD461" s="13">
        <v>0.14285714285714299</v>
      </c>
      <c r="AE461" s="13"/>
      <c r="AF461" s="13">
        <v>0.125581395348837</v>
      </c>
      <c r="AG461" s="13">
        <v>0</v>
      </c>
      <c r="AH461" s="13"/>
      <c r="AI461" s="13">
        <v>0.22881355932203401</v>
      </c>
      <c r="AJ461" s="13">
        <v>0.173913043478261</v>
      </c>
      <c r="AK461" s="13">
        <v>4.51807228915663E-2</v>
      </c>
      <c r="AL461" s="13"/>
      <c r="AM461" s="13">
        <v>0.42647058823529399</v>
      </c>
      <c r="AN461" s="13">
        <v>0.25</v>
      </c>
      <c r="AO461" s="13">
        <v>5.3846153846153801E-2</v>
      </c>
      <c r="AP461" s="13"/>
      <c r="AQ461" s="13">
        <v>0.16718266253870001</v>
      </c>
      <c r="AR461" s="13">
        <v>8.2568807339449504E-2</v>
      </c>
      <c r="AS461" s="13"/>
      <c r="AT461" s="13">
        <v>0.102564102564103</v>
      </c>
      <c r="AU461" s="13">
        <v>0.12291666666666699</v>
      </c>
      <c r="AV461" s="13"/>
      <c r="AW461" s="13">
        <v>9.3596059113300503E-2</v>
      </c>
      <c r="AX461" s="13">
        <v>0.139269406392694</v>
      </c>
      <c r="AY461" s="13"/>
      <c r="AZ461" s="13">
        <v>8.7272727272727293E-2</v>
      </c>
      <c r="BA461" s="13">
        <v>0.15384615384615399</v>
      </c>
      <c r="BB461" s="13"/>
      <c r="BC461" s="13">
        <v>0.13953488372093001</v>
      </c>
      <c r="BD461" s="13">
        <v>0.104265402843602</v>
      </c>
      <c r="BE461" s="13"/>
      <c r="BF461" s="13">
        <v>0.171641791044776</v>
      </c>
      <c r="BG461" s="13">
        <v>0.119047619047619</v>
      </c>
      <c r="BH461" s="13"/>
      <c r="BI461" s="13">
        <v>0.128205128205128</v>
      </c>
      <c r="BJ461" s="13">
        <v>0.12544169611307401</v>
      </c>
      <c r="BK461" s="13"/>
      <c r="BL461" s="13">
        <v>0.102473498233216</v>
      </c>
      <c r="BM461" s="13">
        <v>0.14245014245014201</v>
      </c>
    </row>
    <row r="462" spans="2:65" x14ac:dyDescent="0.3">
      <c r="B462" t="s">
        <v>260</v>
      </c>
      <c r="C462" s="13">
        <v>0.19354838709677399</v>
      </c>
      <c r="D462" s="13">
        <v>0.208191126279863</v>
      </c>
      <c r="E462" s="13">
        <v>0.18413597733711001</v>
      </c>
      <c r="F462" s="13"/>
      <c r="G462" s="13">
        <v>0.177966101694915</v>
      </c>
      <c r="H462" s="13">
        <v>0.25603864734299497</v>
      </c>
      <c r="I462" s="13">
        <v>0.19565217391304299</v>
      </c>
      <c r="J462" s="13">
        <v>0.13953488372093001</v>
      </c>
      <c r="K462" s="13">
        <v>0.157894736842105</v>
      </c>
      <c r="L462" s="13">
        <v>8.8888888888888906E-2</v>
      </c>
      <c r="M462" s="13"/>
      <c r="N462" s="13">
        <v>0.23376623376623401</v>
      </c>
      <c r="O462" s="13">
        <v>0.202380952380952</v>
      </c>
      <c r="P462" s="13">
        <v>0.16666666666666699</v>
      </c>
      <c r="Q462" s="13">
        <v>0.146666666666667</v>
      </c>
      <c r="R462" s="13"/>
      <c r="S462" s="13">
        <v>0.23648648648648599</v>
      </c>
      <c r="T462" s="13">
        <v>0.13114754098360701</v>
      </c>
      <c r="U462" s="13">
        <v>0.13888888888888901</v>
      </c>
      <c r="V462" s="13">
        <v>0.16666666666666699</v>
      </c>
      <c r="W462" s="13">
        <v>0.240740740740741</v>
      </c>
      <c r="X462" s="13">
        <v>0.213114754098361</v>
      </c>
      <c r="Y462" s="13">
        <v>0.25490196078431399</v>
      </c>
      <c r="Z462" s="13">
        <v>9.5238095238095205E-2</v>
      </c>
      <c r="AA462" s="13">
        <v>0.211111111111111</v>
      </c>
      <c r="AB462" s="13">
        <v>9.3023255813953501E-2</v>
      </c>
      <c r="AC462" s="13">
        <v>0.12903225806451599</v>
      </c>
      <c r="AD462" s="13">
        <v>0.28571428571428598</v>
      </c>
      <c r="AE462" s="13"/>
      <c r="AF462" s="13">
        <v>0.19534883720930199</v>
      </c>
      <c r="AG462" s="13">
        <v>0</v>
      </c>
      <c r="AH462" s="13"/>
      <c r="AI462" s="13">
        <v>0.241525423728814</v>
      </c>
      <c r="AJ462" s="13">
        <v>0.31884057971014501</v>
      </c>
      <c r="AK462" s="13">
        <v>0.126506024096386</v>
      </c>
      <c r="AL462" s="13"/>
      <c r="AM462" s="13">
        <v>0.23529411764705899</v>
      </c>
      <c r="AN462" s="13">
        <v>0.40384615384615402</v>
      </c>
      <c r="AO462" s="13">
        <v>0.21538461538461501</v>
      </c>
      <c r="AP462" s="13"/>
      <c r="AQ462" s="13">
        <v>0.22910216718266299</v>
      </c>
      <c r="AR462" s="13">
        <v>0.155963302752294</v>
      </c>
      <c r="AS462" s="13"/>
      <c r="AT462" s="13">
        <v>0.22435897435897401</v>
      </c>
      <c r="AU462" s="13">
        <v>0.18333333333333299</v>
      </c>
      <c r="AV462" s="13"/>
      <c r="AW462" s="13">
        <v>0.19211822660098499</v>
      </c>
      <c r="AX462" s="13">
        <v>0.19634703196347</v>
      </c>
      <c r="AY462" s="13"/>
      <c r="AZ462" s="13">
        <v>0.130909090909091</v>
      </c>
      <c r="BA462" s="13">
        <v>0.24175824175824201</v>
      </c>
      <c r="BB462" s="13"/>
      <c r="BC462" s="13">
        <v>0.19767441860465099</v>
      </c>
      <c r="BD462" s="13">
        <v>0.21800947867298601</v>
      </c>
      <c r="BE462" s="13"/>
      <c r="BF462" s="13">
        <v>0.22388059701492499</v>
      </c>
      <c r="BG462" s="13">
        <v>0.180952380952381</v>
      </c>
      <c r="BH462" s="13"/>
      <c r="BI462" s="13">
        <v>0.269230769230769</v>
      </c>
      <c r="BJ462" s="13">
        <v>0.18197879858657201</v>
      </c>
      <c r="BK462" s="13"/>
      <c r="BL462" s="13">
        <v>0.16254416961130699</v>
      </c>
      <c r="BM462" s="13">
        <v>0.20797720797720801</v>
      </c>
    </row>
    <row r="463" spans="2:65" x14ac:dyDescent="0.3">
      <c r="B463" t="s">
        <v>261</v>
      </c>
      <c r="C463" s="13">
        <v>7.83410138248848E-2</v>
      </c>
      <c r="D463" s="13">
        <v>8.5324232081911297E-2</v>
      </c>
      <c r="E463" s="13">
        <v>7.3654390934844202E-2</v>
      </c>
      <c r="F463" s="13"/>
      <c r="G463" s="13">
        <v>0.13559322033898299</v>
      </c>
      <c r="H463" s="13">
        <v>7.7294685990338202E-2</v>
      </c>
      <c r="I463" s="13">
        <v>7.9710144927536197E-2</v>
      </c>
      <c r="J463" s="13">
        <v>3.4883720930232599E-2</v>
      </c>
      <c r="K463" s="13">
        <v>5.2631578947368397E-2</v>
      </c>
      <c r="L463" s="13">
        <v>4.4444444444444398E-2</v>
      </c>
      <c r="M463" s="13"/>
      <c r="N463" s="13">
        <v>6.4935064935064901E-2</v>
      </c>
      <c r="O463" s="13">
        <v>8.3333333333333301E-2</v>
      </c>
      <c r="P463" s="13">
        <v>6.25E-2</v>
      </c>
      <c r="Q463" s="13">
        <v>0.1</v>
      </c>
      <c r="R463" s="13"/>
      <c r="S463" s="13">
        <v>8.7837837837837801E-2</v>
      </c>
      <c r="T463" s="13">
        <v>8.1967213114754106E-2</v>
      </c>
      <c r="U463" s="13">
        <v>5.5555555555555601E-2</v>
      </c>
      <c r="V463" s="13">
        <v>0.125</v>
      </c>
      <c r="W463" s="13">
        <v>7.4074074074074098E-2</v>
      </c>
      <c r="X463" s="13">
        <v>9.8360655737704902E-2</v>
      </c>
      <c r="Y463" s="13">
        <v>3.9215686274509803E-2</v>
      </c>
      <c r="Z463" s="13">
        <v>4.7619047619047603E-2</v>
      </c>
      <c r="AA463" s="13">
        <v>6.6666666666666693E-2</v>
      </c>
      <c r="AB463" s="13">
        <v>6.9767441860465101E-2</v>
      </c>
      <c r="AC463" s="13">
        <v>6.4516129032258104E-2</v>
      </c>
      <c r="AD463" s="13">
        <v>0.14285714285714299</v>
      </c>
      <c r="AE463" s="13"/>
      <c r="AF463" s="13">
        <v>7.7519379844961198E-2</v>
      </c>
      <c r="AG463" s="13">
        <v>0.2</v>
      </c>
      <c r="AH463" s="13"/>
      <c r="AI463" s="13">
        <v>0.101694915254237</v>
      </c>
      <c r="AJ463" s="13">
        <v>0.13043478260869601</v>
      </c>
      <c r="AK463" s="13">
        <v>5.1204819277108397E-2</v>
      </c>
      <c r="AL463" s="13"/>
      <c r="AM463" s="13">
        <v>4.4117647058823498E-2</v>
      </c>
      <c r="AN463" s="13">
        <v>0.134615384615385</v>
      </c>
      <c r="AO463" s="13">
        <v>0.115384615384615</v>
      </c>
      <c r="AP463" s="13"/>
      <c r="AQ463" s="13">
        <v>9.9071207430340605E-2</v>
      </c>
      <c r="AR463" s="13">
        <v>5.8103975535168197E-2</v>
      </c>
      <c r="AS463" s="13"/>
      <c r="AT463" s="13">
        <v>8.3333333333333301E-2</v>
      </c>
      <c r="AU463" s="13">
        <v>7.9166666666666705E-2</v>
      </c>
      <c r="AV463" s="13"/>
      <c r="AW463" s="13">
        <v>7.3891625615763595E-2</v>
      </c>
      <c r="AX463" s="13">
        <v>7.9908675799086795E-2</v>
      </c>
      <c r="AY463" s="13"/>
      <c r="AZ463" s="13">
        <v>6.9090909090909106E-2</v>
      </c>
      <c r="BA463" s="13">
        <v>8.7912087912087905E-2</v>
      </c>
      <c r="BB463" s="13"/>
      <c r="BC463" s="13">
        <v>8.7209302325581398E-2</v>
      </c>
      <c r="BD463" s="13">
        <v>7.10900473933649E-2</v>
      </c>
      <c r="BE463" s="13"/>
      <c r="BF463" s="13">
        <v>9.7014925373134303E-2</v>
      </c>
      <c r="BG463" s="13">
        <v>8.0952380952380998E-2</v>
      </c>
      <c r="BH463" s="13"/>
      <c r="BI463" s="13">
        <v>0.115384615384615</v>
      </c>
      <c r="BJ463" s="13">
        <v>7.4204946996466403E-2</v>
      </c>
      <c r="BK463" s="13"/>
      <c r="BL463" s="13">
        <v>9.1872791519434602E-2</v>
      </c>
      <c r="BM463" s="13">
        <v>6.5527065527065498E-2</v>
      </c>
    </row>
    <row r="464" spans="2:65" x14ac:dyDescent="0.3">
      <c r="B464" t="s">
        <v>262</v>
      </c>
      <c r="C464" s="13">
        <v>7.9877112135176606E-2</v>
      </c>
      <c r="D464" s="13">
        <v>9.8976109215017094E-2</v>
      </c>
      <c r="E464" s="13">
        <v>6.5155807365439106E-2</v>
      </c>
      <c r="F464" s="13"/>
      <c r="G464" s="13">
        <v>7.6271186440677999E-2</v>
      </c>
      <c r="H464" s="13">
        <v>7.7294685990338202E-2</v>
      </c>
      <c r="I464" s="13">
        <v>0.101449275362319</v>
      </c>
      <c r="J464" s="13">
        <v>0.104651162790698</v>
      </c>
      <c r="K464" s="13">
        <v>3.5087719298245598E-2</v>
      </c>
      <c r="L464" s="13">
        <v>4.4444444444444398E-2</v>
      </c>
      <c r="M464" s="13"/>
      <c r="N464" s="13">
        <v>8.2251082251082297E-2</v>
      </c>
      <c r="O464" s="13">
        <v>5.95238095238095E-2</v>
      </c>
      <c r="P464" s="13">
        <v>7.2916666666666699E-2</v>
      </c>
      <c r="Q464" s="13">
        <v>0.1</v>
      </c>
      <c r="R464" s="13"/>
      <c r="S464" s="13">
        <v>8.1081081081081099E-2</v>
      </c>
      <c r="T464" s="13">
        <v>0.13114754098360701</v>
      </c>
      <c r="U464" s="13">
        <v>0</v>
      </c>
      <c r="V464" s="13">
        <v>4.1666666666666699E-2</v>
      </c>
      <c r="W464" s="13">
        <v>0.11111111111111099</v>
      </c>
      <c r="X464" s="13">
        <v>0.13114754098360701</v>
      </c>
      <c r="Y464" s="13">
        <v>1.9607843137254902E-2</v>
      </c>
      <c r="Z464" s="13">
        <v>9.5238095238095205E-2</v>
      </c>
      <c r="AA464" s="13">
        <v>4.4444444444444398E-2</v>
      </c>
      <c r="AB464" s="13">
        <v>9.3023255813953501E-2</v>
      </c>
      <c r="AC464" s="13">
        <v>0.12903225806451599</v>
      </c>
      <c r="AD464" s="13">
        <v>0.14285714285714299</v>
      </c>
      <c r="AE464" s="13"/>
      <c r="AF464" s="13">
        <v>8.0620155038759703E-2</v>
      </c>
      <c r="AG464" s="13">
        <v>0</v>
      </c>
      <c r="AH464" s="13"/>
      <c r="AI464" s="13">
        <v>8.8983050847457598E-2</v>
      </c>
      <c r="AJ464" s="13">
        <v>0.14492753623188401</v>
      </c>
      <c r="AK464" s="13">
        <v>6.02409638554217E-2</v>
      </c>
      <c r="AL464" s="13"/>
      <c r="AM464" s="13">
        <v>7.3529411764705899E-2</v>
      </c>
      <c r="AN464" s="13">
        <v>9.6153846153846201E-2</v>
      </c>
      <c r="AO464" s="13">
        <v>0.130769230769231</v>
      </c>
      <c r="AP464" s="13"/>
      <c r="AQ464" s="13">
        <v>8.9783281733746098E-2</v>
      </c>
      <c r="AR464" s="13">
        <v>7.0336391437308896E-2</v>
      </c>
      <c r="AS464" s="13"/>
      <c r="AT464" s="13">
        <v>8.3333333333333301E-2</v>
      </c>
      <c r="AU464" s="13">
        <v>7.9166666666666705E-2</v>
      </c>
      <c r="AV464" s="13"/>
      <c r="AW464" s="13">
        <v>0.10344827586206901</v>
      </c>
      <c r="AX464" s="13">
        <v>6.8493150684931503E-2</v>
      </c>
      <c r="AY464" s="13"/>
      <c r="AZ464" s="13">
        <v>8.3636363636363606E-2</v>
      </c>
      <c r="BA464" s="13">
        <v>7.9670329670329706E-2</v>
      </c>
      <c r="BB464" s="13"/>
      <c r="BC464" s="13">
        <v>9.0116279069767394E-2</v>
      </c>
      <c r="BD464" s="13">
        <v>5.6872037914691899E-2</v>
      </c>
      <c r="BE464" s="13"/>
      <c r="BF464" s="13">
        <v>8.2089552238805999E-2</v>
      </c>
      <c r="BG464" s="13">
        <v>9.5238095238095205E-2</v>
      </c>
      <c r="BH464" s="13"/>
      <c r="BI464" s="13">
        <v>7.69230769230769E-2</v>
      </c>
      <c r="BJ464" s="13">
        <v>7.7738515901060096E-2</v>
      </c>
      <c r="BK464" s="13"/>
      <c r="BL464" s="13">
        <v>8.1272084805653705E-2</v>
      </c>
      <c r="BM464" s="13">
        <v>7.69230769230769E-2</v>
      </c>
    </row>
    <row r="465" spans="2:65" x14ac:dyDescent="0.3">
      <c r="B465" t="s">
        <v>263</v>
      </c>
      <c r="C465" s="13">
        <v>0.499231950844854</v>
      </c>
      <c r="D465" s="13">
        <v>0.44709897610921501</v>
      </c>
      <c r="E465" s="13">
        <v>0.53541076487252104</v>
      </c>
      <c r="F465" s="13"/>
      <c r="G465" s="13">
        <v>0.52542372881355903</v>
      </c>
      <c r="H465" s="13">
        <v>0.352657004830918</v>
      </c>
      <c r="I465" s="13">
        <v>0.47826086956521702</v>
      </c>
      <c r="J465" s="13">
        <v>0.59302325581395399</v>
      </c>
      <c r="K465" s="13">
        <v>0.64912280701754399</v>
      </c>
      <c r="L465" s="13">
        <v>0.8</v>
      </c>
      <c r="M465" s="13"/>
      <c r="N465" s="13">
        <v>0.445887445887446</v>
      </c>
      <c r="O465" s="13">
        <v>0.55357142857142905</v>
      </c>
      <c r="P465" s="13">
        <v>0.5</v>
      </c>
      <c r="Q465" s="13">
        <v>0.51333333333333298</v>
      </c>
      <c r="R465" s="13"/>
      <c r="S465" s="13">
        <v>0.41891891891891903</v>
      </c>
      <c r="T465" s="13">
        <v>0.50819672131147497</v>
      </c>
      <c r="U465" s="13">
        <v>0.63888888888888895</v>
      </c>
      <c r="V465" s="13">
        <v>0.54166666666666696</v>
      </c>
      <c r="W465" s="13">
        <v>0.44444444444444398</v>
      </c>
      <c r="X465" s="13">
        <v>0.409836065573771</v>
      </c>
      <c r="Y465" s="13">
        <v>0.56862745098039202</v>
      </c>
      <c r="Z465" s="13">
        <v>0.57142857142857095</v>
      </c>
      <c r="AA465" s="13">
        <v>0.56666666666666698</v>
      </c>
      <c r="AB465" s="13">
        <v>0.65116279069767402</v>
      </c>
      <c r="AC465" s="13">
        <v>0.38709677419354799</v>
      </c>
      <c r="AD465" s="13">
        <v>0.28571428571428598</v>
      </c>
      <c r="AE465" s="13"/>
      <c r="AF465" s="13">
        <v>0.49612403100775199</v>
      </c>
      <c r="AG465" s="13">
        <v>0.8</v>
      </c>
      <c r="AH465" s="13"/>
      <c r="AI465" s="13">
        <v>0.31355932203389802</v>
      </c>
      <c r="AJ465" s="13">
        <v>0.217391304347826</v>
      </c>
      <c r="AK465" s="13">
        <v>0.69277108433734902</v>
      </c>
      <c r="AL465" s="13"/>
      <c r="AM465" s="13">
        <v>0.20588235294117599</v>
      </c>
      <c r="AN465" s="13">
        <v>0.115384615384615</v>
      </c>
      <c r="AO465" s="13">
        <v>0.44615384615384601</v>
      </c>
      <c r="AP465" s="13"/>
      <c r="AQ465" s="13">
        <v>0.39628482972136198</v>
      </c>
      <c r="AR465" s="13">
        <v>0.60244648318042804</v>
      </c>
      <c r="AS465" s="13"/>
      <c r="AT465" s="13">
        <v>0.46794871794871801</v>
      </c>
      <c r="AU465" s="13">
        <v>0.51458333333333295</v>
      </c>
      <c r="AV465" s="13"/>
      <c r="AW465" s="13">
        <v>0.52709359605911299</v>
      </c>
      <c r="AX465" s="13">
        <v>0.48401826484018301</v>
      </c>
      <c r="AY465" s="13"/>
      <c r="AZ465" s="13">
        <v>0.59636363636363598</v>
      </c>
      <c r="BA465" s="13">
        <v>0.42032967032967</v>
      </c>
      <c r="BB465" s="13"/>
      <c r="BC465" s="13">
        <v>0.46802325581395299</v>
      </c>
      <c r="BD465" s="13">
        <v>0.50710900473933695</v>
      </c>
      <c r="BE465" s="13"/>
      <c r="BF465" s="13">
        <v>0.41791044776119401</v>
      </c>
      <c r="BG465" s="13">
        <v>0.5</v>
      </c>
      <c r="BH465" s="13"/>
      <c r="BI465" s="13">
        <v>0.41025641025641002</v>
      </c>
      <c r="BJ465" s="13">
        <v>0.51236749116607805</v>
      </c>
      <c r="BK465" s="13"/>
      <c r="BL465" s="13">
        <v>0.53710247349823304</v>
      </c>
      <c r="BM465" s="13">
        <v>0.48148148148148101</v>
      </c>
    </row>
    <row r="466" spans="2:65" x14ac:dyDescent="0.3">
      <c r="B466" t="s">
        <v>91</v>
      </c>
      <c r="C466" s="13">
        <v>2.4577572964669701E-2</v>
      </c>
      <c r="D466" s="13">
        <v>3.4129692832764501E-3</v>
      </c>
      <c r="E466" s="13">
        <v>4.2492917847025503E-2</v>
      </c>
      <c r="F466" s="13"/>
      <c r="G466" s="13">
        <v>8.4745762711864406E-3</v>
      </c>
      <c r="H466" s="13">
        <v>2.8985507246376802E-2</v>
      </c>
      <c r="I466" s="13">
        <v>1.4492753623188401E-2</v>
      </c>
      <c r="J466" s="13">
        <v>3.4883720930232599E-2</v>
      </c>
      <c r="K466" s="13">
        <v>5.2631578947368397E-2</v>
      </c>
      <c r="L466" s="13">
        <v>2.2222222222222199E-2</v>
      </c>
      <c r="M466" s="13"/>
      <c r="N466" s="13">
        <v>4.3290043290043299E-3</v>
      </c>
      <c r="O466" s="13">
        <v>1.7857142857142901E-2</v>
      </c>
      <c r="P466" s="13">
        <v>3.125E-2</v>
      </c>
      <c r="Q466" s="13">
        <v>0.06</v>
      </c>
      <c r="R466" s="13"/>
      <c r="S466" s="13">
        <v>2.0270270270270299E-2</v>
      </c>
      <c r="T466" s="13">
        <v>1.63934426229508E-2</v>
      </c>
      <c r="U466" s="13">
        <v>0</v>
      </c>
      <c r="V466" s="13">
        <v>0</v>
      </c>
      <c r="W466" s="13">
        <v>3.7037037037037E-2</v>
      </c>
      <c r="X466" s="13">
        <v>4.91803278688525E-2</v>
      </c>
      <c r="Y466" s="13">
        <v>3.9215686274509803E-2</v>
      </c>
      <c r="Z466" s="13">
        <v>0</v>
      </c>
      <c r="AA466" s="13">
        <v>2.2222222222222199E-2</v>
      </c>
      <c r="AB466" s="13">
        <v>2.32558139534884E-2</v>
      </c>
      <c r="AC466" s="13">
        <v>6.4516129032258104E-2</v>
      </c>
      <c r="AD466" s="13">
        <v>0</v>
      </c>
      <c r="AE466" s="13"/>
      <c r="AF466" s="13">
        <v>2.48062015503876E-2</v>
      </c>
      <c r="AG466" s="13">
        <v>0</v>
      </c>
      <c r="AH466" s="13"/>
      <c r="AI466" s="13">
        <v>2.5423728813559299E-2</v>
      </c>
      <c r="AJ466" s="13">
        <v>1.4492753623188401E-2</v>
      </c>
      <c r="AK466" s="13">
        <v>2.40963855421687E-2</v>
      </c>
      <c r="AL466" s="13"/>
      <c r="AM466" s="13">
        <v>1.4705882352941201E-2</v>
      </c>
      <c r="AN466" s="13">
        <v>0</v>
      </c>
      <c r="AO466" s="13">
        <v>3.8461538461538498E-2</v>
      </c>
      <c r="AP466" s="13"/>
      <c r="AQ466" s="13">
        <v>1.8575851393188899E-2</v>
      </c>
      <c r="AR466" s="13">
        <v>3.0581039755351699E-2</v>
      </c>
      <c r="AS466" s="13"/>
      <c r="AT466" s="13">
        <v>3.8461538461538498E-2</v>
      </c>
      <c r="AU466" s="13">
        <v>2.0833333333333301E-2</v>
      </c>
      <c r="AV466" s="13"/>
      <c r="AW466" s="13">
        <v>9.8522167487684695E-3</v>
      </c>
      <c r="AX466" s="13">
        <v>3.1963470319634701E-2</v>
      </c>
      <c r="AY466" s="13"/>
      <c r="AZ466" s="13">
        <v>3.2727272727272702E-2</v>
      </c>
      <c r="BA466" s="13">
        <v>1.6483516483516501E-2</v>
      </c>
      <c r="BB466" s="13"/>
      <c r="BC466" s="13">
        <v>1.74418604651163E-2</v>
      </c>
      <c r="BD466" s="13">
        <v>4.2654028436019002E-2</v>
      </c>
      <c r="BE466" s="13"/>
      <c r="BF466" s="13">
        <v>7.4626865671641798E-3</v>
      </c>
      <c r="BG466" s="13">
        <v>2.3809523809523801E-2</v>
      </c>
      <c r="BH466" s="13"/>
      <c r="BI466" s="13">
        <v>0</v>
      </c>
      <c r="BJ466" s="13">
        <v>2.8268551236749099E-2</v>
      </c>
      <c r="BK466" s="13"/>
      <c r="BL466" s="13">
        <v>2.47349823321555E-2</v>
      </c>
      <c r="BM466" s="13">
        <v>2.5641025641025599E-2</v>
      </c>
    </row>
    <row r="467" spans="2:65" x14ac:dyDescent="0.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row>
    <row r="468" spans="2:65" x14ac:dyDescent="0.3">
      <c r="B468" s="6" t="s">
        <v>268</v>
      </c>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row>
    <row r="469" spans="2:65" x14ac:dyDescent="0.3">
      <c r="B469" s="23" t="s">
        <v>184</v>
      </c>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row>
    <row r="470" spans="2:65" x14ac:dyDescent="0.3">
      <c r="B470" t="s">
        <v>259</v>
      </c>
      <c r="C470" s="13">
        <v>9.8310291858678997E-2</v>
      </c>
      <c r="D470" s="13">
        <v>0.10580204778157</v>
      </c>
      <c r="E470" s="13">
        <v>9.3484419263456103E-2</v>
      </c>
      <c r="F470" s="13"/>
      <c r="G470" s="13">
        <v>9.3220338983050793E-2</v>
      </c>
      <c r="H470" s="13">
        <v>0.12560386473429999</v>
      </c>
      <c r="I470" s="13">
        <v>0.115942028985507</v>
      </c>
      <c r="J470" s="13">
        <v>4.6511627906976702E-2</v>
      </c>
      <c r="K470" s="13">
        <v>0.105263157894737</v>
      </c>
      <c r="L470" s="13">
        <v>2.2222222222222199E-2</v>
      </c>
      <c r="M470" s="13"/>
      <c r="N470" s="13">
        <v>0.12987012987013</v>
      </c>
      <c r="O470" s="13">
        <v>6.5476190476190493E-2</v>
      </c>
      <c r="P470" s="13">
        <v>4.1666666666666699E-2</v>
      </c>
      <c r="Q470" s="13">
        <v>0.12</v>
      </c>
      <c r="R470" s="13"/>
      <c r="S470" s="13">
        <v>0.108108108108108</v>
      </c>
      <c r="T470" s="13">
        <v>9.8360655737704902E-2</v>
      </c>
      <c r="U470" s="13">
        <v>8.3333333333333301E-2</v>
      </c>
      <c r="V470" s="13">
        <v>0.14583333333333301</v>
      </c>
      <c r="W470" s="13">
        <v>0.12962962962963001</v>
      </c>
      <c r="X470" s="13">
        <v>0.114754098360656</v>
      </c>
      <c r="Y470" s="13">
        <v>3.9215686274509803E-2</v>
      </c>
      <c r="Z470" s="13">
        <v>4.7619047619047603E-2</v>
      </c>
      <c r="AA470" s="13">
        <v>4.4444444444444398E-2</v>
      </c>
      <c r="AB470" s="13">
        <v>0.13953488372093001</v>
      </c>
      <c r="AC470" s="13">
        <v>0.12903225806451599</v>
      </c>
      <c r="AD470" s="13">
        <v>0.14285714285714299</v>
      </c>
      <c r="AE470" s="13"/>
      <c r="AF470" s="13">
        <v>9.92248062015504E-2</v>
      </c>
      <c r="AG470" s="13">
        <v>0</v>
      </c>
      <c r="AH470" s="13"/>
      <c r="AI470" s="13">
        <v>0.186440677966102</v>
      </c>
      <c r="AJ470" s="13">
        <v>0.173913043478261</v>
      </c>
      <c r="AK470" s="13">
        <v>2.1084337349397599E-2</v>
      </c>
      <c r="AL470" s="13"/>
      <c r="AM470" s="13">
        <v>0.36764705882352899</v>
      </c>
      <c r="AN470" s="13">
        <v>0.25</v>
      </c>
      <c r="AO470" s="13">
        <v>7.69230769230769E-2</v>
      </c>
      <c r="AP470" s="13"/>
      <c r="AQ470" s="13">
        <v>0.108359133126935</v>
      </c>
      <c r="AR470" s="13">
        <v>8.8685015290519906E-2</v>
      </c>
      <c r="AS470" s="13"/>
      <c r="AT470" s="13">
        <v>9.6153846153846201E-2</v>
      </c>
      <c r="AU470" s="13">
        <v>0.1</v>
      </c>
      <c r="AV470" s="13"/>
      <c r="AW470" s="13">
        <v>0.10344827586206901</v>
      </c>
      <c r="AX470" s="13">
        <v>9.8173515981735196E-2</v>
      </c>
      <c r="AY470" s="13"/>
      <c r="AZ470" s="13">
        <v>8.3636363636363606E-2</v>
      </c>
      <c r="BA470" s="13">
        <v>0.10989010989011</v>
      </c>
      <c r="BB470" s="13"/>
      <c r="BC470" s="13">
        <v>0.116279069767442</v>
      </c>
      <c r="BD470" s="13">
        <v>8.0568720379146905E-2</v>
      </c>
      <c r="BE470" s="13"/>
      <c r="BF470" s="13">
        <v>0.104477611940299</v>
      </c>
      <c r="BG470" s="13">
        <v>0.12380952380952399</v>
      </c>
      <c r="BH470" s="13"/>
      <c r="BI470" s="13">
        <v>0.16666666666666699</v>
      </c>
      <c r="BJ470" s="13">
        <v>9.0106007067137797E-2</v>
      </c>
      <c r="BK470" s="13"/>
      <c r="BL470" s="13">
        <v>8.1272084805653705E-2</v>
      </c>
      <c r="BM470" s="13">
        <v>0.113960113960114</v>
      </c>
    </row>
    <row r="471" spans="2:65" x14ac:dyDescent="0.3">
      <c r="B471" t="s">
        <v>260</v>
      </c>
      <c r="C471" s="13">
        <v>0.18586789554531499</v>
      </c>
      <c r="D471" s="13">
        <v>0.19112627986348099</v>
      </c>
      <c r="E471" s="13">
        <v>0.18413597733711001</v>
      </c>
      <c r="F471" s="13"/>
      <c r="G471" s="13">
        <v>0.194915254237288</v>
      </c>
      <c r="H471" s="13">
        <v>0.23671497584541101</v>
      </c>
      <c r="I471" s="13">
        <v>0.173913043478261</v>
      </c>
      <c r="J471" s="13">
        <v>0.186046511627907</v>
      </c>
      <c r="K471" s="13">
        <v>5.2631578947368397E-2</v>
      </c>
      <c r="L471" s="13">
        <v>0.133333333333333</v>
      </c>
      <c r="M471" s="13"/>
      <c r="N471" s="13">
        <v>0.17316017316017299</v>
      </c>
      <c r="O471" s="13">
        <v>0.22023809523809501</v>
      </c>
      <c r="P471" s="13">
        <v>0.19791666666666699</v>
      </c>
      <c r="Q471" s="13">
        <v>0.16</v>
      </c>
      <c r="R471" s="13"/>
      <c r="S471" s="13">
        <v>0.20270270270270299</v>
      </c>
      <c r="T471" s="13">
        <v>0.213114754098361</v>
      </c>
      <c r="U471" s="13">
        <v>0.11111111111111099</v>
      </c>
      <c r="V471" s="13">
        <v>0.14583333333333301</v>
      </c>
      <c r="W471" s="13">
        <v>0.296296296296296</v>
      </c>
      <c r="X471" s="13">
        <v>0.18032786885245899</v>
      </c>
      <c r="Y471" s="13">
        <v>0.19607843137254899</v>
      </c>
      <c r="Z471" s="13">
        <v>0.19047619047618999</v>
      </c>
      <c r="AA471" s="13">
        <v>0.24444444444444399</v>
      </c>
      <c r="AB471" s="13">
        <v>4.6511627906976702E-2</v>
      </c>
      <c r="AC471" s="13">
        <v>6.4516129032258104E-2</v>
      </c>
      <c r="AD471" s="13">
        <v>0</v>
      </c>
      <c r="AE471" s="13"/>
      <c r="AF471" s="13">
        <v>0.18759689922480599</v>
      </c>
      <c r="AG471" s="13">
        <v>0</v>
      </c>
      <c r="AH471" s="13"/>
      <c r="AI471" s="13">
        <v>0.35169491525423702</v>
      </c>
      <c r="AJ471" s="13">
        <v>0.217391304347826</v>
      </c>
      <c r="AK471" s="13">
        <v>6.3253012048192794E-2</v>
      </c>
      <c r="AL471" s="13"/>
      <c r="AM471" s="13">
        <v>0.36764705882352899</v>
      </c>
      <c r="AN471" s="13">
        <v>0.42307692307692302</v>
      </c>
      <c r="AO471" s="13">
        <v>0.269230769230769</v>
      </c>
      <c r="AP471" s="13"/>
      <c r="AQ471" s="13">
        <v>0.24148606811145501</v>
      </c>
      <c r="AR471" s="13">
        <v>0.13149847094801201</v>
      </c>
      <c r="AS471" s="13"/>
      <c r="AT471" s="13">
        <v>0.21794871794871801</v>
      </c>
      <c r="AU471" s="13">
        <v>0.170833333333333</v>
      </c>
      <c r="AV471" s="13"/>
      <c r="AW471" s="13">
        <v>0.14285714285714299</v>
      </c>
      <c r="AX471" s="13">
        <v>0.20319634703196299</v>
      </c>
      <c r="AY471" s="13"/>
      <c r="AZ471" s="13">
        <v>0.16</v>
      </c>
      <c r="BA471" s="13">
        <v>0.20879120879120899</v>
      </c>
      <c r="BB471" s="13"/>
      <c r="BC471" s="13">
        <v>0.17441860465116299</v>
      </c>
      <c r="BD471" s="13">
        <v>0.199052132701422</v>
      </c>
      <c r="BE471" s="13"/>
      <c r="BF471" s="13">
        <v>0.21641791044776101</v>
      </c>
      <c r="BG471" s="13">
        <v>0.14761904761904801</v>
      </c>
      <c r="BH471" s="13"/>
      <c r="BI471" s="13">
        <v>0.16666666666666699</v>
      </c>
      <c r="BJ471" s="13">
        <v>0.18551236749116601</v>
      </c>
      <c r="BK471" s="13"/>
      <c r="BL471" s="13">
        <v>0.15547703180212</v>
      </c>
      <c r="BM471" s="13">
        <v>0.19658119658119699</v>
      </c>
    </row>
    <row r="472" spans="2:65" x14ac:dyDescent="0.3">
      <c r="B472" t="s">
        <v>261</v>
      </c>
      <c r="C472" s="13">
        <v>0.12749615975422399</v>
      </c>
      <c r="D472" s="13">
        <v>0.133105802047782</v>
      </c>
      <c r="E472" s="13">
        <v>0.121813031161473</v>
      </c>
      <c r="F472" s="13"/>
      <c r="G472" s="13">
        <v>0.11864406779661001</v>
      </c>
      <c r="H472" s="13">
        <v>0.120772946859903</v>
      </c>
      <c r="I472" s="13">
        <v>0.13768115942028999</v>
      </c>
      <c r="J472" s="13">
        <v>0.116279069767442</v>
      </c>
      <c r="K472" s="13">
        <v>0.19298245614035101</v>
      </c>
      <c r="L472" s="13">
        <v>8.8888888888888906E-2</v>
      </c>
      <c r="M472" s="13"/>
      <c r="N472" s="13">
        <v>0.147186147186147</v>
      </c>
      <c r="O472" s="13">
        <v>6.5476190476190493E-2</v>
      </c>
      <c r="P472" s="13">
        <v>0.14583333333333301</v>
      </c>
      <c r="Q472" s="13">
        <v>0.15333333333333299</v>
      </c>
      <c r="R472" s="13"/>
      <c r="S472" s="13">
        <v>0.162162162162162</v>
      </c>
      <c r="T472" s="13">
        <v>0.14754098360655701</v>
      </c>
      <c r="U472" s="13">
        <v>0.16666666666666699</v>
      </c>
      <c r="V472" s="13">
        <v>6.25E-2</v>
      </c>
      <c r="W472" s="13">
        <v>0.12962962962963001</v>
      </c>
      <c r="X472" s="13">
        <v>0.114754098360656</v>
      </c>
      <c r="Y472" s="13">
        <v>0.13725490196078399</v>
      </c>
      <c r="Z472" s="13">
        <v>9.5238095238095205E-2</v>
      </c>
      <c r="AA472" s="13">
        <v>4.4444444444444398E-2</v>
      </c>
      <c r="AB472" s="13">
        <v>0.162790697674419</v>
      </c>
      <c r="AC472" s="13">
        <v>0.16129032258064499</v>
      </c>
      <c r="AD472" s="13">
        <v>0.28571428571428598</v>
      </c>
      <c r="AE472" s="13"/>
      <c r="AF472" s="13">
        <v>0.125581395348837</v>
      </c>
      <c r="AG472" s="13">
        <v>0.4</v>
      </c>
      <c r="AH472" s="13"/>
      <c r="AI472" s="13">
        <v>0.19915254237288099</v>
      </c>
      <c r="AJ472" s="13">
        <v>0.202898550724638</v>
      </c>
      <c r="AK472" s="13">
        <v>5.4216867469879498E-2</v>
      </c>
      <c r="AL472" s="13"/>
      <c r="AM472" s="13">
        <v>0.14705882352941199</v>
      </c>
      <c r="AN472" s="13">
        <v>0.15384615384615399</v>
      </c>
      <c r="AO472" s="13">
        <v>0.246153846153846</v>
      </c>
      <c r="AP472" s="13"/>
      <c r="AQ472" s="13">
        <v>0.13312693498452</v>
      </c>
      <c r="AR472" s="13">
        <v>0.122324159021407</v>
      </c>
      <c r="AS472" s="13"/>
      <c r="AT472" s="13">
        <v>0.128205128205128</v>
      </c>
      <c r="AU472" s="13">
        <v>0.13125000000000001</v>
      </c>
      <c r="AV472" s="13"/>
      <c r="AW472" s="13">
        <v>0.152709359605911</v>
      </c>
      <c r="AX472" s="13">
        <v>0.116438356164384</v>
      </c>
      <c r="AY472" s="13"/>
      <c r="AZ472" s="13">
        <v>0.12</v>
      </c>
      <c r="BA472" s="13">
        <v>0.13736263736263701</v>
      </c>
      <c r="BB472" s="13"/>
      <c r="BC472" s="13">
        <v>0.125</v>
      </c>
      <c r="BD472" s="13">
        <v>0.15639810426540299</v>
      </c>
      <c r="BE472" s="13"/>
      <c r="BF472" s="13">
        <v>0.12686567164179099</v>
      </c>
      <c r="BG472" s="13">
        <v>0.12380952380952399</v>
      </c>
      <c r="BH472" s="13"/>
      <c r="BI472" s="13">
        <v>8.9743589743589702E-2</v>
      </c>
      <c r="BJ472" s="13">
        <v>0.13427561837455801</v>
      </c>
      <c r="BK472" s="13"/>
      <c r="BL472" s="13">
        <v>0.11660777385159</v>
      </c>
      <c r="BM472" s="13">
        <v>0.13960113960114001</v>
      </c>
    </row>
    <row r="473" spans="2:65" x14ac:dyDescent="0.3">
      <c r="B473" t="s">
        <v>262</v>
      </c>
      <c r="C473" s="13">
        <v>0.13210445468509999</v>
      </c>
      <c r="D473" s="13">
        <v>0.136518771331058</v>
      </c>
      <c r="E473" s="13">
        <v>0.13031161473087799</v>
      </c>
      <c r="F473" s="13"/>
      <c r="G473" s="13">
        <v>0.11864406779661001</v>
      </c>
      <c r="H473" s="13">
        <v>0.120772946859903</v>
      </c>
      <c r="I473" s="13">
        <v>0.123188405797101</v>
      </c>
      <c r="J473" s="13">
        <v>0.162790697674419</v>
      </c>
      <c r="K473" s="13">
        <v>0.175438596491228</v>
      </c>
      <c r="L473" s="13">
        <v>0.133333333333333</v>
      </c>
      <c r="M473" s="13"/>
      <c r="N473" s="13">
        <v>0.12987012987013</v>
      </c>
      <c r="O473" s="13">
        <v>0.13095238095238099</v>
      </c>
      <c r="P473" s="13">
        <v>0.13541666666666699</v>
      </c>
      <c r="Q473" s="13">
        <v>0.133333333333333</v>
      </c>
      <c r="R473" s="13"/>
      <c r="S473" s="13">
        <v>0.14864864864864899</v>
      </c>
      <c r="T473" s="13">
        <v>8.1967213114754106E-2</v>
      </c>
      <c r="U473" s="13">
        <v>8.3333333333333301E-2</v>
      </c>
      <c r="V473" s="13">
        <v>0.16666666666666699</v>
      </c>
      <c r="W473" s="13">
        <v>9.2592592592592601E-2</v>
      </c>
      <c r="X473" s="13">
        <v>0.13114754098360701</v>
      </c>
      <c r="Y473" s="13">
        <v>0.13725490196078399</v>
      </c>
      <c r="Z473" s="13">
        <v>0.19047619047618999</v>
      </c>
      <c r="AA473" s="13">
        <v>0.122222222222222</v>
      </c>
      <c r="AB473" s="13">
        <v>6.9767441860465101E-2</v>
      </c>
      <c r="AC473" s="13">
        <v>0.25806451612903197</v>
      </c>
      <c r="AD473" s="13">
        <v>0.28571428571428598</v>
      </c>
      <c r="AE473" s="13"/>
      <c r="AF473" s="13">
        <v>0.13023255813953499</v>
      </c>
      <c r="AG473" s="13">
        <v>0.4</v>
      </c>
      <c r="AH473" s="13"/>
      <c r="AI473" s="13">
        <v>0.233050847457627</v>
      </c>
      <c r="AJ473" s="13">
        <v>0.115942028985507</v>
      </c>
      <c r="AK473" s="13">
        <v>6.3253012048192794E-2</v>
      </c>
      <c r="AL473" s="13"/>
      <c r="AM473" s="13">
        <v>8.8235294117647106E-2</v>
      </c>
      <c r="AN473" s="13">
        <v>9.6153846153846201E-2</v>
      </c>
      <c r="AO473" s="13">
        <v>0.32307692307692298</v>
      </c>
      <c r="AP473" s="13"/>
      <c r="AQ473" s="13">
        <v>0.10216718266253901</v>
      </c>
      <c r="AR473" s="13">
        <v>0.159021406727829</v>
      </c>
      <c r="AS473" s="13"/>
      <c r="AT473" s="13">
        <v>0.134615384615385</v>
      </c>
      <c r="AU473" s="13">
        <v>0.12916666666666701</v>
      </c>
      <c r="AV473" s="13"/>
      <c r="AW473" s="13">
        <v>0.123152709359606</v>
      </c>
      <c r="AX473" s="13">
        <v>0.13698630136986301</v>
      </c>
      <c r="AY473" s="13"/>
      <c r="AZ473" s="13">
        <v>0.163636363636364</v>
      </c>
      <c r="BA473" s="13">
        <v>0.10989010989011</v>
      </c>
      <c r="BB473" s="13"/>
      <c r="BC473" s="13">
        <v>0.11918604651162799</v>
      </c>
      <c r="BD473" s="13">
        <v>0.151658767772512</v>
      </c>
      <c r="BE473" s="13"/>
      <c r="BF473" s="13">
        <v>0.12686567164179099</v>
      </c>
      <c r="BG473" s="13">
        <v>0.114285714285714</v>
      </c>
      <c r="BH473" s="13"/>
      <c r="BI473" s="13">
        <v>0.16666666666666699</v>
      </c>
      <c r="BJ473" s="13">
        <v>0.12720848056537101</v>
      </c>
      <c r="BK473" s="13"/>
      <c r="BL473" s="13">
        <v>0.17667844522968201</v>
      </c>
      <c r="BM473" s="13">
        <v>9.4017094017094002E-2</v>
      </c>
    </row>
    <row r="474" spans="2:65" x14ac:dyDescent="0.3">
      <c r="B474" t="s">
        <v>263</v>
      </c>
      <c r="C474" s="13">
        <v>0.43778801843317999</v>
      </c>
      <c r="D474" s="13">
        <v>0.416382252559727</v>
      </c>
      <c r="E474" s="13">
        <v>0.45042492917846999</v>
      </c>
      <c r="F474" s="13"/>
      <c r="G474" s="13">
        <v>0.47457627118644102</v>
      </c>
      <c r="H474" s="13">
        <v>0.36231884057970998</v>
      </c>
      <c r="I474" s="13">
        <v>0.42753623188405798</v>
      </c>
      <c r="J474" s="13">
        <v>0.48837209302325602</v>
      </c>
      <c r="K474" s="13">
        <v>0.45614035087719301</v>
      </c>
      <c r="L474" s="13">
        <v>0.6</v>
      </c>
      <c r="M474" s="13"/>
      <c r="N474" s="13">
        <v>0.415584415584416</v>
      </c>
      <c r="O474" s="13">
        <v>0.5</v>
      </c>
      <c r="P474" s="13">
        <v>0.44791666666666702</v>
      </c>
      <c r="Q474" s="13">
        <v>0.4</v>
      </c>
      <c r="R474" s="13"/>
      <c r="S474" s="13">
        <v>0.37837837837837801</v>
      </c>
      <c r="T474" s="13">
        <v>0.44262295081967201</v>
      </c>
      <c r="U474" s="13">
        <v>0.55555555555555602</v>
      </c>
      <c r="V474" s="13">
        <v>0.47916666666666702</v>
      </c>
      <c r="W474" s="13">
        <v>0.33333333333333298</v>
      </c>
      <c r="X474" s="13">
        <v>0.42622950819672101</v>
      </c>
      <c r="Y474" s="13">
        <v>0.47058823529411797</v>
      </c>
      <c r="Z474" s="13">
        <v>0.476190476190476</v>
      </c>
      <c r="AA474" s="13">
        <v>0.51111111111111096</v>
      </c>
      <c r="AB474" s="13">
        <v>0.51162790697674398</v>
      </c>
      <c r="AC474" s="13">
        <v>0.35483870967741898</v>
      </c>
      <c r="AD474" s="13">
        <v>0.28571428571428598</v>
      </c>
      <c r="AE474" s="13"/>
      <c r="AF474" s="13">
        <v>0.43875968992248099</v>
      </c>
      <c r="AG474" s="13">
        <v>0.2</v>
      </c>
      <c r="AH474" s="13"/>
      <c r="AI474" s="13">
        <v>2.1186440677966101E-2</v>
      </c>
      <c r="AJ474" s="13">
        <v>0.27536231884057999</v>
      </c>
      <c r="AK474" s="13">
        <v>0.77108433734939796</v>
      </c>
      <c r="AL474" s="13"/>
      <c r="AM474" s="13">
        <v>2.9411764705882401E-2</v>
      </c>
      <c r="AN474" s="13">
        <v>3.8461538461538498E-2</v>
      </c>
      <c r="AO474" s="13">
        <v>8.4615384615384606E-2</v>
      </c>
      <c r="AP474" s="13"/>
      <c r="AQ474" s="13">
        <v>0.39628482972136198</v>
      </c>
      <c r="AR474" s="13">
        <v>0.48012232415902101</v>
      </c>
      <c r="AS474" s="13"/>
      <c r="AT474" s="13">
        <v>0.40384615384615402</v>
      </c>
      <c r="AU474" s="13">
        <v>0.45</v>
      </c>
      <c r="AV474" s="13"/>
      <c r="AW474" s="13">
        <v>0.46305418719211799</v>
      </c>
      <c r="AX474" s="13">
        <v>0.42465753424657499</v>
      </c>
      <c r="AY474" s="13"/>
      <c r="AZ474" s="13">
        <v>0.45090909090909098</v>
      </c>
      <c r="BA474" s="13">
        <v>0.41758241758241799</v>
      </c>
      <c r="BB474" s="13"/>
      <c r="BC474" s="13">
        <v>0.44186046511627902</v>
      </c>
      <c r="BD474" s="13">
        <v>0.393364928909953</v>
      </c>
      <c r="BE474" s="13"/>
      <c r="BF474" s="13">
        <v>0.402985074626866</v>
      </c>
      <c r="BG474" s="13">
        <v>0.46666666666666701</v>
      </c>
      <c r="BH474" s="13"/>
      <c r="BI474" s="13">
        <v>0.37179487179487197</v>
      </c>
      <c r="BJ474" s="13">
        <v>0.44699646643109497</v>
      </c>
      <c r="BK474" s="13"/>
      <c r="BL474" s="13">
        <v>0.45229681978798603</v>
      </c>
      <c r="BM474" s="13">
        <v>0.43874643874643898</v>
      </c>
    </row>
    <row r="475" spans="2:65" x14ac:dyDescent="0.3">
      <c r="B475" t="s">
        <v>91</v>
      </c>
      <c r="C475" s="13">
        <v>1.8433179723502301E-2</v>
      </c>
      <c r="D475" s="13">
        <v>1.7064846416382298E-2</v>
      </c>
      <c r="E475" s="13">
        <v>1.9830028328611901E-2</v>
      </c>
      <c r="F475" s="13"/>
      <c r="G475" s="13">
        <v>0</v>
      </c>
      <c r="H475" s="13">
        <v>3.3816425120772903E-2</v>
      </c>
      <c r="I475" s="13">
        <v>2.1739130434782601E-2</v>
      </c>
      <c r="J475" s="13">
        <v>0</v>
      </c>
      <c r="K475" s="13">
        <v>1.7543859649122799E-2</v>
      </c>
      <c r="L475" s="13">
        <v>2.2222222222222199E-2</v>
      </c>
      <c r="M475" s="13"/>
      <c r="N475" s="13">
        <v>4.3290043290043299E-3</v>
      </c>
      <c r="O475" s="13">
        <v>1.7857142857142901E-2</v>
      </c>
      <c r="P475" s="13">
        <v>3.125E-2</v>
      </c>
      <c r="Q475" s="13">
        <v>3.3333333333333298E-2</v>
      </c>
      <c r="R475" s="13"/>
      <c r="S475" s="13">
        <v>0</v>
      </c>
      <c r="T475" s="13">
        <v>1.63934426229508E-2</v>
      </c>
      <c r="U475" s="13">
        <v>0</v>
      </c>
      <c r="V475" s="13">
        <v>0</v>
      </c>
      <c r="W475" s="13">
        <v>1.85185185185185E-2</v>
      </c>
      <c r="X475" s="13">
        <v>3.2786885245901599E-2</v>
      </c>
      <c r="Y475" s="13">
        <v>1.9607843137254902E-2</v>
      </c>
      <c r="Z475" s="13">
        <v>0</v>
      </c>
      <c r="AA475" s="13">
        <v>3.3333333333333298E-2</v>
      </c>
      <c r="AB475" s="13">
        <v>6.9767441860465101E-2</v>
      </c>
      <c r="AC475" s="13">
        <v>3.2258064516128997E-2</v>
      </c>
      <c r="AD475" s="13">
        <v>0</v>
      </c>
      <c r="AE475" s="13"/>
      <c r="AF475" s="13">
        <v>1.8604651162790701E-2</v>
      </c>
      <c r="AG475" s="13">
        <v>0</v>
      </c>
      <c r="AH475" s="13"/>
      <c r="AI475" s="13">
        <v>8.4745762711864406E-3</v>
      </c>
      <c r="AJ475" s="13">
        <v>1.4492753623188401E-2</v>
      </c>
      <c r="AK475" s="13">
        <v>2.7108433734939801E-2</v>
      </c>
      <c r="AL475" s="13"/>
      <c r="AM475" s="13">
        <v>0</v>
      </c>
      <c r="AN475" s="13">
        <v>3.8461538461538498E-2</v>
      </c>
      <c r="AO475" s="13">
        <v>0</v>
      </c>
      <c r="AP475" s="13"/>
      <c r="AQ475" s="13">
        <v>1.8575851393188899E-2</v>
      </c>
      <c r="AR475" s="13">
        <v>1.8348623853211E-2</v>
      </c>
      <c r="AS475" s="13"/>
      <c r="AT475" s="13">
        <v>1.9230769230769201E-2</v>
      </c>
      <c r="AU475" s="13">
        <v>1.8749999999999999E-2</v>
      </c>
      <c r="AV475" s="13"/>
      <c r="AW475" s="13">
        <v>1.47783251231527E-2</v>
      </c>
      <c r="AX475" s="13">
        <v>2.0547945205479499E-2</v>
      </c>
      <c r="AY475" s="13"/>
      <c r="AZ475" s="13">
        <v>2.1818181818181799E-2</v>
      </c>
      <c r="BA475" s="13">
        <v>1.6483516483516501E-2</v>
      </c>
      <c r="BB475" s="13"/>
      <c r="BC475" s="13">
        <v>2.32558139534884E-2</v>
      </c>
      <c r="BD475" s="13">
        <v>1.8957345971564E-2</v>
      </c>
      <c r="BE475" s="13"/>
      <c r="BF475" s="13">
        <v>2.2388059701492501E-2</v>
      </c>
      <c r="BG475" s="13">
        <v>2.3809523809523801E-2</v>
      </c>
      <c r="BH475" s="13"/>
      <c r="BI475" s="13">
        <v>3.8461538461538498E-2</v>
      </c>
      <c r="BJ475" s="13">
        <v>1.5901060070671401E-2</v>
      </c>
      <c r="BK475" s="13"/>
      <c r="BL475" s="13">
        <v>1.7667844522968199E-2</v>
      </c>
      <c r="BM475" s="13">
        <v>1.7094017094017099E-2</v>
      </c>
    </row>
    <row r="476" spans="2:65" x14ac:dyDescent="0.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row>
    <row r="477" spans="2:65" x14ac:dyDescent="0.3">
      <c r="B477" s="6" t="s">
        <v>269</v>
      </c>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row>
    <row r="478" spans="2:65" x14ac:dyDescent="0.3">
      <c r="B478" s="23" t="s">
        <v>184</v>
      </c>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row>
    <row r="479" spans="2:65" x14ac:dyDescent="0.3">
      <c r="B479" t="s">
        <v>259</v>
      </c>
      <c r="C479" s="13">
        <v>8.6021505376344107E-2</v>
      </c>
      <c r="D479" s="13">
        <v>9.8976109215017094E-2</v>
      </c>
      <c r="E479" s="13">
        <v>7.6487252124645896E-2</v>
      </c>
      <c r="F479" s="13"/>
      <c r="G479" s="13">
        <v>5.0847457627118599E-2</v>
      </c>
      <c r="H479" s="13">
        <v>0.14492753623188401</v>
      </c>
      <c r="I479" s="13">
        <v>0.101449275362319</v>
      </c>
      <c r="J479" s="13">
        <v>3.4883720930232599E-2</v>
      </c>
      <c r="K479" s="13">
        <v>5.2631578947368397E-2</v>
      </c>
      <c r="L479" s="13">
        <v>0</v>
      </c>
      <c r="M479" s="13"/>
      <c r="N479" s="13">
        <v>0.112554112554113</v>
      </c>
      <c r="O479" s="13">
        <v>3.5714285714285698E-2</v>
      </c>
      <c r="P479" s="13">
        <v>9.375E-2</v>
      </c>
      <c r="Q479" s="13">
        <v>0.1</v>
      </c>
      <c r="R479" s="13"/>
      <c r="S479" s="13">
        <v>0.101351351351351</v>
      </c>
      <c r="T479" s="13">
        <v>0.13114754098360701</v>
      </c>
      <c r="U479" s="13">
        <v>5.5555555555555601E-2</v>
      </c>
      <c r="V479" s="13">
        <v>6.25E-2</v>
      </c>
      <c r="W479" s="13">
        <v>9.2592592592592601E-2</v>
      </c>
      <c r="X479" s="13">
        <v>6.5573770491803296E-2</v>
      </c>
      <c r="Y479" s="13">
        <v>7.8431372549019607E-2</v>
      </c>
      <c r="Z479" s="13">
        <v>0.14285714285714299</v>
      </c>
      <c r="AA479" s="13">
        <v>7.7777777777777807E-2</v>
      </c>
      <c r="AB479" s="13">
        <v>4.6511627906976702E-2</v>
      </c>
      <c r="AC479" s="13">
        <v>6.4516129032258104E-2</v>
      </c>
      <c r="AD479" s="13">
        <v>0.14285714285714299</v>
      </c>
      <c r="AE479" s="13"/>
      <c r="AF479" s="13">
        <v>8.6821705426356602E-2</v>
      </c>
      <c r="AG479" s="13">
        <v>0</v>
      </c>
      <c r="AH479" s="13"/>
      <c r="AI479" s="13">
        <v>0.152542372881356</v>
      </c>
      <c r="AJ479" s="13">
        <v>0.15942028985507201</v>
      </c>
      <c r="AK479" s="13">
        <v>2.7108433734939801E-2</v>
      </c>
      <c r="AL479" s="13"/>
      <c r="AM479" s="13">
        <v>0.23529411764705899</v>
      </c>
      <c r="AN479" s="13">
        <v>0.28846153846153799</v>
      </c>
      <c r="AO479" s="13">
        <v>3.8461538461538498E-2</v>
      </c>
      <c r="AP479" s="13"/>
      <c r="AQ479" s="13">
        <v>0.11764705882352899</v>
      </c>
      <c r="AR479" s="13">
        <v>5.5045871559633003E-2</v>
      </c>
      <c r="AS479" s="13"/>
      <c r="AT479" s="13">
        <v>9.6153846153846201E-2</v>
      </c>
      <c r="AU479" s="13">
        <v>7.7083333333333295E-2</v>
      </c>
      <c r="AV479" s="13"/>
      <c r="AW479" s="13">
        <v>8.8669950738916301E-2</v>
      </c>
      <c r="AX479" s="13">
        <v>8.6757990867579904E-2</v>
      </c>
      <c r="AY479" s="13"/>
      <c r="AZ479" s="13">
        <v>6.18181818181818E-2</v>
      </c>
      <c r="BA479" s="13">
        <v>0.104395604395604</v>
      </c>
      <c r="BB479" s="13"/>
      <c r="BC479" s="13">
        <v>0.107558139534884</v>
      </c>
      <c r="BD479" s="13">
        <v>7.5829383886255902E-2</v>
      </c>
      <c r="BE479" s="13"/>
      <c r="BF479" s="13">
        <v>0.12686567164179099</v>
      </c>
      <c r="BG479" s="13">
        <v>9.5238095238095205E-2</v>
      </c>
      <c r="BH479" s="13"/>
      <c r="BI479" s="13">
        <v>0.128205128205128</v>
      </c>
      <c r="BJ479" s="13">
        <v>7.95053003533569E-2</v>
      </c>
      <c r="BK479" s="13"/>
      <c r="BL479" s="13">
        <v>4.9469964664311E-2</v>
      </c>
      <c r="BM479" s="13">
        <v>0.113960113960114</v>
      </c>
    </row>
    <row r="480" spans="2:65" x14ac:dyDescent="0.3">
      <c r="B480" t="s">
        <v>260</v>
      </c>
      <c r="C480" s="13">
        <v>0.13671274961597499</v>
      </c>
      <c r="D480" s="13">
        <v>0.139931740614334</v>
      </c>
      <c r="E480" s="13">
        <v>0.13597733711048199</v>
      </c>
      <c r="F480" s="13"/>
      <c r="G480" s="13">
        <v>0.152542372881356</v>
      </c>
      <c r="H480" s="13">
        <v>0.217391304347826</v>
      </c>
      <c r="I480" s="13">
        <v>9.4202898550724598E-2</v>
      </c>
      <c r="J480" s="13">
        <v>9.3023255813953501E-2</v>
      </c>
      <c r="K480" s="13">
        <v>7.0175438596491196E-2</v>
      </c>
      <c r="L480" s="13">
        <v>2.2222222222222199E-2</v>
      </c>
      <c r="M480" s="13"/>
      <c r="N480" s="13">
        <v>0.168831168831169</v>
      </c>
      <c r="O480" s="13">
        <v>0.148809523809524</v>
      </c>
      <c r="P480" s="13">
        <v>9.375E-2</v>
      </c>
      <c r="Q480" s="13">
        <v>0.10666666666666701</v>
      </c>
      <c r="R480" s="13"/>
      <c r="S480" s="13">
        <v>0.17567567567567599</v>
      </c>
      <c r="T480" s="13">
        <v>9.8360655737704902E-2</v>
      </c>
      <c r="U480" s="13">
        <v>5.5555555555555601E-2</v>
      </c>
      <c r="V480" s="13">
        <v>0.104166666666667</v>
      </c>
      <c r="W480" s="13">
        <v>0.18518518518518501</v>
      </c>
      <c r="X480" s="13">
        <v>0.18032786885245899</v>
      </c>
      <c r="Y480" s="13">
        <v>9.8039215686274495E-2</v>
      </c>
      <c r="Z480" s="13">
        <v>4.7619047619047603E-2</v>
      </c>
      <c r="AA480" s="13">
        <v>0.16666666666666699</v>
      </c>
      <c r="AB480" s="13">
        <v>9.3023255813953501E-2</v>
      </c>
      <c r="AC480" s="13">
        <v>0.12903225806451599</v>
      </c>
      <c r="AD480" s="13">
        <v>0</v>
      </c>
      <c r="AE480" s="13"/>
      <c r="AF480" s="13">
        <v>0.13798449612403099</v>
      </c>
      <c r="AG480" s="13">
        <v>0</v>
      </c>
      <c r="AH480" s="13"/>
      <c r="AI480" s="13">
        <v>0.224576271186441</v>
      </c>
      <c r="AJ480" s="13">
        <v>0.202898550724638</v>
      </c>
      <c r="AK480" s="13">
        <v>6.02409638554217E-2</v>
      </c>
      <c r="AL480" s="13"/>
      <c r="AM480" s="13">
        <v>0.32352941176470601</v>
      </c>
      <c r="AN480" s="13">
        <v>0.40384615384615402</v>
      </c>
      <c r="AO480" s="13">
        <v>3.8461538461538498E-2</v>
      </c>
      <c r="AP480" s="13"/>
      <c r="AQ480" s="13">
        <v>0.17337461300309601</v>
      </c>
      <c r="AR480" s="13">
        <v>0.100917431192661</v>
      </c>
      <c r="AS480" s="13"/>
      <c r="AT480" s="13">
        <v>0.128205128205128</v>
      </c>
      <c r="AU480" s="13">
        <v>0.13750000000000001</v>
      </c>
      <c r="AV480" s="13"/>
      <c r="AW480" s="13">
        <v>0.13793103448275901</v>
      </c>
      <c r="AX480" s="13">
        <v>0.13242009132420099</v>
      </c>
      <c r="AY480" s="13"/>
      <c r="AZ480" s="13">
        <v>0.105454545454545</v>
      </c>
      <c r="BA480" s="13">
        <v>0.164835164835165</v>
      </c>
      <c r="BB480" s="13"/>
      <c r="BC480" s="13">
        <v>0.165697674418605</v>
      </c>
      <c r="BD480" s="13">
        <v>9.4786729857819899E-2</v>
      </c>
      <c r="BE480" s="13"/>
      <c r="BF480" s="13">
        <v>0.22388059701492499</v>
      </c>
      <c r="BG480" s="13">
        <v>0.128571428571429</v>
      </c>
      <c r="BH480" s="13"/>
      <c r="BI480" s="13">
        <v>0.128205128205128</v>
      </c>
      <c r="BJ480" s="13">
        <v>0.13604240282685501</v>
      </c>
      <c r="BK480" s="13"/>
      <c r="BL480" s="13">
        <v>0.123674911660777</v>
      </c>
      <c r="BM480" s="13">
        <v>0.13960113960114001</v>
      </c>
    </row>
    <row r="481" spans="2:65" x14ac:dyDescent="0.3">
      <c r="B481" t="s">
        <v>261</v>
      </c>
      <c r="C481" s="13">
        <v>9.2165898617511496E-2</v>
      </c>
      <c r="D481" s="13">
        <v>0.119453924914676</v>
      </c>
      <c r="E481" s="13">
        <v>7.0821529745042494E-2</v>
      </c>
      <c r="F481" s="13"/>
      <c r="G481" s="13">
        <v>0.11864406779661001</v>
      </c>
      <c r="H481" s="13">
        <v>6.7632850241545903E-2</v>
      </c>
      <c r="I481" s="13">
        <v>0.101449275362319</v>
      </c>
      <c r="J481" s="13">
        <v>0.116279069767442</v>
      </c>
      <c r="K481" s="13">
        <v>0.12280701754386</v>
      </c>
      <c r="L481" s="13">
        <v>2.2222222222222199E-2</v>
      </c>
      <c r="M481" s="13"/>
      <c r="N481" s="13">
        <v>8.2251082251082297E-2</v>
      </c>
      <c r="O481" s="13">
        <v>7.1428571428571397E-2</v>
      </c>
      <c r="P481" s="13">
        <v>0.125</v>
      </c>
      <c r="Q481" s="13">
        <v>0.10666666666666701</v>
      </c>
      <c r="R481" s="13"/>
      <c r="S481" s="13">
        <v>0.101351351351351</v>
      </c>
      <c r="T481" s="13">
        <v>8.1967213114754106E-2</v>
      </c>
      <c r="U481" s="13">
        <v>5.5555555555555601E-2</v>
      </c>
      <c r="V481" s="13">
        <v>8.3333333333333301E-2</v>
      </c>
      <c r="W481" s="13">
        <v>0.12962962962963001</v>
      </c>
      <c r="X481" s="13">
        <v>0.114754098360656</v>
      </c>
      <c r="Y481" s="13">
        <v>3.9215686274509803E-2</v>
      </c>
      <c r="Z481" s="13">
        <v>0.14285714285714299</v>
      </c>
      <c r="AA481" s="13">
        <v>4.4444444444444398E-2</v>
      </c>
      <c r="AB481" s="13">
        <v>9.3023255813953501E-2</v>
      </c>
      <c r="AC481" s="13">
        <v>0.16129032258064499</v>
      </c>
      <c r="AD481" s="13">
        <v>0.28571428571428598</v>
      </c>
      <c r="AE481" s="13"/>
      <c r="AF481" s="13">
        <v>9.3023255813953501E-2</v>
      </c>
      <c r="AG481" s="13">
        <v>0</v>
      </c>
      <c r="AH481" s="13"/>
      <c r="AI481" s="13">
        <v>0.14830508474576301</v>
      </c>
      <c r="AJ481" s="13">
        <v>0.13043478260869601</v>
      </c>
      <c r="AK481" s="13">
        <v>4.2168674698795199E-2</v>
      </c>
      <c r="AL481" s="13"/>
      <c r="AM481" s="13">
        <v>0.17647058823529399</v>
      </c>
      <c r="AN481" s="13">
        <v>0.17307692307692299</v>
      </c>
      <c r="AO481" s="13">
        <v>0.146153846153846</v>
      </c>
      <c r="AP481" s="13"/>
      <c r="AQ481" s="13">
        <v>9.5975232198142399E-2</v>
      </c>
      <c r="AR481" s="13">
        <v>8.5626911314984705E-2</v>
      </c>
      <c r="AS481" s="13"/>
      <c r="AT481" s="13">
        <v>9.6153846153846201E-2</v>
      </c>
      <c r="AU481" s="13">
        <v>8.9583333333333307E-2</v>
      </c>
      <c r="AV481" s="13"/>
      <c r="AW481" s="13">
        <v>9.3596059113300503E-2</v>
      </c>
      <c r="AX481" s="13">
        <v>9.3607305936073096E-2</v>
      </c>
      <c r="AY481" s="13"/>
      <c r="AZ481" s="13">
        <v>9.4545454545454502E-2</v>
      </c>
      <c r="BA481" s="13">
        <v>9.0659340659340698E-2</v>
      </c>
      <c r="BB481" s="13"/>
      <c r="BC481" s="13">
        <v>9.3023255813953501E-2</v>
      </c>
      <c r="BD481" s="13">
        <v>0.11374407582938401</v>
      </c>
      <c r="BE481" s="13"/>
      <c r="BF481" s="13">
        <v>6.7164179104477598E-2</v>
      </c>
      <c r="BG481" s="13">
        <v>0.10952380952381</v>
      </c>
      <c r="BH481" s="13"/>
      <c r="BI481" s="13">
        <v>0.115384615384615</v>
      </c>
      <c r="BJ481" s="13">
        <v>8.8339222614841006E-2</v>
      </c>
      <c r="BK481" s="13"/>
      <c r="BL481" s="13">
        <v>0.106007067137809</v>
      </c>
      <c r="BM481" s="13">
        <v>7.69230769230769E-2</v>
      </c>
    </row>
    <row r="482" spans="2:65" x14ac:dyDescent="0.3">
      <c r="B482" t="s">
        <v>262</v>
      </c>
      <c r="C482" s="13">
        <v>0.112135176651306</v>
      </c>
      <c r="D482" s="13">
        <v>0.139931740614334</v>
      </c>
      <c r="E482" s="13">
        <v>8.7818696883852701E-2</v>
      </c>
      <c r="F482" s="13"/>
      <c r="G482" s="13">
        <v>0.110169491525424</v>
      </c>
      <c r="H482" s="13">
        <v>0.101449275362319</v>
      </c>
      <c r="I482" s="13">
        <v>0.13768115942028999</v>
      </c>
      <c r="J482" s="13">
        <v>0.127906976744186</v>
      </c>
      <c r="K482" s="13">
        <v>8.7719298245614002E-2</v>
      </c>
      <c r="L482" s="13">
        <v>8.8888888888888906E-2</v>
      </c>
      <c r="M482" s="13"/>
      <c r="N482" s="13">
        <v>0.12554112554112601</v>
      </c>
      <c r="O482" s="13">
        <v>8.9285714285714302E-2</v>
      </c>
      <c r="P482" s="13">
        <v>9.375E-2</v>
      </c>
      <c r="Q482" s="13">
        <v>0.133333333333333</v>
      </c>
      <c r="R482" s="13"/>
      <c r="S482" s="13">
        <v>0.108108108108108</v>
      </c>
      <c r="T482" s="13">
        <v>8.1967213114754106E-2</v>
      </c>
      <c r="U482" s="13">
        <v>0.11111111111111099</v>
      </c>
      <c r="V482" s="13">
        <v>0.104166666666667</v>
      </c>
      <c r="W482" s="13">
        <v>0.12962962962963001</v>
      </c>
      <c r="X482" s="13">
        <v>0.14754098360655701</v>
      </c>
      <c r="Y482" s="13">
        <v>0.13725490196078399</v>
      </c>
      <c r="Z482" s="13">
        <v>4.7619047619047603E-2</v>
      </c>
      <c r="AA482" s="13">
        <v>0.122222222222222</v>
      </c>
      <c r="AB482" s="13">
        <v>6.9767441860465101E-2</v>
      </c>
      <c r="AC482" s="13">
        <v>0.16129032258064499</v>
      </c>
      <c r="AD482" s="13">
        <v>0</v>
      </c>
      <c r="AE482" s="13"/>
      <c r="AF482" s="13">
        <v>0.111627906976744</v>
      </c>
      <c r="AG482" s="13">
        <v>0.2</v>
      </c>
      <c r="AH482" s="13"/>
      <c r="AI482" s="13">
        <v>0.186440677966102</v>
      </c>
      <c r="AJ482" s="13">
        <v>0.115942028985507</v>
      </c>
      <c r="AK482" s="13">
        <v>6.02409638554217E-2</v>
      </c>
      <c r="AL482" s="13"/>
      <c r="AM482" s="13">
        <v>8.8235294117647106E-2</v>
      </c>
      <c r="AN482" s="13">
        <v>0.115384615384615</v>
      </c>
      <c r="AO482" s="13">
        <v>0.253846153846154</v>
      </c>
      <c r="AP482" s="13"/>
      <c r="AQ482" s="13">
        <v>0.111455108359133</v>
      </c>
      <c r="AR482" s="13">
        <v>0.113149847094801</v>
      </c>
      <c r="AS482" s="13"/>
      <c r="AT482" s="13">
        <v>0.147435897435897</v>
      </c>
      <c r="AU482" s="13">
        <v>0.102083333333333</v>
      </c>
      <c r="AV482" s="13"/>
      <c r="AW482" s="13">
        <v>0.12807881773398999</v>
      </c>
      <c r="AX482" s="13">
        <v>0.105022831050228</v>
      </c>
      <c r="AY482" s="13"/>
      <c r="AZ482" s="13">
        <v>0.12</v>
      </c>
      <c r="BA482" s="13">
        <v>0.10989010989011</v>
      </c>
      <c r="BB482" s="13"/>
      <c r="BC482" s="13">
        <v>0.104651162790698</v>
      </c>
      <c r="BD482" s="13">
        <v>0.13270142180094799</v>
      </c>
      <c r="BE482" s="13"/>
      <c r="BF482" s="13">
        <v>0.104477611940299</v>
      </c>
      <c r="BG482" s="13">
        <v>0.104761904761905</v>
      </c>
      <c r="BH482" s="13"/>
      <c r="BI482" s="13">
        <v>0.21794871794871801</v>
      </c>
      <c r="BJ482" s="13">
        <v>9.8939929328621903E-2</v>
      </c>
      <c r="BK482" s="13"/>
      <c r="BL482" s="13">
        <v>0.13427561837455801</v>
      </c>
      <c r="BM482" s="13">
        <v>9.11680911680912E-2</v>
      </c>
    </row>
    <row r="483" spans="2:65" x14ac:dyDescent="0.3">
      <c r="B483" t="s">
        <v>263</v>
      </c>
      <c r="C483" s="13">
        <v>0.55145929339477695</v>
      </c>
      <c r="D483" s="13">
        <v>0.48122866894198002</v>
      </c>
      <c r="E483" s="13">
        <v>0.606232294617564</v>
      </c>
      <c r="F483" s="13"/>
      <c r="G483" s="13">
        <v>0.55084745762711895</v>
      </c>
      <c r="H483" s="13">
        <v>0.45410628019323701</v>
      </c>
      <c r="I483" s="13">
        <v>0.55797101449275399</v>
      </c>
      <c r="J483" s="13">
        <v>0.59302325581395399</v>
      </c>
      <c r="K483" s="13">
        <v>0.61403508771929804</v>
      </c>
      <c r="L483" s="13">
        <v>0.82222222222222197</v>
      </c>
      <c r="M483" s="13"/>
      <c r="N483" s="13">
        <v>0.506493506493506</v>
      </c>
      <c r="O483" s="13">
        <v>0.625</v>
      </c>
      <c r="P483" s="13">
        <v>0.57291666666666696</v>
      </c>
      <c r="Q483" s="13">
        <v>0.51333333333333298</v>
      </c>
      <c r="R483" s="13"/>
      <c r="S483" s="13">
        <v>0.5</v>
      </c>
      <c r="T483" s="13">
        <v>0.59016393442622905</v>
      </c>
      <c r="U483" s="13">
        <v>0.69444444444444398</v>
      </c>
      <c r="V483" s="13">
        <v>0.64583333333333304</v>
      </c>
      <c r="W483" s="13">
        <v>0.42592592592592599</v>
      </c>
      <c r="X483" s="13">
        <v>0.47540983606557402</v>
      </c>
      <c r="Y483" s="13">
        <v>0.60784313725490202</v>
      </c>
      <c r="Z483" s="13">
        <v>0.61904761904761896</v>
      </c>
      <c r="AA483" s="13">
        <v>0.56666666666666698</v>
      </c>
      <c r="AB483" s="13">
        <v>0.65116279069767402</v>
      </c>
      <c r="AC483" s="13">
        <v>0.45161290322580599</v>
      </c>
      <c r="AD483" s="13">
        <v>0.57142857142857095</v>
      </c>
      <c r="AE483" s="13"/>
      <c r="AF483" s="13">
        <v>0.54883720930232605</v>
      </c>
      <c r="AG483" s="13">
        <v>0.8</v>
      </c>
      <c r="AH483" s="13"/>
      <c r="AI483" s="13">
        <v>0.27542372881355898</v>
      </c>
      <c r="AJ483" s="13">
        <v>0.376811594202899</v>
      </c>
      <c r="AK483" s="13">
        <v>0.78915662650602403</v>
      </c>
      <c r="AL483" s="13"/>
      <c r="AM483" s="13">
        <v>0.161764705882353</v>
      </c>
      <c r="AN483" s="13">
        <v>0</v>
      </c>
      <c r="AO483" s="13">
        <v>0.507692307692308</v>
      </c>
      <c r="AP483" s="13"/>
      <c r="AQ483" s="13">
        <v>0.47987616099071201</v>
      </c>
      <c r="AR483" s="13">
        <v>0.62385321100917401</v>
      </c>
      <c r="AS483" s="13"/>
      <c r="AT483" s="13">
        <v>0.5</v>
      </c>
      <c r="AU483" s="13">
        <v>0.57499999999999996</v>
      </c>
      <c r="AV483" s="13"/>
      <c r="AW483" s="13">
        <v>0.54679802955665002</v>
      </c>
      <c r="AX483" s="13">
        <v>0.55251141552511396</v>
      </c>
      <c r="AY483" s="13"/>
      <c r="AZ483" s="13">
        <v>0.59272727272727299</v>
      </c>
      <c r="BA483" s="13">
        <v>0.51373626373626402</v>
      </c>
      <c r="BB483" s="13"/>
      <c r="BC483" s="13">
        <v>0.50581395348837199</v>
      </c>
      <c r="BD483" s="13">
        <v>0.559241706161137</v>
      </c>
      <c r="BE483" s="13"/>
      <c r="BF483" s="13">
        <v>0.462686567164179</v>
      </c>
      <c r="BG483" s="13">
        <v>0.53333333333333299</v>
      </c>
      <c r="BH483" s="13"/>
      <c r="BI483" s="13">
        <v>0.41025641025641002</v>
      </c>
      <c r="BJ483" s="13">
        <v>0.57420494699646596</v>
      </c>
      <c r="BK483" s="13"/>
      <c r="BL483" s="13">
        <v>0.56537102473498202</v>
      </c>
      <c r="BM483" s="13">
        <v>0.55840455840455805</v>
      </c>
    </row>
    <row r="484" spans="2:65" x14ac:dyDescent="0.3">
      <c r="B484" t="s">
        <v>91</v>
      </c>
      <c r="C484" s="13">
        <v>2.1505376344085999E-2</v>
      </c>
      <c r="D484" s="13">
        <v>2.0477815699658699E-2</v>
      </c>
      <c r="E484" s="13">
        <v>2.2662889518413599E-2</v>
      </c>
      <c r="F484" s="13"/>
      <c r="G484" s="13">
        <v>1.6949152542372899E-2</v>
      </c>
      <c r="H484" s="13">
        <v>1.4492753623188401E-2</v>
      </c>
      <c r="I484" s="13">
        <v>7.2463768115942004E-3</v>
      </c>
      <c r="J484" s="13">
        <v>3.4883720930232599E-2</v>
      </c>
      <c r="K484" s="13">
        <v>5.2631578947368397E-2</v>
      </c>
      <c r="L484" s="13">
        <v>4.4444444444444398E-2</v>
      </c>
      <c r="M484" s="13"/>
      <c r="N484" s="13">
        <v>4.3290043290043299E-3</v>
      </c>
      <c r="O484" s="13">
        <v>2.9761904761904798E-2</v>
      </c>
      <c r="P484" s="13">
        <v>2.0833333333333301E-2</v>
      </c>
      <c r="Q484" s="13">
        <v>0.04</v>
      </c>
      <c r="R484" s="13"/>
      <c r="S484" s="13">
        <v>1.35135135135135E-2</v>
      </c>
      <c r="T484" s="13">
        <v>1.63934426229508E-2</v>
      </c>
      <c r="U484" s="13">
        <v>2.7777777777777801E-2</v>
      </c>
      <c r="V484" s="13">
        <v>0</v>
      </c>
      <c r="W484" s="13">
        <v>3.7037037037037E-2</v>
      </c>
      <c r="X484" s="13">
        <v>1.63934426229508E-2</v>
      </c>
      <c r="Y484" s="13">
        <v>3.9215686274509803E-2</v>
      </c>
      <c r="Z484" s="13">
        <v>0</v>
      </c>
      <c r="AA484" s="13">
        <v>2.2222222222222199E-2</v>
      </c>
      <c r="AB484" s="13">
        <v>4.6511627906976702E-2</v>
      </c>
      <c r="AC484" s="13">
        <v>3.2258064516128997E-2</v>
      </c>
      <c r="AD484" s="13">
        <v>0</v>
      </c>
      <c r="AE484" s="13"/>
      <c r="AF484" s="13">
        <v>2.1705426356589098E-2</v>
      </c>
      <c r="AG484" s="13">
        <v>0</v>
      </c>
      <c r="AH484" s="13"/>
      <c r="AI484" s="13">
        <v>1.27118644067797E-2</v>
      </c>
      <c r="AJ484" s="13">
        <v>1.4492753623188401E-2</v>
      </c>
      <c r="AK484" s="13">
        <v>2.1084337349397599E-2</v>
      </c>
      <c r="AL484" s="13"/>
      <c r="AM484" s="13">
        <v>1.4705882352941201E-2</v>
      </c>
      <c r="AN484" s="13">
        <v>1.9230769230769201E-2</v>
      </c>
      <c r="AO484" s="13">
        <v>1.5384615384615399E-2</v>
      </c>
      <c r="AP484" s="13"/>
      <c r="AQ484" s="13">
        <v>2.1671826625387001E-2</v>
      </c>
      <c r="AR484" s="13">
        <v>2.1406727828746201E-2</v>
      </c>
      <c r="AS484" s="13"/>
      <c r="AT484" s="13">
        <v>3.2051282051282E-2</v>
      </c>
      <c r="AU484" s="13">
        <v>1.8749999999999999E-2</v>
      </c>
      <c r="AV484" s="13"/>
      <c r="AW484" s="13">
        <v>4.92610837438424E-3</v>
      </c>
      <c r="AX484" s="13">
        <v>2.96803652968037E-2</v>
      </c>
      <c r="AY484" s="13"/>
      <c r="AZ484" s="13">
        <v>2.54545454545455E-2</v>
      </c>
      <c r="BA484" s="13">
        <v>1.6483516483516501E-2</v>
      </c>
      <c r="BB484" s="13"/>
      <c r="BC484" s="13">
        <v>2.32558139534884E-2</v>
      </c>
      <c r="BD484" s="13">
        <v>2.3696682464454999E-2</v>
      </c>
      <c r="BE484" s="13"/>
      <c r="BF484" s="13">
        <v>1.49253731343284E-2</v>
      </c>
      <c r="BG484" s="13">
        <v>2.8571428571428598E-2</v>
      </c>
      <c r="BH484" s="13"/>
      <c r="BI484" s="13">
        <v>0</v>
      </c>
      <c r="BJ484" s="13">
        <v>2.2968197879858699E-2</v>
      </c>
      <c r="BK484" s="13"/>
      <c r="BL484" s="13">
        <v>2.1201413427561801E-2</v>
      </c>
      <c r="BM484" s="13">
        <v>1.9943019943019901E-2</v>
      </c>
    </row>
    <row r="485" spans="2:65" x14ac:dyDescent="0.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row>
    <row r="486" spans="2:65" x14ac:dyDescent="0.3">
      <c r="B486" s="6" t="s">
        <v>270</v>
      </c>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row>
    <row r="487" spans="2:65" x14ac:dyDescent="0.3">
      <c r="B487" s="23" t="s">
        <v>184</v>
      </c>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row>
    <row r="488" spans="2:65" x14ac:dyDescent="0.3">
      <c r="B488" t="s">
        <v>259</v>
      </c>
      <c r="C488" s="13">
        <v>6.6052227342549896E-2</v>
      </c>
      <c r="D488" s="13">
        <v>5.4607508532423202E-2</v>
      </c>
      <c r="E488" s="13">
        <v>7.6487252124645896E-2</v>
      </c>
      <c r="F488" s="13"/>
      <c r="G488" s="13">
        <v>5.93220338983051E-2</v>
      </c>
      <c r="H488" s="13">
        <v>0.101449275362319</v>
      </c>
      <c r="I488" s="13">
        <v>5.7971014492753603E-2</v>
      </c>
      <c r="J488" s="13">
        <v>4.6511627906976702E-2</v>
      </c>
      <c r="K488" s="13">
        <v>1.7543859649122799E-2</v>
      </c>
      <c r="L488" s="13">
        <v>4.4444444444444398E-2</v>
      </c>
      <c r="M488" s="13"/>
      <c r="N488" s="13">
        <v>5.62770562770563E-2</v>
      </c>
      <c r="O488" s="13">
        <v>2.3809523809523801E-2</v>
      </c>
      <c r="P488" s="13">
        <v>0.114583333333333</v>
      </c>
      <c r="Q488" s="13">
        <v>0.1</v>
      </c>
      <c r="R488" s="13"/>
      <c r="S488" s="13">
        <v>5.4054054054054099E-2</v>
      </c>
      <c r="T488" s="13">
        <v>9.8360655737704902E-2</v>
      </c>
      <c r="U488" s="13">
        <v>8.3333333333333301E-2</v>
      </c>
      <c r="V488" s="13">
        <v>4.1666666666666699E-2</v>
      </c>
      <c r="W488" s="13">
        <v>5.5555555555555601E-2</v>
      </c>
      <c r="X488" s="13">
        <v>8.1967213114754106E-2</v>
      </c>
      <c r="Y488" s="13">
        <v>1.9607843137254902E-2</v>
      </c>
      <c r="Z488" s="13">
        <v>9.5238095238095205E-2</v>
      </c>
      <c r="AA488" s="13">
        <v>6.6666666666666693E-2</v>
      </c>
      <c r="AB488" s="13">
        <v>9.3023255813953501E-2</v>
      </c>
      <c r="AC488" s="13">
        <v>6.4516129032258104E-2</v>
      </c>
      <c r="AD488" s="13">
        <v>0.14285714285714299</v>
      </c>
      <c r="AE488" s="13"/>
      <c r="AF488" s="13">
        <v>6.6666666666666693E-2</v>
      </c>
      <c r="AG488" s="13">
        <v>0</v>
      </c>
      <c r="AH488" s="13"/>
      <c r="AI488" s="13">
        <v>0.13135593220339001</v>
      </c>
      <c r="AJ488" s="13">
        <v>0.101449275362319</v>
      </c>
      <c r="AK488" s="13">
        <v>1.20481927710843E-2</v>
      </c>
      <c r="AL488" s="13"/>
      <c r="AM488" s="13">
        <v>0.191176470588235</v>
      </c>
      <c r="AN488" s="13">
        <v>0.230769230769231</v>
      </c>
      <c r="AO488" s="13">
        <v>7.69230769230769E-2</v>
      </c>
      <c r="AP488" s="13"/>
      <c r="AQ488" s="13">
        <v>7.1207430340557307E-2</v>
      </c>
      <c r="AR488" s="13">
        <v>6.1162079510703397E-2</v>
      </c>
      <c r="AS488" s="13"/>
      <c r="AT488" s="13">
        <v>6.4102564102564097E-2</v>
      </c>
      <c r="AU488" s="13">
        <v>6.4583333333333298E-2</v>
      </c>
      <c r="AV488" s="13"/>
      <c r="AW488" s="13">
        <v>8.3743842364532001E-2</v>
      </c>
      <c r="AX488" s="13">
        <v>5.7077625570776301E-2</v>
      </c>
      <c r="AY488" s="13"/>
      <c r="AZ488" s="13">
        <v>6.5454545454545501E-2</v>
      </c>
      <c r="BA488" s="13">
        <v>6.8681318681318701E-2</v>
      </c>
      <c r="BB488" s="13"/>
      <c r="BC488" s="13">
        <v>7.5581395348837205E-2</v>
      </c>
      <c r="BD488" s="13">
        <v>6.1611374407582901E-2</v>
      </c>
      <c r="BE488" s="13"/>
      <c r="BF488" s="13">
        <v>5.22388059701493E-2</v>
      </c>
      <c r="BG488" s="13">
        <v>9.0476190476190502E-2</v>
      </c>
      <c r="BH488" s="13"/>
      <c r="BI488" s="13">
        <v>0.102564102564103</v>
      </c>
      <c r="BJ488" s="13">
        <v>5.83038869257951E-2</v>
      </c>
      <c r="BK488" s="13"/>
      <c r="BL488" s="13">
        <v>5.6537102473498198E-2</v>
      </c>
      <c r="BM488" s="13">
        <v>6.8376068376068397E-2</v>
      </c>
    </row>
    <row r="489" spans="2:65" x14ac:dyDescent="0.3">
      <c r="B489" t="s">
        <v>260</v>
      </c>
      <c r="C489" s="13">
        <v>0.18125960061443899</v>
      </c>
      <c r="D489" s="13">
        <v>0.18430034129692799</v>
      </c>
      <c r="E489" s="13">
        <v>0.18130311614730901</v>
      </c>
      <c r="F489" s="13"/>
      <c r="G489" s="13">
        <v>0.194915254237288</v>
      </c>
      <c r="H489" s="13">
        <v>0.241545893719807</v>
      </c>
      <c r="I489" s="13">
        <v>0.16666666666666699</v>
      </c>
      <c r="J489" s="13">
        <v>0.162790697674419</v>
      </c>
      <c r="K489" s="13">
        <v>0.140350877192982</v>
      </c>
      <c r="L489" s="13">
        <v>0</v>
      </c>
      <c r="M489" s="13"/>
      <c r="N489" s="13">
        <v>0.19480519480519501</v>
      </c>
      <c r="O489" s="13">
        <v>0.172619047619048</v>
      </c>
      <c r="P489" s="13">
        <v>0.19791666666666699</v>
      </c>
      <c r="Q489" s="13">
        <v>0.16</v>
      </c>
      <c r="R489" s="13"/>
      <c r="S489" s="13">
        <v>0.21621621621621601</v>
      </c>
      <c r="T489" s="13">
        <v>0.14754098360655701</v>
      </c>
      <c r="U489" s="13">
        <v>0.11111111111111099</v>
      </c>
      <c r="V489" s="13">
        <v>0.104166666666667</v>
      </c>
      <c r="W489" s="13">
        <v>0.31481481481481499</v>
      </c>
      <c r="X489" s="13">
        <v>0.14754098360655701</v>
      </c>
      <c r="Y489" s="13">
        <v>0.11764705882352899</v>
      </c>
      <c r="Z489" s="13">
        <v>0.19047619047618999</v>
      </c>
      <c r="AA489" s="13">
        <v>0.17777777777777801</v>
      </c>
      <c r="AB489" s="13">
        <v>0.13953488372093001</v>
      </c>
      <c r="AC489" s="13">
        <v>0.25806451612903197</v>
      </c>
      <c r="AD489" s="13">
        <v>0.28571428571428598</v>
      </c>
      <c r="AE489" s="13"/>
      <c r="AF489" s="13">
        <v>0.182945736434109</v>
      </c>
      <c r="AG489" s="13">
        <v>0</v>
      </c>
      <c r="AH489" s="13"/>
      <c r="AI489" s="13">
        <v>0.25423728813559299</v>
      </c>
      <c r="AJ489" s="13">
        <v>0.28985507246376802</v>
      </c>
      <c r="AK489" s="13">
        <v>0.105421686746988</v>
      </c>
      <c r="AL489" s="13"/>
      <c r="AM489" s="13">
        <v>0.26470588235294101</v>
      </c>
      <c r="AN489" s="13">
        <v>0.44230769230769201</v>
      </c>
      <c r="AO489" s="13">
        <v>0.16153846153846199</v>
      </c>
      <c r="AP489" s="13"/>
      <c r="AQ489" s="13">
        <v>0.20433436532507701</v>
      </c>
      <c r="AR489" s="13">
        <v>0.159021406727829</v>
      </c>
      <c r="AS489" s="13"/>
      <c r="AT489" s="13">
        <v>0.19230769230769201</v>
      </c>
      <c r="AU489" s="13">
        <v>0.179166666666667</v>
      </c>
      <c r="AV489" s="13"/>
      <c r="AW489" s="13">
        <v>0.19211822660098499</v>
      </c>
      <c r="AX489" s="13">
        <v>0.175799086757991</v>
      </c>
      <c r="AY489" s="13"/>
      <c r="AZ489" s="13">
        <v>0.163636363636364</v>
      </c>
      <c r="BA489" s="13">
        <v>0.19780219780219799</v>
      </c>
      <c r="BB489" s="13"/>
      <c r="BC489" s="13">
        <v>0.209302325581395</v>
      </c>
      <c r="BD489" s="13">
        <v>0.15639810426540299</v>
      </c>
      <c r="BE489" s="13"/>
      <c r="BF489" s="13">
        <v>0.22388059701492499</v>
      </c>
      <c r="BG489" s="13">
        <v>0.2</v>
      </c>
      <c r="BH489" s="13"/>
      <c r="BI489" s="13">
        <v>0.243589743589744</v>
      </c>
      <c r="BJ489" s="13">
        <v>0.17314487632508799</v>
      </c>
      <c r="BK489" s="13"/>
      <c r="BL489" s="13">
        <v>0.13780918727915201</v>
      </c>
      <c r="BM489" s="13">
        <v>0.20797720797720801</v>
      </c>
    </row>
    <row r="490" spans="2:65" x14ac:dyDescent="0.3">
      <c r="B490" t="s">
        <v>261</v>
      </c>
      <c r="C490" s="13">
        <v>9.2165898617511496E-2</v>
      </c>
      <c r="D490" s="13">
        <v>0.112627986348123</v>
      </c>
      <c r="E490" s="13">
        <v>7.6487252124645896E-2</v>
      </c>
      <c r="F490" s="13"/>
      <c r="G490" s="13">
        <v>0.12711864406779699</v>
      </c>
      <c r="H490" s="13">
        <v>9.1787439613526603E-2</v>
      </c>
      <c r="I490" s="13">
        <v>7.9710144927536197E-2</v>
      </c>
      <c r="J490" s="13">
        <v>6.9767441860465101E-2</v>
      </c>
      <c r="K490" s="13">
        <v>0.105263157894737</v>
      </c>
      <c r="L490" s="13">
        <v>6.6666666666666693E-2</v>
      </c>
      <c r="M490" s="13"/>
      <c r="N490" s="13">
        <v>0.103896103896104</v>
      </c>
      <c r="O490" s="13">
        <v>8.9285714285714302E-2</v>
      </c>
      <c r="P490" s="13">
        <v>7.2916666666666699E-2</v>
      </c>
      <c r="Q490" s="13">
        <v>8.6666666666666697E-2</v>
      </c>
      <c r="R490" s="13"/>
      <c r="S490" s="13">
        <v>6.7567567567567599E-2</v>
      </c>
      <c r="T490" s="13">
        <v>8.1967213114754106E-2</v>
      </c>
      <c r="U490" s="13">
        <v>0.11111111111111099</v>
      </c>
      <c r="V490" s="13">
        <v>0.104166666666667</v>
      </c>
      <c r="W490" s="13">
        <v>0.12962962962963001</v>
      </c>
      <c r="X490" s="13">
        <v>8.1967213114754106E-2</v>
      </c>
      <c r="Y490" s="13">
        <v>0.13725490196078399</v>
      </c>
      <c r="Z490" s="13">
        <v>4.7619047619047603E-2</v>
      </c>
      <c r="AA490" s="13">
        <v>7.7777777777777807E-2</v>
      </c>
      <c r="AB490" s="13">
        <v>6.9767441860465101E-2</v>
      </c>
      <c r="AC490" s="13">
        <v>0.16129032258064499</v>
      </c>
      <c r="AD490" s="13">
        <v>0.14285714285714299</v>
      </c>
      <c r="AE490" s="13"/>
      <c r="AF490" s="13">
        <v>9.3023255813953501E-2</v>
      </c>
      <c r="AG490" s="13">
        <v>0</v>
      </c>
      <c r="AH490" s="13"/>
      <c r="AI490" s="13">
        <v>0.13559322033898299</v>
      </c>
      <c r="AJ490" s="13">
        <v>0.15942028985507201</v>
      </c>
      <c r="AK490" s="13">
        <v>4.81927710843374E-2</v>
      </c>
      <c r="AL490" s="13"/>
      <c r="AM490" s="13">
        <v>0.13235294117647101</v>
      </c>
      <c r="AN490" s="13">
        <v>5.7692307692307702E-2</v>
      </c>
      <c r="AO490" s="13">
        <v>0.146153846153846</v>
      </c>
      <c r="AP490" s="13"/>
      <c r="AQ490" s="13">
        <v>0.108359133126935</v>
      </c>
      <c r="AR490" s="13">
        <v>7.3394495412843999E-2</v>
      </c>
      <c r="AS490" s="13"/>
      <c r="AT490" s="13">
        <v>0.115384615384615</v>
      </c>
      <c r="AU490" s="13">
        <v>8.5416666666666696E-2</v>
      </c>
      <c r="AV490" s="13"/>
      <c r="AW490" s="13">
        <v>6.8965517241379296E-2</v>
      </c>
      <c r="AX490" s="13">
        <v>0.105022831050228</v>
      </c>
      <c r="AY490" s="13"/>
      <c r="AZ490" s="13">
        <v>0.08</v>
      </c>
      <c r="BA490" s="13">
        <v>0.104395604395604</v>
      </c>
      <c r="BB490" s="13"/>
      <c r="BC490" s="13">
        <v>9.8837209302325604E-2</v>
      </c>
      <c r="BD490" s="13">
        <v>9.9526066350710901E-2</v>
      </c>
      <c r="BE490" s="13"/>
      <c r="BF490" s="13">
        <v>0.134328358208955</v>
      </c>
      <c r="BG490" s="13">
        <v>7.6190476190476197E-2</v>
      </c>
      <c r="BH490" s="13"/>
      <c r="BI490" s="13">
        <v>6.4102564102564097E-2</v>
      </c>
      <c r="BJ490" s="13">
        <v>9.3639575971731406E-2</v>
      </c>
      <c r="BK490" s="13"/>
      <c r="BL490" s="13">
        <v>8.8339222614841006E-2</v>
      </c>
      <c r="BM490" s="13">
        <v>9.11680911680912E-2</v>
      </c>
    </row>
    <row r="491" spans="2:65" x14ac:dyDescent="0.3">
      <c r="B491" t="s">
        <v>262</v>
      </c>
      <c r="C491" s="13">
        <v>8.9093701996927802E-2</v>
      </c>
      <c r="D491" s="13">
        <v>0.12627986348122899</v>
      </c>
      <c r="E491" s="13">
        <v>5.9490084985835703E-2</v>
      </c>
      <c r="F491" s="13"/>
      <c r="G491" s="13">
        <v>7.6271186440677999E-2</v>
      </c>
      <c r="H491" s="13">
        <v>9.6618357487922704E-2</v>
      </c>
      <c r="I491" s="13">
        <v>0.108695652173913</v>
      </c>
      <c r="J491" s="13">
        <v>9.3023255813953501E-2</v>
      </c>
      <c r="K491" s="13">
        <v>3.5087719298245598E-2</v>
      </c>
      <c r="L491" s="13">
        <v>8.8888888888888906E-2</v>
      </c>
      <c r="M491" s="13"/>
      <c r="N491" s="13">
        <v>9.9567099567099596E-2</v>
      </c>
      <c r="O491" s="13">
        <v>7.1428571428571397E-2</v>
      </c>
      <c r="P491" s="13">
        <v>7.2916666666666699E-2</v>
      </c>
      <c r="Q491" s="13">
        <v>0.10666666666666701</v>
      </c>
      <c r="R491" s="13"/>
      <c r="S491" s="13">
        <v>0.121621621621622</v>
      </c>
      <c r="T491" s="13">
        <v>0.13114754098360701</v>
      </c>
      <c r="U491" s="13">
        <v>0</v>
      </c>
      <c r="V491" s="13">
        <v>6.25E-2</v>
      </c>
      <c r="W491" s="13">
        <v>7.4074074074074098E-2</v>
      </c>
      <c r="X491" s="13">
        <v>0.14754098360655701</v>
      </c>
      <c r="Y491" s="13">
        <v>9.8039215686274495E-2</v>
      </c>
      <c r="Z491" s="13">
        <v>9.5238095238095205E-2</v>
      </c>
      <c r="AA491" s="13">
        <v>5.5555555555555601E-2</v>
      </c>
      <c r="AB491" s="13">
        <v>2.32558139534884E-2</v>
      </c>
      <c r="AC491" s="13">
        <v>9.6774193548387094E-2</v>
      </c>
      <c r="AD491" s="13">
        <v>0</v>
      </c>
      <c r="AE491" s="13"/>
      <c r="AF491" s="13">
        <v>8.8372093023255799E-2</v>
      </c>
      <c r="AG491" s="13">
        <v>0.2</v>
      </c>
      <c r="AH491" s="13"/>
      <c r="AI491" s="13">
        <v>0.152542372881356</v>
      </c>
      <c r="AJ491" s="13">
        <v>7.2463768115942004E-2</v>
      </c>
      <c r="AK491" s="13">
        <v>5.1204819277108397E-2</v>
      </c>
      <c r="AL491" s="13"/>
      <c r="AM491" s="13">
        <v>0.10294117647058799</v>
      </c>
      <c r="AN491" s="13">
        <v>0.15384615384615399</v>
      </c>
      <c r="AO491" s="13">
        <v>0.138461538461538</v>
      </c>
      <c r="AP491" s="13"/>
      <c r="AQ491" s="13">
        <v>9.5975232198142399E-2</v>
      </c>
      <c r="AR491" s="13">
        <v>8.2568807339449504E-2</v>
      </c>
      <c r="AS491" s="13"/>
      <c r="AT491" s="13">
        <v>7.0512820512820498E-2</v>
      </c>
      <c r="AU491" s="13">
        <v>9.5833333333333298E-2</v>
      </c>
      <c r="AV491" s="13"/>
      <c r="AW491" s="13">
        <v>0.10344827586206901</v>
      </c>
      <c r="AX491" s="13">
        <v>8.2191780821917804E-2</v>
      </c>
      <c r="AY491" s="13"/>
      <c r="AZ491" s="13">
        <v>0.101818181818182</v>
      </c>
      <c r="BA491" s="13">
        <v>8.2417582417582402E-2</v>
      </c>
      <c r="BB491" s="13"/>
      <c r="BC491" s="13">
        <v>0.11046511627907001</v>
      </c>
      <c r="BD491" s="13">
        <v>6.6350710900473897E-2</v>
      </c>
      <c r="BE491" s="13"/>
      <c r="BF491" s="13">
        <v>0.111940298507463</v>
      </c>
      <c r="BG491" s="13">
        <v>0.10952380952381</v>
      </c>
      <c r="BH491" s="13"/>
      <c r="BI491" s="13">
        <v>0.141025641025641</v>
      </c>
      <c r="BJ491" s="13">
        <v>8.3038869257950496E-2</v>
      </c>
      <c r="BK491" s="13"/>
      <c r="BL491" s="13">
        <v>0.102473498233216</v>
      </c>
      <c r="BM491" s="13">
        <v>7.69230769230769E-2</v>
      </c>
    </row>
    <row r="492" spans="2:65" x14ac:dyDescent="0.3">
      <c r="B492" t="s">
        <v>263</v>
      </c>
      <c r="C492" s="13">
        <v>0.55299539170506895</v>
      </c>
      <c r="D492" s="13">
        <v>0.50511945392491497</v>
      </c>
      <c r="E492" s="13">
        <v>0.58640226628895198</v>
      </c>
      <c r="F492" s="13"/>
      <c r="G492" s="13">
        <v>0.54237288135593198</v>
      </c>
      <c r="H492" s="13">
        <v>0.458937198067633</v>
      </c>
      <c r="I492" s="13">
        <v>0.565217391304348</v>
      </c>
      <c r="J492" s="13">
        <v>0.581395348837209</v>
      </c>
      <c r="K492" s="13">
        <v>0.68421052631578905</v>
      </c>
      <c r="L492" s="13">
        <v>0.75555555555555598</v>
      </c>
      <c r="M492" s="13"/>
      <c r="N492" s="13">
        <v>0.53246753246753198</v>
      </c>
      <c r="O492" s="13">
        <v>0.63095238095238104</v>
      </c>
      <c r="P492" s="13">
        <v>0.51041666666666696</v>
      </c>
      <c r="Q492" s="13">
        <v>0.52</v>
      </c>
      <c r="R492" s="13"/>
      <c r="S492" s="13">
        <v>0.53378378378378399</v>
      </c>
      <c r="T492" s="13">
        <v>0.50819672131147497</v>
      </c>
      <c r="U492" s="13">
        <v>0.66666666666666696</v>
      </c>
      <c r="V492" s="13">
        <v>0.66666666666666696</v>
      </c>
      <c r="W492" s="13">
        <v>0.407407407407407</v>
      </c>
      <c r="X492" s="13">
        <v>0.49180327868852503</v>
      </c>
      <c r="Y492" s="13">
        <v>0.62745098039215697</v>
      </c>
      <c r="Z492" s="13">
        <v>0.57142857142857095</v>
      </c>
      <c r="AA492" s="13">
        <v>0.61111111111111105</v>
      </c>
      <c r="AB492" s="13">
        <v>0.62790697674418605</v>
      </c>
      <c r="AC492" s="13">
        <v>0.41935483870967699</v>
      </c>
      <c r="AD492" s="13">
        <v>0.42857142857142899</v>
      </c>
      <c r="AE492" s="13"/>
      <c r="AF492" s="13">
        <v>0.55038759689922501</v>
      </c>
      <c r="AG492" s="13">
        <v>0.8</v>
      </c>
      <c r="AH492" s="13"/>
      <c r="AI492" s="13">
        <v>0.31779661016949201</v>
      </c>
      <c r="AJ492" s="13">
        <v>0.36231884057970998</v>
      </c>
      <c r="AK492" s="13">
        <v>0.76506024096385505</v>
      </c>
      <c r="AL492" s="13"/>
      <c r="AM492" s="13">
        <v>0.29411764705882398</v>
      </c>
      <c r="AN492" s="13">
        <v>9.6153846153846201E-2</v>
      </c>
      <c r="AO492" s="13">
        <v>0.46923076923076901</v>
      </c>
      <c r="AP492" s="13"/>
      <c r="AQ492" s="13">
        <v>0.50464396284829705</v>
      </c>
      <c r="AR492" s="13">
        <v>0.60244648318042804</v>
      </c>
      <c r="AS492" s="13"/>
      <c r="AT492" s="13">
        <v>0.54487179487179505</v>
      </c>
      <c r="AU492" s="13">
        <v>0.55416666666666703</v>
      </c>
      <c r="AV492" s="13"/>
      <c r="AW492" s="13">
        <v>0.53694581280788201</v>
      </c>
      <c r="AX492" s="13">
        <v>0.55936073059360703</v>
      </c>
      <c r="AY492" s="13"/>
      <c r="AZ492" s="13">
        <v>0.56727272727272704</v>
      </c>
      <c r="BA492" s="13">
        <v>0.53296703296703296</v>
      </c>
      <c r="BB492" s="13"/>
      <c r="BC492" s="13">
        <v>0.49127906976744201</v>
      </c>
      <c r="BD492" s="13">
        <v>0.582938388625592</v>
      </c>
      <c r="BE492" s="13"/>
      <c r="BF492" s="13">
        <v>0.47761194029850701</v>
      </c>
      <c r="BG492" s="13">
        <v>0.5</v>
      </c>
      <c r="BH492" s="13"/>
      <c r="BI492" s="13">
        <v>0.41025641025641002</v>
      </c>
      <c r="BJ492" s="13">
        <v>0.57773851590105996</v>
      </c>
      <c r="BK492" s="13"/>
      <c r="BL492" s="13">
        <v>0.600706713780919</v>
      </c>
      <c r="BM492" s="13">
        <v>0.53846153846153799</v>
      </c>
    </row>
    <row r="493" spans="2:65" x14ac:dyDescent="0.3">
      <c r="B493" t="s">
        <v>91</v>
      </c>
      <c r="C493" s="13">
        <v>1.8433179723502301E-2</v>
      </c>
      <c r="D493" s="13">
        <v>1.7064846416382298E-2</v>
      </c>
      <c r="E493" s="13">
        <v>1.9830028328611901E-2</v>
      </c>
      <c r="F493" s="13"/>
      <c r="G493" s="13">
        <v>0</v>
      </c>
      <c r="H493" s="13">
        <v>9.6618357487922701E-3</v>
      </c>
      <c r="I493" s="13">
        <v>2.1739130434782601E-2</v>
      </c>
      <c r="J493" s="13">
        <v>4.6511627906976702E-2</v>
      </c>
      <c r="K493" s="13">
        <v>1.7543859649122799E-2</v>
      </c>
      <c r="L493" s="13">
        <v>4.4444444444444398E-2</v>
      </c>
      <c r="M493" s="13"/>
      <c r="N493" s="13">
        <v>1.2987012987013E-2</v>
      </c>
      <c r="O493" s="13">
        <v>1.1904761904761901E-2</v>
      </c>
      <c r="P493" s="13">
        <v>3.125E-2</v>
      </c>
      <c r="Q493" s="13">
        <v>2.66666666666667E-2</v>
      </c>
      <c r="R493" s="13"/>
      <c r="S493" s="13">
        <v>6.7567567567567597E-3</v>
      </c>
      <c r="T493" s="13">
        <v>3.2786885245901599E-2</v>
      </c>
      <c r="U493" s="13">
        <v>2.7777777777777801E-2</v>
      </c>
      <c r="V493" s="13">
        <v>2.0833333333333301E-2</v>
      </c>
      <c r="W493" s="13">
        <v>1.85185185185185E-2</v>
      </c>
      <c r="X493" s="13">
        <v>4.91803278688525E-2</v>
      </c>
      <c r="Y493" s="13">
        <v>0</v>
      </c>
      <c r="Z493" s="13">
        <v>0</v>
      </c>
      <c r="AA493" s="13">
        <v>1.1111111111111099E-2</v>
      </c>
      <c r="AB493" s="13">
        <v>4.6511627906976702E-2</v>
      </c>
      <c r="AC493" s="13">
        <v>0</v>
      </c>
      <c r="AD493" s="13">
        <v>0</v>
      </c>
      <c r="AE493" s="13"/>
      <c r="AF493" s="13">
        <v>1.8604651162790701E-2</v>
      </c>
      <c r="AG493" s="13">
        <v>0</v>
      </c>
      <c r="AH493" s="13"/>
      <c r="AI493" s="13">
        <v>8.4745762711864406E-3</v>
      </c>
      <c r="AJ493" s="13">
        <v>1.4492753623188401E-2</v>
      </c>
      <c r="AK493" s="13">
        <v>1.8072289156626498E-2</v>
      </c>
      <c r="AL493" s="13"/>
      <c r="AM493" s="13">
        <v>1.4705882352941201E-2</v>
      </c>
      <c r="AN493" s="13">
        <v>1.9230769230769201E-2</v>
      </c>
      <c r="AO493" s="13">
        <v>7.6923076923076901E-3</v>
      </c>
      <c r="AP493" s="13"/>
      <c r="AQ493" s="13">
        <v>1.54798761609907E-2</v>
      </c>
      <c r="AR493" s="13">
        <v>2.1406727828746201E-2</v>
      </c>
      <c r="AS493" s="13"/>
      <c r="AT493" s="13">
        <v>1.2820512820512799E-2</v>
      </c>
      <c r="AU493" s="13">
        <v>2.0833333333333301E-2</v>
      </c>
      <c r="AV493" s="13"/>
      <c r="AW493" s="13">
        <v>1.47783251231527E-2</v>
      </c>
      <c r="AX493" s="13">
        <v>2.0547945205479499E-2</v>
      </c>
      <c r="AY493" s="13"/>
      <c r="AZ493" s="13">
        <v>2.1818181818181799E-2</v>
      </c>
      <c r="BA493" s="13">
        <v>1.37362637362637E-2</v>
      </c>
      <c r="BB493" s="13"/>
      <c r="BC493" s="13">
        <v>1.4534883720930199E-2</v>
      </c>
      <c r="BD493" s="13">
        <v>3.3175355450236997E-2</v>
      </c>
      <c r="BE493" s="13"/>
      <c r="BF493" s="13">
        <v>0</v>
      </c>
      <c r="BG493" s="13">
        <v>2.3809523809523801E-2</v>
      </c>
      <c r="BH493" s="13"/>
      <c r="BI493" s="13">
        <v>3.8461538461538498E-2</v>
      </c>
      <c r="BJ493" s="13">
        <v>1.41342756183746E-2</v>
      </c>
      <c r="BK493" s="13"/>
      <c r="BL493" s="13">
        <v>1.41342756183746E-2</v>
      </c>
      <c r="BM493" s="13">
        <v>1.7094017094017099E-2</v>
      </c>
    </row>
    <row r="494" spans="2:65" x14ac:dyDescent="0.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row>
    <row r="495" spans="2:65" x14ac:dyDescent="0.3">
      <c r="B495" s="6" t="s">
        <v>276</v>
      </c>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row>
    <row r="496" spans="2:65" x14ac:dyDescent="0.3">
      <c r="B496" s="23" t="s">
        <v>530</v>
      </c>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row>
    <row r="497" spans="2:65" x14ac:dyDescent="0.3">
      <c r="B497" t="s">
        <v>271</v>
      </c>
      <c r="C497" s="13">
        <v>0.25901639344262301</v>
      </c>
      <c r="D497" s="13">
        <v>0.21276595744680901</v>
      </c>
      <c r="E497" s="13">
        <v>0.30246913580246898</v>
      </c>
      <c r="F497" s="13"/>
      <c r="G497" s="13">
        <v>0.29166666666666702</v>
      </c>
      <c r="H497" s="13">
        <v>0.29729729729729698</v>
      </c>
      <c r="I497" s="13">
        <v>0.28125</v>
      </c>
      <c r="J497" s="13">
        <v>0.15384615384615399</v>
      </c>
      <c r="K497" s="13">
        <v>0.18518518518518501</v>
      </c>
      <c r="L497" s="13">
        <v>0.1875</v>
      </c>
      <c r="M497" s="13"/>
      <c r="N497" s="13">
        <v>0.29914529914529903</v>
      </c>
      <c r="O497" s="13">
        <v>0.15625</v>
      </c>
      <c r="P497" s="13">
        <v>0.27272727272727298</v>
      </c>
      <c r="Q497" s="13">
        <v>0.278481012658228</v>
      </c>
      <c r="R497" s="13"/>
      <c r="S497" s="13">
        <v>0.25301204819277101</v>
      </c>
      <c r="T497" s="13">
        <v>0.37931034482758602</v>
      </c>
      <c r="U497" s="13">
        <v>0.16666666666666699</v>
      </c>
      <c r="V497" s="13">
        <v>0.22727272727272699</v>
      </c>
      <c r="W497" s="13">
        <v>0.16666666666666699</v>
      </c>
      <c r="X497" s="13">
        <v>0.36666666666666697</v>
      </c>
      <c r="Y497" s="13">
        <v>0.26315789473684198</v>
      </c>
      <c r="Z497" s="13">
        <v>0.44444444444444398</v>
      </c>
      <c r="AA497" s="13">
        <v>0.22500000000000001</v>
      </c>
      <c r="AB497" s="13">
        <v>0.16666666666666699</v>
      </c>
      <c r="AC497" s="13">
        <v>0.25</v>
      </c>
      <c r="AD497" s="13">
        <v>0</v>
      </c>
      <c r="AE497" s="13"/>
      <c r="AF497" s="13">
        <v>0.26245847176079701</v>
      </c>
      <c r="AG497" s="13">
        <v>0</v>
      </c>
      <c r="AH497" s="13"/>
      <c r="AI497" s="13">
        <v>0.266949152542373</v>
      </c>
      <c r="AJ497" s="13">
        <v>0.231884057971014</v>
      </c>
      <c r="AK497" s="13" t="s">
        <v>197</v>
      </c>
      <c r="AL497" s="13"/>
      <c r="AM497" s="13">
        <v>1</v>
      </c>
      <c r="AN497" s="13">
        <v>0</v>
      </c>
      <c r="AO497" s="13">
        <v>0</v>
      </c>
      <c r="AP497" s="13"/>
      <c r="AQ497" s="13">
        <v>0.26219512195122002</v>
      </c>
      <c r="AR497" s="13">
        <v>0.25531914893617003</v>
      </c>
      <c r="AS497" s="13"/>
      <c r="AT497" s="13">
        <v>0.19480519480519501</v>
      </c>
      <c r="AU497" s="13">
        <v>0.277272727272727</v>
      </c>
      <c r="AV497" s="13"/>
      <c r="AW497" s="13">
        <v>0.23913043478260901</v>
      </c>
      <c r="AX497" s="13">
        <v>0.26315789473684198</v>
      </c>
      <c r="AY497" s="13"/>
      <c r="AZ497" s="13">
        <v>0.244094488188976</v>
      </c>
      <c r="BA497" s="13">
        <v>0.27272727272727298</v>
      </c>
      <c r="BB497" s="13"/>
      <c r="BC497" s="13">
        <v>0.27631578947368401</v>
      </c>
      <c r="BD497" s="13">
        <v>0.203703703703704</v>
      </c>
      <c r="BE497" s="13"/>
      <c r="BF497" s="13">
        <v>0.27419354838709697</v>
      </c>
      <c r="BG497" s="13">
        <v>0.27777777777777801</v>
      </c>
      <c r="BH497" s="13"/>
      <c r="BI497" s="13">
        <v>0.162790697674419</v>
      </c>
      <c r="BJ497" s="13">
        <v>0.28015564202334597</v>
      </c>
      <c r="BK497" s="13"/>
      <c r="BL497" s="13">
        <v>0.24390243902438999</v>
      </c>
      <c r="BM497" s="13">
        <v>0.28235294117647097</v>
      </c>
    </row>
    <row r="498" spans="2:65" x14ac:dyDescent="0.3">
      <c r="B498" t="s">
        <v>272</v>
      </c>
      <c r="C498" s="13">
        <v>0.23278688524590199</v>
      </c>
      <c r="D498" s="13">
        <v>0.30496453900709197</v>
      </c>
      <c r="E498" s="13">
        <v>0.172839506172839</v>
      </c>
      <c r="F498" s="13"/>
      <c r="G498" s="13">
        <v>0.3125</v>
      </c>
      <c r="H498" s="13">
        <v>0.27027027027027001</v>
      </c>
      <c r="I498" s="13">
        <v>0.1875</v>
      </c>
      <c r="J498" s="13">
        <v>0.20512820512820501</v>
      </c>
      <c r="K498" s="13">
        <v>0.18518518518518501</v>
      </c>
      <c r="L498" s="13">
        <v>6.25E-2</v>
      </c>
      <c r="M498" s="13"/>
      <c r="N498" s="13">
        <v>0.22222222222222199</v>
      </c>
      <c r="O498" s="13">
        <v>0.265625</v>
      </c>
      <c r="P498" s="13">
        <v>0.25</v>
      </c>
      <c r="Q498" s="13">
        <v>0.215189873417722</v>
      </c>
      <c r="R498" s="13"/>
      <c r="S498" s="13">
        <v>0.240963855421687</v>
      </c>
      <c r="T498" s="13">
        <v>0.20689655172413801</v>
      </c>
      <c r="U498" s="13">
        <v>0</v>
      </c>
      <c r="V498" s="13">
        <v>0.22727272727272699</v>
      </c>
      <c r="W498" s="13">
        <v>0.33333333333333298</v>
      </c>
      <c r="X498" s="13">
        <v>0.2</v>
      </c>
      <c r="Y498" s="13">
        <v>0.105263157894737</v>
      </c>
      <c r="Z498" s="13">
        <v>0.22222222222222199</v>
      </c>
      <c r="AA498" s="13">
        <v>0.25</v>
      </c>
      <c r="AB498" s="13">
        <v>0.44444444444444398</v>
      </c>
      <c r="AC498" s="13">
        <v>0.25</v>
      </c>
      <c r="AD498" s="13">
        <v>0</v>
      </c>
      <c r="AE498" s="13"/>
      <c r="AF498" s="13">
        <v>0.235880398671096</v>
      </c>
      <c r="AG498" s="13">
        <v>0</v>
      </c>
      <c r="AH498" s="13"/>
      <c r="AI498" s="13">
        <v>0.241525423728814</v>
      </c>
      <c r="AJ498" s="13">
        <v>0.202898550724638</v>
      </c>
      <c r="AK498" s="13" t="s">
        <v>197</v>
      </c>
      <c r="AL498" s="13"/>
      <c r="AM498" s="13">
        <v>0</v>
      </c>
      <c r="AN498" s="13">
        <v>1</v>
      </c>
      <c r="AO498" s="13">
        <v>0</v>
      </c>
      <c r="AP498" s="13"/>
      <c r="AQ498" s="13">
        <v>0.22560975609756101</v>
      </c>
      <c r="AR498" s="13">
        <v>0.24113475177304999</v>
      </c>
      <c r="AS498" s="13"/>
      <c r="AT498" s="13">
        <v>0.19480519480519501</v>
      </c>
      <c r="AU498" s="13">
        <v>0.24545454545454501</v>
      </c>
      <c r="AV498" s="13"/>
      <c r="AW498" s="13">
        <v>0.34782608695652201</v>
      </c>
      <c r="AX498" s="13">
        <v>0.17703349282296699</v>
      </c>
      <c r="AY498" s="13"/>
      <c r="AZ498" s="13">
        <v>0.244094488188976</v>
      </c>
      <c r="BA498" s="13">
        <v>0.21590909090909099</v>
      </c>
      <c r="BB498" s="13"/>
      <c r="BC498" s="13">
        <v>0.32236842105263203</v>
      </c>
      <c r="BD498" s="13">
        <v>0.148148148148148</v>
      </c>
      <c r="BE498" s="13"/>
      <c r="BF498" s="13">
        <v>0.33870967741935498</v>
      </c>
      <c r="BG498" s="13">
        <v>0.31111111111111101</v>
      </c>
      <c r="BH498" s="13"/>
      <c r="BI498" s="13">
        <v>0.44186046511627902</v>
      </c>
      <c r="BJ498" s="13">
        <v>0.190661478599222</v>
      </c>
      <c r="BK498" s="13"/>
      <c r="BL498" s="13">
        <v>0.23577235772357699</v>
      </c>
      <c r="BM498" s="13">
        <v>0.217647058823529</v>
      </c>
    </row>
    <row r="499" spans="2:65" x14ac:dyDescent="0.3">
      <c r="B499" t="s">
        <v>273</v>
      </c>
      <c r="C499" s="13">
        <v>0.27868852459016402</v>
      </c>
      <c r="D499" s="13">
        <v>0.269503546099291</v>
      </c>
      <c r="E499" s="13">
        <v>0.29012345679012302</v>
      </c>
      <c r="F499" s="13"/>
      <c r="G499" s="13">
        <v>0.14583333333333301</v>
      </c>
      <c r="H499" s="13">
        <v>0.28828828828828801</v>
      </c>
      <c r="I499" s="13">
        <v>0.265625</v>
      </c>
      <c r="J499" s="13">
        <v>0.33333333333333298</v>
      </c>
      <c r="K499" s="13">
        <v>0.37037037037037002</v>
      </c>
      <c r="L499" s="13">
        <v>0.375</v>
      </c>
      <c r="M499" s="13"/>
      <c r="N499" s="13">
        <v>0.27350427350427398</v>
      </c>
      <c r="O499" s="13">
        <v>0.28125</v>
      </c>
      <c r="P499" s="13">
        <v>0.31818181818181801</v>
      </c>
      <c r="Q499" s="13">
        <v>0.265822784810127</v>
      </c>
      <c r="R499" s="13"/>
      <c r="S499" s="13">
        <v>0.28915662650602397</v>
      </c>
      <c r="T499" s="13">
        <v>0.31034482758620702</v>
      </c>
      <c r="U499" s="13">
        <v>0.33333333333333298</v>
      </c>
      <c r="V499" s="13">
        <v>0.22727272727272699</v>
      </c>
      <c r="W499" s="13">
        <v>0.375</v>
      </c>
      <c r="X499" s="13">
        <v>0.16666666666666699</v>
      </c>
      <c r="Y499" s="13">
        <v>0.47368421052631599</v>
      </c>
      <c r="Z499" s="13">
        <v>0.22222222222222199</v>
      </c>
      <c r="AA499" s="13">
        <v>0.3</v>
      </c>
      <c r="AB499" s="13">
        <v>0.22222222222222199</v>
      </c>
      <c r="AC499" s="13">
        <v>0.125</v>
      </c>
      <c r="AD499" s="13">
        <v>0</v>
      </c>
      <c r="AE499" s="13"/>
      <c r="AF499" s="13">
        <v>0.282392026578073</v>
      </c>
      <c r="AG499" s="13">
        <v>0</v>
      </c>
      <c r="AH499" s="13"/>
      <c r="AI499" s="13">
        <v>0.28813559322033899</v>
      </c>
      <c r="AJ499" s="13">
        <v>0.24637681159420299</v>
      </c>
      <c r="AK499" s="13" t="s">
        <v>197</v>
      </c>
      <c r="AL499" s="13"/>
      <c r="AM499" s="13">
        <v>0</v>
      </c>
      <c r="AN499" s="13">
        <v>0</v>
      </c>
      <c r="AO499" s="13">
        <v>0.60769230769230798</v>
      </c>
      <c r="AP499" s="13"/>
      <c r="AQ499" s="13">
        <v>0.28048780487804897</v>
      </c>
      <c r="AR499" s="13">
        <v>0.27659574468085102</v>
      </c>
      <c r="AS499" s="13"/>
      <c r="AT499" s="13">
        <v>0.36363636363636398</v>
      </c>
      <c r="AU499" s="13">
        <v>0.25</v>
      </c>
      <c r="AV499" s="13"/>
      <c r="AW499" s="13">
        <v>0.173913043478261</v>
      </c>
      <c r="AX499" s="13">
        <v>0.33014354066985602</v>
      </c>
      <c r="AY499" s="13"/>
      <c r="AZ499" s="13">
        <v>0.28346456692913402</v>
      </c>
      <c r="BA499" s="13">
        <v>0.27840909090909099</v>
      </c>
      <c r="BB499" s="13"/>
      <c r="BC499" s="13">
        <v>0.22368421052631601</v>
      </c>
      <c r="BD499" s="13">
        <v>0.342592592592593</v>
      </c>
      <c r="BE499" s="13"/>
      <c r="BF499" s="13">
        <v>0.16129032258064499</v>
      </c>
      <c r="BG499" s="13">
        <v>0.266666666666667</v>
      </c>
      <c r="BH499" s="13"/>
      <c r="BI499" s="13">
        <v>0.186046511627907</v>
      </c>
      <c r="BJ499" s="13">
        <v>0.29961089494163401</v>
      </c>
      <c r="BK499" s="13"/>
      <c r="BL499" s="13">
        <v>0.26829268292682901</v>
      </c>
      <c r="BM499" s="13">
        <v>0.29411764705882398</v>
      </c>
    </row>
    <row r="500" spans="2:65" x14ac:dyDescent="0.3">
      <c r="B500" t="s">
        <v>274</v>
      </c>
      <c r="C500" s="13">
        <v>0.13114754098360701</v>
      </c>
      <c r="D500" s="13">
        <v>0.12765957446808501</v>
      </c>
      <c r="E500" s="13">
        <v>0.13580246913580199</v>
      </c>
      <c r="F500" s="13"/>
      <c r="G500" s="13">
        <v>8.3333333333333301E-2</v>
      </c>
      <c r="H500" s="13">
        <v>9.90990990990991E-2</v>
      </c>
      <c r="I500" s="13">
        <v>0.15625</v>
      </c>
      <c r="J500" s="13">
        <v>0.20512820512820501</v>
      </c>
      <c r="K500" s="13">
        <v>0.148148148148148</v>
      </c>
      <c r="L500" s="13">
        <v>0.1875</v>
      </c>
      <c r="M500" s="13"/>
      <c r="N500" s="13">
        <v>0.15384615384615399</v>
      </c>
      <c r="O500" s="13">
        <v>0.140625</v>
      </c>
      <c r="P500" s="13">
        <v>9.0909090909090898E-2</v>
      </c>
      <c r="Q500" s="13">
        <v>0.10126582278481</v>
      </c>
      <c r="R500" s="13"/>
      <c r="S500" s="13">
        <v>0.132530120481928</v>
      </c>
      <c r="T500" s="13">
        <v>6.8965517241379296E-2</v>
      </c>
      <c r="U500" s="13">
        <v>0.25</v>
      </c>
      <c r="V500" s="13">
        <v>0.13636363636363599</v>
      </c>
      <c r="W500" s="13">
        <v>4.1666666666666699E-2</v>
      </c>
      <c r="X500" s="13">
        <v>0.133333333333333</v>
      </c>
      <c r="Y500" s="13">
        <v>0.105263157894737</v>
      </c>
      <c r="Z500" s="13">
        <v>0.11111111111111099</v>
      </c>
      <c r="AA500" s="13">
        <v>0.125</v>
      </c>
      <c r="AB500" s="13">
        <v>0</v>
      </c>
      <c r="AC500" s="13">
        <v>0.3125</v>
      </c>
      <c r="AD500" s="13">
        <v>1</v>
      </c>
      <c r="AE500" s="13"/>
      <c r="AF500" s="13">
        <v>0.12956810631229199</v>
      </c>
      <c r="AG500" s="13">
        <v>0.33333333333333298</v>
      </c>
      <c r="AH500" s="13"/>
      <c r="AI500" s="13">
        <v>0.13559322033898299</v>
      </c>
      <c r="AJ500" s="13">
        <v>0.115942028985507</v>
      </c>
      <c r="AK500" s="13" t="s">
        <v>197</v>
      </c>
      <c r="AL500" s="13"/>
      <c r="AM500" s="13">
        <v>0</v>
      </c>
      <c r="AN500" s="13">
        <v>0</v>
      </c>
      <c r="AO500" s="13">
        <v>0.253846153846154</v>
      </c>
      <c r="AP500" s="13"/>
      <c r="AQ500" s="13">
        <v>0.12804878048780499</v>
      </c>
      <c r="AR500" s="13">
        <v>0.134751773049645</v>
      </c>
      <c r="AS500" s="13"/>
      <c r="AT500" s="13">
        <v>0.14285714285714299</v>
      </c>
      <c r="AU500" s="13">
        <v>0.131818181818182</v>
      </c>
      <c r="AV500" s="13"/>
      <c r="AW500" s="13">
        <v>0.173913043478261</v>
      </c>
      <c r="AX500" s="13">
        <v>0.11483253588516699</v>
      </c>
      <c r="AY500" s="13"/>
      <c r="AZ500" s="13">
        <v>0.118110236220472</v>
      </c>
      <c r="BA500" s="13">
        <v>0.142045454545455</v>
      </c>
      <c r="BB500" s="13"/>
      <c r="BC500" s="13">
        <v>0.105263157894737</v>
      </c>
      <c r="BD500" s="13">
        <v>0.18518518518518501</v>
      </c>
      <c r="BE500" s="13"/>
      <c r="BF500" s="13">
        <v>0.12903225806451599</v>
      </c>
      <c r="BG500" s="13">
        <v>8.8888888888888906E-2</v>
      </c>
      <c r="BH500" s="13"/>
      <c r="BI500" s="13">
        <v>0.13953488372093001</v>
      </c>
      <c r="BJ500" s="13">
        <v>0.12840466926069999</v>
      </c>
      <c r="BK500" s="13"/>
      <c r="BL500" s="13">
        <v>0.154471544715447</v>
      </c>
      <c r="BM500" s="13">
        <v>0.105882352941176</v>
      </c>
    </row>
    <row r="501" spans="2:65" x14ac:dyDescent="0.3">
      <c r="B501" t="s">
        <v>275</v>
      </c>
      <c r="C501" s="13">
        <v>6.8852459016393405E-2</v>
      </c>
      <c r="D501" s="13">
        <v>6.3829787234042507E-2</v>
      </c>
      <c r="E501" s="13">
        <v>6.1728395061728399E-2</v>
      </c>
      <c r="F501" s="13"/>
      <c r="G501" s="13">
        <v>0.125</v>
      </c>
      <c r="H501" s="13">
        <v>2.7027027027027001E-2</v>
      </c>
      <c r="I501" s="13">
        <v>6.25E-2</v>
      </c>
      <c r="J501" s="13">
        <v>7.69230769230769E-2</v>
      </c>
      <c r="K501" s="13">
        <v>7.4074074074074098E-2</v>
      </c>
      <c r="L501" s="13">
        <v>0.1875</v>
      </c>
      <c r="M501" s="13"/>
      <c r="N501" s="13">
        <v>5.1282051282051301E-2</v>
      </c>
      <c r="O501" s="13">
        <v>0.109375</v>
      </c>
      <c r="P501" s="13">
        <v>6.8181818181818205E-2</v>
      </c>
      <c r="Q501" s="13">
        <v>6.3291139240506306E-2</v>
      </c>
      <c r="R501" s="13"/>
      <c r="S501" s="13">
        <v>6.02409638554217E-2</v>
      </c>
      <c r="T501" s="13">
        <v>3.4482758620689703E-2</v>
      </c>
      <c r="U501" s="13">
        <v>0.25</v>
      </c>
      <c r="V501" s="13">
        <v>0.13636363636363599</v>
      </c>
      <c r="W501" s="13">
        <v>4.1666666666666699E-2</v>
      </c>
      <c r="X501" s="13">
        <v>6.6666666666666693E-2</v>
      </c>
      <c r="Y501" s="13">
        <v>0</v>
      </c>
      <c r="Z501" s="13">
        <v>0</v>
      </c>
      <c r="AA501" s="13">
        <v>0.05</v>
      </c>
      <c r="AB501" s="13">
        <v>0.16666666666666699</v>
      </c>
      <c r="AC501" s="13">
        <v>6.25E-2</v>
      </c>
      <c r="AD501" s="13">
        <v>0</v>
      </c>
      <c r="AE501" s="13"/>
      <c r="AF501" s="13">
        <v>6.3122923588039906E-2</v>
      </c>
      <c r="AG501" s="13">
        <v>0.33333333333333298</v>
      </c>
      <c r="AH501" s="13"/>
      <c r="AI501" s="13">
        <v>5.5084745762711898E-2</v>
      </c>
      <c r="AJ501" s="13">
        <v>0.115942028985507</v>
      </c>
      <c r="AK501" s="13" t="s">
        <v>197</v>
      </c>
      <c r="AL501" s="13"/>
      <c r="AM501" s="13">
        <v>0</v>
      </c>
      <c r="AN501" s="13">
        <v>0</v>
      </c>
      <c r="AO501" s="13">
        <v>0.138461538461538</v>
      </c>
      <c r="AP501" s="13"/>
      <c r="AQ501" s="13">
        <v>7.3170731707317097E-2</v>
      </c>
      <c r="AR501" s="13">
        <v>6.3829787234042507E-2</v>
      </c>
      <c r="AS501" s="13"/>
      <c r="AT501" s="13">
        <v>6.4935064935064901E-2</v>
      </c>
      <c r="AU501" s="13">
        <v>6.8181818181818205E-2</v>
      </c>
      <c r="AV501" s="13"/>
      <c r="AW501" s="13">
        <v>5.4347826086956499E-2</v>
      </c>
      <c r="AX501" s="13">
        <v>7.6555023923445001E-2</v>
      </c>
      <c r="AY501" s="13"/>
      <c r="AZ501" s="13">
        <v>5.5118110236220499E-2</v>
      </c>
      <c r="BA501" s="13">
        <v>7.9545454545454503E-2</v>
      </c>
      <c r="BB501" s="13"/>
      <c r="BC501" s="13">
        <v>3.94736842105263E-2</v>
      </c>
      <c r="BD501" s="13">
        <v>8.3333333333333301E-2</v>
      </c>
      <c r="BE501" s="13"/>
      <c r="BF501" s="13">
        <v>6.4516129032258104E-2</v>
      </c>
      <c r="BG501" s="13">
        <v>2.2222222222222199E-2</v>
      </c>
      <c r="BH501" s="13"/>
      <c r="BI501" s="13">
        <v>0</v>
      </c>
      <c r="BJ501" s="13">
        <v>8.1712062256809298E-2</v>
      </c>
      <c r="BK501" s="13"/>
      <c r="BL501" s="13">
        <v>7.3170731707317097E-2</v>
      </c>
      <c r="BM501" s="13">
        <v>7.0588235294117604E-2</v>
      </c>
    </row>
    <row r="502" spans="2:65" x14ac:dyDescent="0.3">
      <c r="B502" t="s">
        <v>182</v>
      </c>
      <c r="C502" s="13">
        <v>2.9508196721311501E-2</v>
      </c>
      <c r="D502" s="13">
        <v>2.1276595744680899E-2</v>
      </c>
      <c r="E502" s="13">
        <v>3.7037037037037E-2</v>
      </c>
      <c r="F502" s="13"/>
      <c r="G502" s="13">
        <v>4.1666666666666699E-2</v>
      </c>
      <c r="H502" s="13">
        <v>1.8018018018018001E-2</v>
      </c>
      <c r="I502" s="13">
        <v>4.6875E-2</v>
      </c>
      <c r="J502" s="13">
        <v>2.5641025641025599E-2</v>
      </c>
      <c r="K502" s="13">
        <v>3.7037037037037E-2</v>
      </c>
      <c r="L502" s="13">
        <v>0</v>
      </c>
      <c r="M502" s="13"/>
      <c r="N502" s="13">
        <v>0</v>
      </c>
      <c r="O502" s="13">
        <v>4.6875E-2</v>
      </c>
      <c r="P502" s="13">
        <v>0</v>
      </c>
      <c r="Q502" s="13">
        <v>7.5949367088607597E-2</v>
      </c>
      <c r="R502" s="13"/>
      <c r="S502" s="13">
        <v>2.40963855421687E-2</v>
      </c>
      <c r="T502" s="13">
        <v>0</v>
      </c>
      <c r="U502" s="13">
        <v>0</v>
      </c>
      <c r="V502" s="13">
        <v>4.5454545454545497E-2</v>
      </c>
      <c r="W502" s="13">
        <v>4.1666666666666699E-2</v>
      </c>
      <c r="X502" s="13">
        <v>6.6666666666666693E-2</v>
      </c>
      <c r="Y502" s="13">
        <v>5.2631578947368397E-2</v>
      </c>
      <c r="Z502" s="13">
        <v>0</v>
      </c>
      <c r="AA502" s="13">
        <v>0.05</v>
      </c>
      <c r="AB502" s="13">
        <v>0</v>
      </c>
      <c r="AC502" s="13">
        <v>0</v>
      </c>
      <c r="AD502" s="13">
        <v>0</v>
      </c>
      <c r="AE502" s="13"/>
      <c r="AF502" s="13">
        <v>2.6578073089701001E-2</v>
      </c>
      <c r="AG502" s="13">
        <v>0.33333333333333298</v>
      </c>
      <c r="AH502" s="13"/>
      <c r="AI502" s="13">
        <v>1.27118644067797E-2</v>
      </c>
      <c r="AJ502" s="13">
        <v>8.6956521739130405E-2</v>
      </c>
      <c r="AK502" s="13" t="s">
        <v>197</v>
      </c>
      <c r="AL502" s="13"/>
      <c r="AM502" s="13">
        <v>0</v>
      </c>
      <c r="AN502" s="13">
        <v>0</v>
      </c>
      <c r="AO502" s="13">
        <v>0</v>
      </c>
      <c r="AP502" s="13"/>
      <c r="AQ502" s="13">
        <v>3.0487804878048801E-2</v>
      </c>
      <c r="AR502" s="13">
        <v>2.8368794326241099E-2</v>
      </c>
      <c r="AS502" s="13"/>
      <c r="AT502" s="13">
        <v>3.8961038961039002E-2</v>
      </c>
      <c r="AU502" s="13">
        <v>2.7272727272727299E-2</v>
      </c>
      <c r="AV502" s="13"/>
      <c r="AW502" s="13">
        <v>1.0869565217391301E-2</v>
      </c>
      <c r="AX502" s="13">
        <v>3.82775119617225E-2</v>
      </c>
      <c r="AY502" s="13"/>
      <c r="AZ502" s="13">
        <v>5.5118110236220499E-2</v>
      </c>
      <c r="BA502" s="13">
        <v>1.13636363636364E-2</v>
      </c>
      <c r="BB502" s="13"/>
      <c r="BC502" s="13">
        <v>3.2894736842105303E-2</v>
      </c>
      <c r="BD502" s="13">
        <v>3.7037037037037E-2</v>
      </c>
      <c r="BE502" s="13"/>
      <c r="BF502" s="13">
        <v>3.2258064516128997E-2</v>
      </c>
      <c r="BG502" s="13">
        <v>3.3333333333333298E-2</v>
      </c>
      <c r="BH502" s="13"/>
      <c r="BI502" s="13">
        <v>6.9767441860465101E-2</v>
      </c>
      <c r="BJ502" s="13">
        <v>1.94552529182879E-2</v>
      </c>
      <c r="BK502" s="13"/>
      <c r="BL502" s="13">
        <v>2.4390243902439001E-2</v>
      </c>
      <c r="BM502" s="13">
        <v>2.9411764705882401E-2</v>
      </c>
    </row>
    <row r="503" spans="2:65" x14ac:dyDescent="0.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row>
    <row r="504" spans="2:65" x14ac:dyDescent="0.3">
      <c r="B504" s="6" t="s">
        <v>289</v>
      </c>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row>
    <row r="505" spans="2:65" x14ac:dyDescent="0.3">
      <c r="B505" s="23" t="s">
        <v>531</v>
      </c>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row>
    <row r="506" spans="2:65" x14ac:dyDescent="0.3">
      <c r="B506" t="s">
        <v>285</v>
      </c>
      <c r="C506" s="13">
        <v>0.430379746835443</v>
      </c>
      <c r="D506" s="13">
        <v>0.53333333333333299</v>
      </c>
      <c r="E506" s="13">
        <v>0.36734693877551</v>
      </c>
      <c r="F506" s="13"/>
      <c r="G506" s="13">
        <v>0.214285714285714</v>
      </c>
      <c r="H506" s="13">
        <v>0.60606060606060597</v>
      </c>
      <c r="I506" s="13">
        <v>0.44444444444444398</v>
      </c>
      <c r="J506" s="13">
        <v>0.16666666666666699</v>
      </c>
      <c r="K506" s="13">
        <v>0.2</v>
      </c>
      <c r="L506" s="13">
        <v>0.33333333333333298</v>
      </c>
      <c r="M506" s="13"/>
      <c r="N506" s="13">
        <v>0.48571428571428599</v>
      </c>
      <c r="O506" s="13">
        <v>0.4</v>
      </c>
      <c r="P506" s="13">
        <v>0.5</v>
      </c>
      <c r="Q506" s="13">
        <v>0.31818181818181801</v>
      </c>
      <c r="R506" s="13"/>
      <c r="S506" s="13">
        <v>0.52380952380952395</v>
      </c>
      <c r="T506" s="13">
        <v>0.45454545454545497</v>
      </c>
      <c r="U506" s="13">
        <v>0</v>
      </c>
      <c r="V506" s="13">
        <v>0.6</v>
      </c>
      <c r="W506" s="13">
        <v>0.25</v>
      </c>
      <c r="X506" s="13">
        <v>0.45454545454545497</v>
      </c>
      <c r="Y506" s="13">
        <v>0.8</v>
      </c>
      <c r="Z506" s="13">
        <v>0.5</v>
      </c>
      <c r="AA506" s="13">
        <v>0.22222222222222199</v>
      </c>
      <c r="AB506" s="13">
        <v>0.33333333333333298</v>
      </c>
      <c r="AC506" s="13">
        <v>0</v>
      </c>
      <c r="AD506" s="13" t="s">
        <v>197</v>
      </c>
      <c r="AE506" s="13"/>
      <c r="AF506" s="13">
        <v>0.430379746835443</v>
      </c>
      <c r="AG506" s="13" t="s">
        <v>197</v>
      </c>
      <c r="AH506" s="13"/>
      <c r="AI506" s="13">
        <v>0.42857142857142899</v>
      </c>
      <c r="AJ506" s="13">
        <v>0.4375</v>
      </c>
      <c r="AK506" s="13" t="s">
        <v>197</v>
      </c>
      <c r="AL506" s="13"/>
      <c r="AM506" s="13">
        <v>0.41176470588235298</v>
      </c>
      <c r="AN506" s="13" t="s">
        <v>197</v>
      </c>
      <c r="AO506" s="13" t="s">
        <v>197</v>
      </c>
      <c r="AP506" s="13"/>
      <c r="AQ506" s="13">
        <v>0.581395348837209</v>
      </c>
      <c r="AR506" s="13">
        <v>0.25</v>
      </c>
      <c r="AS506" s="13"/>
      <c r="AT506" s="13">
        <v>0.33333333333333298</v>
      </c>
      <c r="AU506" s="13">
        <v>0.44262295081967201</v>
      </c>
      <c r="AV506" s="13"/>
      <c r="AW506" s="13">
        <v>0.40909090909090901</v>
      </c>
      <c r="AX506" s="13">
        <v>0.43636363636363601</v>
      </c>
      <c r="AY506" s="13"/>
      <c r="AZ506" s="13">
        <v>0.225806451612903</v>
      </c>
      <c r="BA506" s="13">
        <v>0.5625</v>
      </c>
      <c r="BB506" s="13"/>
      <c r="BC506" s="13">
        <v>0.452380952380952</v>
      </c>
      <c r="BD506" s="13">
        <v>0.36363636363636398</v>
      </c>
      <c r="BE506" s="13"/>
      <c r="BF506" s="13">
        <v>0.58823529411764697</v>
      </c>
      <c r="BG506" s="13">
        <v>0.36</v>
      </c>
      <c r="BH506" s="13"/>
      <c r="BI506" s="13">
        <v>0.28571428571428598</v>
      </c>
      <c r="BJ506" s="13">
        <v>0.44444444444444398</v>
      </c>
      <c r="BK506" s="13"/>
      <c r="BL506" s="13">
        <v>0.46666666666666701</v>
      </c>
      <c r="BM506" s="13">
        <v>0.39583333333333298</v>
      </c>
    </row>
    <row r="507" spans="2:65" x14ac:dyDescent="0.3">
      <c r="B507" t="s">
        <v>286</v>
      </c>
      <c r="C507" s="13">
        <v>0.556962025316456</v>
      </c>
      <c r="D507" s="13">
        <v>0.46666666666666701</v>
      </c>
      <c r="E507" s="13">
        <v>0.61224489795918402</v>
      </c>
      <c r="F507" s="13"/>
      <c r="G507" s="13">
        <v>0.71428571428571397</v>
      </c>
      <c r="H507" s="13">
        <v>0.39393939393939398</v>
      </c>
      <c r="I507" s="13">
        <v>0.55555555555555602</v>
      </c>
      <c r="J507" s="13">
        <v>0.83333333333333304</v>
      </c>
      <c r="K507" s="13">
        <v>0.8</v>
      </c>
      <c r="L507" s="13">
        <v>0.66666666666666696</v>
      </c>
      <c r="M507" s="13"/>
      <c r="N507" s="13">
        <v>0.51428571428571401</v>
      </c>
      <c r="O507" s="13">
        <v>0.6</v>
      </c>
      <c r="P507" s="13">
        <v>0.5</v>
      </c>
      <c r="Q507" s="13">
        <v>0.63636363636363602</v>
      </c>
      <c r="R507" s="13"/>
      <c r="S507" s="13">
        <v>0.476190476190476</v>
      </c>
      <c r="T507" s="13">
        <v>0.54545454545454497</v>
      </c>
      <c r="U507" s="13">
        <v>1</v>
      </c>
      <c r="V507" s="13">
        <v>0.4</v>
      </c>
      <c r="W507" s="13">
        <v>0.75</v>
      </c>
      <c r="X507" s="13">
        <v>0.54545454545454497</v>
      </c>
      <c r="Y507" s="13">
        <v>0.2</v>
      </c>
      <c r="Z507" s="13">
        <v>0.5</v>
      </c>
      <c r="AA507" s="13">
        <v>0.66666666666666696</v>
      </c>
      <c r="AB507" s="13">
        <v>0.66666666666666696</v>
      </c>
      <c r="AC507" s="13">
        <v>1</v>
      </c>
      <c r="AD507" s="13" t="s">
        <v>197</v>
      </c>
      <c r="AE507" s="13"/>
      <c r="AF507" s="13">
        <v>0.556962025316456</v>
      </c>
      <c r="AG507" s="13" t="s">
        <v>197</v>
      </c>
      <c r="AH507" s="13"/>
      <c r="AI507" s="13">
        <v>0.55555555555555602</v>
      </c>
      <c r="AJ507" s="13">
        <v>0.5625</v>
      </c>
      <c r="AK507" s="13" t="s">
        <v>197</v>
      </c>
      <c r="AL507" s="13"/>
      <c r="AM507" s="13">
        <v>0.57352941176470595</v>
      </c>
      <c r="AN507" s="13" t="s">
        <v>197</v>
      </c>
      <c r="AO507" s="13" t="s">
        <v>197</v>
      </c>
      <c r="AP507" s="13"/>
      <c r="AQ507" s="13">
        <v>0.39534883720930197</v>
      </c>
      <c r="AR507" s="13">
        <v>0.75</v>
      </c>
      <c r="AS507" s="13"/>
      <c r="AT507" s="13">
        <v>0.6</v>
      </c>
      <c r="AU507" s="13">
        <v>0.55737704918032804</v>
      </c>
      <c r="AV507" s="13"/>
      <c r="AW507" s="13">
        <v>0.59090909090909105</v>
      </c>
      <c r="AX507" s="13">
        <v>0.54545454545454497</v>
      </c>
      <c r="AY507" s="13"/>
      <c r="AZ507" s="13">
        <v>0.77419354838709697</v>
      </c>
      <c r="BA507" s="13">
        <v>0.41666666666666702</v>
      </c>
      <c r="BB507" s="13"/>
      <c r="BC507" s="13">
        <v>0.547619047619048</v>
      </c>
      <c r="BD507" s="13">
        <v>0.59090909090909105</v>
      </c>
      <c r="BE507" s="13"/>
      <c r="BF507" s="13">
        <v>0.41176470588235298</v>
      </c>
      <c r="BG507" s="13">
        <v>0.64</v>
      </c>
      <c r="BH507" s="13"/>
      <c r="BI507" s="13">
        <v>0.71428571428571397</v>
      </c>
      <c r="BJ507" s="13">
        <v>0.54166666666666696</v>
      </c>
      <c r="BK507" s="13"/>
      <c r="BL507" s="13">
        <v>0.53333333333333299</v>
      </c>
      <c r="BM507" s="13">
        <v>0.58333333333333304</v>
      </c>
    </row>
    <row r="508" spans="2:65" x14ac:dyDescent="0.3">
      <c r="B508" t="s">
        <v>91</v>
      </c>
      <c r="C508" s="13">
        <v>1.26582278481013E-2</v>
      </c>
      <c r="D508" s="13">
        <v>0</v>
      </c>
      <c r="E508" s="13">
        <v>2.04081632653061E-2</v>
      </c>
      <c r="F508" s="13"/>
      <c r="G508" s="13">
        <v>7.1428571428571397E-2</v>
      </c>
      <c r="H508" s="13">
        <v>0</v>
      </c>
      <c r="I508" s="13">
        <v>0</v>
      </c>
      <c r="J508" s="13">
        <v>0</v>
      </c>
      <c r="K508" s="13">
        <v>0</v>
      </c>
      <c r="L508" s="13">
        <v>0</v>
      </c>
      <c r="M508" s="13"/>
      <c r="N508" s="13">
        <v>0</v>
      </c>
      <c r="O508" s="13">
        <v>0</v>
      </c>
      <c r="P508" s="13">
        <v>0</v>
      </c>
      <c r="Q508" s="13">
        <v>4.5454545454545497E-2</v>
      </c>
      <c r="R508" s="13"/>
      <c r="S508" s="13">
        <v>0</v>
      </c>
      <c r="T508" s="13">
        <v>0</v>
      </c>
      <c r="U508" s="13">
        <v>0</v>
      </c>
      <c r="V508" s="13">
        <v>0</v>
      </c>
      <c r="W508" s="13">
        <v>0</v>
      </c>
      <c r="X508" s="13">
        <v>0</v>
      </c>
      <c r="Y508" s="13">
        <v>0</v>
      </c>
      <c r="Z508" s="13">
        <v>0</v>
      </c>
      <c r="AA508" s="13">
        <v>0.11111111111111099</v>
      </c>
      <c r="AB508" s="13">
        <v>0</v>
      </c>
      <c r="AC508" s="13">
        <v>0</v>
      </c>
      <c r="AD508" s="13" t="s">
        <v>197</v>
      </c>
      <c r="AE508" s="13"/>
      <c r="AF508" s="13">
        <v>1.26582278481013E-2</v>
      </c>
      <c r="AG508" s="13" t="s">
        <v>197</v>
      </c>
      <c r="AH508" s="13"/>
      <c r="AI508" s="13">
        <v>1.58730158730159E-2</v>
      </c>
      <c r="AJ508" s="13">
        <v>0</v>
      </c>
      <c r="AK508" s="13" t="s">
        <v>197</v>
      </c>
      <c r="AL508" s="13"/>
      <c r="AM508" s="13">
        <v>1.4705882352941201E-2</v>
      </c>
      <c r="AN508" s="13" t="s">
        <v>197</v>
      </c>
      <c r="AO508" s="13" t="s">
        <v>197</v>
      </c>
      <c r="AP508" s="13"/>
      <c r="AQ508" s="13">
        <v>2.32558139534884E-2</v>
      </c>
      <c r="AR508" s="13">
        <v>0</v>
      </c>
      <c r="AS508" s="13"/>
      <c r="AT508" s="13">
        <v>6.6666666666666693E-2</v>
      </c>
      <c r="AU508" s="13">
        <v>0</v>
      </c>
      <c r="AV508" s="13"/>
      <c r="AW508" s="13">
        <v>0</v>
      </c>
      <c r="AX508" s="13">
        <v>1.8181818181818198E-2</v>
      </c>
      <c r="AY508" s="13"/>
      <c r="AZ508" s="13">
        <v>0</v>
      </c>
      <c r="BA508" s="13">
        <v>2.0833333333333301E-2</v>
      </c>
      <c r="BB508" s="13"/>
      <c r="BC508" s="13">
        <v>0</v>
      </c>
      <c r="BD508" s="13">
        <v>4.5454545454545497E-2</v>
      </c>
      <c r="BE508" s="13"/>
      <c r="BF508" s="13">
        <v>0</v>
      </c>
      <c r="BG508" s="13">
        <v>0</v>
      </c>
      <c r="BH508" s="13"/>
      <c r="BI508" s="13">
        <v>0</v>
      </c>
      <c r="BJ508" s="13">
        <v>1.38888888888889E-2</v>
      </c>
      <c r="BK508" s="13"/>
      <c r="BL508" s="13">
        <v>0</v>
      </c>
      <c r="BM508" s="13">
        <v>2.0833333333333301E-2</v>
      </c>
    </row>
    <row r="509" spans="2:65" x14ac:dyDescent="0.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row>
    <row r="510" spans="2:65" x14ac:dyDescent="0.3">
      <c r="B510" s="6" t="s">
        <v>290</v>
      </c>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row>
    <row r="511" spans="2:65" x14ac:dyDescent="0.3">
      <c r="B511" s="23" t="s">
        <v>531</v>
      </c>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row>
    <row r="512" spans="2:65" x14ac:dyDescent="0.3">
      <c r="B512" t="s">
        <v>285</v>
      </c>
      <c r="C512" s="13">
        <v>0.278481012658228</v>
      </c>
      <c r="D512" s="13">
        <v>0.2</v>
      </c>
      <c r="E512" s="13">
        <v>0.32653061224489799</v>
      </c>
      <c r="F512" s="13"/>
      <c r="G512" s="13">
        <v>7.1428571428571397E-2</v>
      </c>
      <c r="H512" s="13">
        <v>0.36363636363636398</v>
      </c>
      <c r="I512" s="13">
        <v>0.22222222222222199</v>
      </c>
      <c r="J512" s="13">
        <v>0.16666666666666699</v>
      </c>
      <c r="K512" s="13">
        <v>0.6</v>
      </c>
      <c r="L512" s="13">
        <v>0.33333333333333298</v>
      </c>
      <c r="M512" s="13"/>
      <c r="N512" s="13">
        <v>0.34285714285714303</v>
      </c>
      <c r="O512" s="13">
        <v>0.3</v>
      </c>
      <c r="P512" s="13">
        <v>8.3333333333333301E-2</v>
      </c>
      <c r="Q512" s="13">
        <v>0.27272727272727298</v>
      </c>
      <c r="R512" s="13"/>
      <c r="S512" s="13">
        <v>0.33333333333333298</v>
      </c>
      <c r="T512" s="13">
        <v>0.18181818181818199</v>
      </c>
      <c r="U512" s="13">
        <v>0</v>
      </c>
      <c r="V512" s="13">
        <v>0.4</v>
      </c>
      <c r="W512" s="13">
        <v>0.25</v>
      </c>
      <c r="X512" s="13">
        <v>0.36363636363636398</v>
      </c>
      <c r="Y512" s="13">
        <v>0.6</v>
      </c>
      <c r="Z512" s="13">
        <v>0</v>
      </c>
      <c r="AA512" s="13">
        <v>0.22222222222222199</v>
      </c>
      <c r="AB512" s="13">
        <v>0.33333333333333298</v>
      </c>
      <c r="AC512" s="13">
        <v>0</v>
      </c>
      <c r="AD512" s="13" t="s">
        <v>197</v>
      </c>
      <c r="AE512" s="13"/>
      <c r="AF512" s="13">
        <v>0.278481012658228</v>
      </c>
      <c r="AG512" s="13" t="s">
        <v>197</v>
      </c>
      <c r="AH512" s="13"/>
      <c r="AI512" s="13">
        <v>0.25396825396825401</v>
      </c>
      <c r="AJ512" s="13">
        <v>0.375</v>
      </c>
      <c r="AK512" s="13" t="s">
        <v>197</v>
      </c>
      <c r="AL512" s="13"/>
      <c r="AM512" s="13">
        <v>0.26470588235294101</v>
      </c>
      <c r="AN512" s="13" t="s">
        <v>197</v>
      </c>
      <c r="AO512" s="13" t="s">
        <v>197</v>
      </c>
      <c r="AP512" s="13"/>
      <c r="AQ512" s="13">
        <v>0.34883720930232598</v>
      </c>
      <c r="AR512" s="13">
        <v>0.194444444444444</v>
      </c>
      <c r="AS512" s="13"/>
      <c r="AT512" s="13">
        <v>0.133333333333333</v>
      </c>
      <c r="AU512" s="13">
        <v>0.29508196721311503</v>
      </c>
      <c r="AV512" s="13"/>
      <c r="AW512" s="13">
        <v>0.27272727272727298</v>
      </c>
      <c r="AX512" s="13">
        <v>0.29090909090909101</v>
      </c>
      <c r="AY512" s="13"/>
      <c r="AZ512" s="13">
        <v>0.16129032258064499</v>
      </c>
      <c r="BA512" s="13">
        <v>0.35416666666666702</v>
      </c>
      <c r="BB512" s="13"/>
      <c r="BC512" s="13">
        <v>0.30952380952380998</v>
      </c>
      <c r="BD512" s="13">
        <v>0.27272727272727298</v>
      </c>
      <c r="BE512" s="13"/>
      <c r="BF512" s="13">
        <v>0.35294117647058798</v>
      </c>
      <c r="BG512" s="13">
        <v>0.28000000000000003</v>
      </c>
      <c r="BH512" s="13"/>
      <c r="BI512" s="13">
        <v>0.42857142857142899</v>
      </c>
      <c r="BJ512" s="13">
        <v>0.26388888888888901</v>
      </c>
      <c r="BK512" s="13"/>
      <c r="BL512" s="13">
        <v>0.3</v>
      </c>
      <c r="BM512" s="13">
        <v>0.27083333333333298</v>
      </c>
    </row>
    <row r="513" spans="2:65" x14ac:dyDescent="0.3">
      <c r="B513" t="s">
        <v>286</v>
      </c>
      <c r="C513" s="13">
        <v>0.683544303797468</v>
      </c>
      <c r="D513" s="13">
        <v>0.73333333333333295</v>
      </c>
      <c r="E513" s="13">
        <v>0.65306122448979598</v>
      </c>
      <c r="F513" s="13"/>
      <c r="G513" s="13">
        <v>0.71428571428571397</v>
      </c>
      <c r="H513" s="13">
        <v>0.63636363636363602</v>
      </c>
      <c r="I513" s="13">
        <v>0.77777777777777801</v>
      </c>
      <c r="J513" s="13">
        <v>0.83333333333333304</v>
      </c>
      <c r="K513" s="13">
        <v>0.4</v>
      </c>
      <c r="L513" s="13">
        <v>0.66666666666666696</v>
      </c>
      <c r="M513" s="13"/>
      <c r="N513" s="13">
        <v>0.65714285714285703</v>
      </c>
      <c r="O513" s="13">
        <v>0.7</v>
      </c>
      <c r="P513" s="13">
        <v>0.83333333333333304</v>
      </c>
      <c r="Q513" s="13">
        <v>0.63636363636363602</v>
      </c>
      <c r="R513" s="13"/>
      <c r="S513" s="13">
        <v>0.66666666666666696</v>
      </c>
      <c r="T513" s="13">
        <v>0.81818181818181801</v>
      </c>
      <c r="U513" s="13">
        <v>1</v>
      </c>
      <c r="V513" s="13">
        <v>0.4</v>
      </c>
      <c r="W513" s="13">
        <v>0.75</v>
      </c>
      <c r="X513" s="13">
        <v>0.54545454545454497</v>
      </c>
      <c r="Y513" s="13">
        <v>0.4</v>
      </c>
      <c r="Z513" s="13">
        <v>1</v>
      </c>
      <c r="AA513" s="13">
        <v>0.66666666666666696</v>
      </c>
      <c r="AB513" s="13">
        <v>0.66666666666666696</v>
      </c>
      <c r="AC513" s="13">
        <v>1</v>
      </c>
      <c r="AD513" s="13" t="s">
        <v>197</v>
      </c>
      <c r="AE513" s="13"/>
      <c r="AF513" s="13">
        <v>0.683544303797468</v>
      </c>
      <c r="AG513" s="13" t="s">
        <v>197</v>
      </c>
      <c r="AH513" s="13"/>
      <c r="AI513" s="13">
        <v>0.69841269841269804</v>
      </c>
      <c r="AJ513" s="13">
        <v>0.625</v>
      </c>
      <c r="AK513" s="13" t="s">
        <v>197</v>
      </c>
      <c r="AL513" s="13"/>
      <c r="AM513" s="13">
        <v>0.70588235294117696</v>
      </c>
      <c r="AN513" s="13" t="s">
        <v>197</v>
      </c>
      <c r="AO513" s="13" t="s">
        <v>197</v>
      </c>
      <c r="AP513" s="13"/>
      <c r="AQ513" s="13">
        <v>0.60465116279069797</v>
      </c>
      <c r="AR513" s="13">
        <v>0.77777777777777801</v>
      </c>
      <c r="AS513" s="13"/>
      <c r="AT513" s="13">
        <v>0.8</v>
      </c>
      <c r="AU513" s="13">
        <v>0.67213114754098402</v>
      </c>
      <c r="AV513" s="13"/>
      <c r="AW513" s="13">
        <v>0.72727272727272696</v>
      </c>
      <c r="AX513" s="13">
        <v>0.65454545454545499</v>
      </c>
      <c r="AY513" s="13"/>
      <c r="AZ513" s="13">
        <v>0.77419354838709697</v>
      </c>
      <c r="BA513" s="13">
        <v>0.625</v>
      </c>
      <c r="BB513" s="13"/>
      <c r="BC513" s="13">
        <v>0.64285714285714302</v>
      </c>
      <c r="BD513" s="13">
        <v>0.68181818181818199</v>
      </c>
      <c r="BE513" s="13"/>
      <c r="BF513" s="13">
        <v>0.58823529411764697</v>
      </c>
      <c r="BG513" s="13">
        <v>0.68</v>
      </c>
      <c r="BH513" s="13"/>
      <c r="BI513" s="13">
        <v>0.57142857142857095</v>
      </c>
      <c r="BJ513" s="13">
        <v>0.69444444444444398</v>
      </c>
      <c r="BK513" s="13"/>
      <c r="BL513" s="13">
        <v>0.66666666666666696</v>
      </c>
      <c r="BM513" s="13">
        <v>0.6875</v>
      </c>
    </row>
    <row r="514" spans="2:65" x14ac:dyDescent="0.3">
      <c r="B514" t="s">
        <v>91</v>
      </c>
      <c r="C514" s="13">
        <v>3.7974683544303799E-2</v>
      </c>
      <c r="D514" s="13">
        <v>6.6666666666666693E-2</v>
      </c>
      <c r="E514" s="13">
        <v>2.04081632653061E-2</v>
      </c>
      <c r="F514" s="13"/>
      <c r="G514" s="13">
        <v>0.214285714285714</v>
      </c>
      <c r="H514" s="13">
        <v>0</v>
      </c>
      <c r="I514" s="13">
        <v>0</v>
      </c>
      <c r="J514" s="13">
        <v>0</v>
      </c>
      <c r="K514" s="13">
        <v>0</v>
      </c>
      <c r="L514" s="13">
        <v>0</v>
      </c>
      <c r="M514" s="13"/>
      <c r="N514" s="13">
        <v>0</v>
      </c>
      <c r="O514" s="13">
        <v>0</v>
      </c>
      <c r="P514" s="13">
        <v>8.3333333333333301E-2</v>
      </c>
      <c r="Q514" s="13">
        <v>9.0909090909090898E-2</v>
      </c>
      <c r="R514" s="13"/>
      <c r="S514" s="13">
        <v>0</v>
      </c>
      <c r="T514" s="13">
        <v>0</v>
      </c>
      <c r="U514" s="13">
        <v>0</v>
      </c>
      <c r="V514" s="13">
        <v>0.2</v>
      </c>
      <c r="W514" s="13">
        <v>0</v>
      </c>
      <c r="X514" s="13">
        <v>9.0909090909090898E-2</v>
      </c>
      <c r="Y514" s="13">
        <v>0</v>
      </c>
      <c r="Z514" s="13">
        <v>0</v>
      </c>
      <c r="AA514" s="13">
        <v>0.11111111111111099</v>
      </c>
      <c r="AB514" s="13">
        <v>0</v>
      </c>
      <c r="AC514" s="13">
        <v>0</v>
      </c>
      <c r="AD514" s="13" t="s">
        <v>197</v>
      </c>
      <c r="AE514" s="13"/>
      <c r="AF514" s="13">
        <v>3.7974683544303799E-2</v>
      </c>
      <c r="AG514" s="13" t="s">
        <v>197</v>
      </c>
      <c r="AH514" s="13"/>
      <c r="AI514" s="13">
        <v>4.7619047619047603E-2</v>
      </c>
      <c r="AJ514" s="13">
        <v>0</v>
      </c>
      <c r="AK514" s="13" t="s">
        <v>197</v>
      </c>
      <c r="AL514" s="13"/>
      <c r="AM514" s="13">
        <v>2.9411764705882401E-2</v>
      </c>
      <c r="AN514" s="13" t="s">
        <v>197</v>
      </c>
      <c r="AO514" s="13" t="s">
        <v>197</v>
      </c>
      <c r="AP514" s="13"/>
      <c r="AQ514" s="13">
        <v>4.6511627906976702E-2</v>
      </c>
      <c r="AR514" s="13">
        <v>2.7777777777777801E-2</v>
      </c>
      <c r="AS514" s="13"/>
      <c r="AT514" s="13">
        <v>6.6666666666666693E-2</v>
      </c>
      <c r="AU514" s="13">
        <v>3.2786885245901599E-2</v>
      </c>
      <c r="AV514" s="13"/>
      <c r="AW514" s="13">
        <v>0</v>
      </c>
      <c r="AX514" s="13">
        <v>5.4545454545454501E-2</v>
      </c>
      <c r="AY514" s="13"/>
      <c r="AZ514" s="13">
        <v>6.4516129032258104E-2</v>
      </c>
      <c r="BA514" s="13">
        <v>2.0833333333333301E-2</v>
      </c>
      <c r="BB514" s="13"/>
      <c r="BC514" s="13">
        <v>4.7619047619047603E-2</v>
      </c>
      <c r="BD514" s="13">
        <v>4.5454545454545497E-2</v>
      </c>
      <c r="BE514" s="13"/>
      <c r="BF514" s="13">
        <v>5.8823529411764698E-2</v>
      </c>
      <c r="BG514" s="13">
        <v>0.04</v>
      </c>
      <c r="BH514" s="13"/>
      <c r="BI514" s="13">
        <v>0</v>
      </c>
      <c r="BJ514" s="13">
        <v>4.1666666666666699E-2</v>
      </c>
      <c r="BK514" s="13"/>
      <c r="BL514" s="13">
        <v>3.3333333333333298E-2</v>
      </c>
      <c r="BM514" s="13">
        <v>4.1666666666666699E-2</v>
      </c>
    </row>
    <row r="515" spans="2:65" x14ac:dyDescent="0.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row>
    <row r="516" spans="2:65" x14ac:dyDescent="0.3">
      <c r="B516" s="6" t="s">
        <v>291</v>
      </c>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row>
    <row r="517" spans="2:65" x14ac:dyDescent="0.3">
      <c r="B517" s="23" t="s">
        <v>531</v>
      </c>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row>
    <row r="518" spans="2:65" x14ac:dyDescent="0.3">
      <c r="B518" t="s">
        <v>285</v>
      </c>
      <c r="C518" s="13">
        <v>0.265822784810127</v>
      </c>
      <c r="D518" s="13">
        <v>0.3</v>
      </c>
      <c r="E518" s="13">
        <v>0.24489795918367299</v>
      </c>
      <c r="F518" s="13"/>
      <c r="G518" s="13">
        <v>7.1428571428571397E-2</v>
      </c>
      <c r="H518" s="13">
        <v>0.36363636363636398</v>
      </c>
      <c r="I518" s="13">
        <v>0.27777777777777801</v>
      </c>
      <c r="J518" s="13">
        <v>0.16666666666666699</v>
      </c>
      <c r="K518" s="13">
        <v>0.4</v>
      </c>
      <c r="L518" s="13">
        <v>0</v>
      </c>
      <c r="M518" s="13"/>
      <c r="N518" s="13">
        <v>0.34285714285714303</v>
      </c>
      <c r="O518" s="13">
        <v>0.1</v>
      </c>
      <c r="P518" s="13">
        <v>8.3333333333333301E-2</v>
      </c>
      <c r="Q518" s="13">
        <v>0.31818181818181801</v>
      </c>
      <c r="R518" s="13"/>
      <c r="S518" s="13">
        <v>0.28571428571428598</v>
      </c>
      <c r="T518" s="13">
        <v>0.27272727272727298</v>
      </c>
      <c r="U518" s="13">
        <v>0</v>
      </c>
      <c r="V518" s="13">
        <v>0</v>
      </c>
      <c r="W518" s="13">
        <v>0</v>
      </c>
      <c r="X518" s="13">
        <v>0.27272727272727298</v>
      </c>
      <c r="Y518" s="13">
        <v>0.4</v>
      </c>
      <c r="Z518" s="13">
        <v>0.5</v>
      </c>
      <c r="AA518" s="13">
        <v>0.33333333333333298</v>
      </c>
      <c r="AB518" s="13">
        <v>0.33333333333333298</v>
      </c>
      <c r="AC518" s="13">
        <v>0.25</v>
      </c>
      <c r="AD518" s="13" t="s">
        <v>197</v>
      </c>
      <c r="AE518" s="13"/>
      <c r="AF518" s="13">
        <v>0.265822784810127</v>
      </c>
      <c r="AG518" s="13" t="s">
        <v>197</v>
      </c>
      <c r="AH518" s="13"/>
      <c r="AI518" s="13">
        <v>0.238095238095238</v>
      </c>
      <c r="AJ518" s="13">
        <v>0.375</v>
      </c>
      <c r="AK518" s="13" t="s">
        <v>197</v>
      </c>
      <c r="AL518" s="13"/>
      <c r="AM518" s="13">
        <v>0.23529411764705899</v>
      </c>
      <c r="AN518" s="13" t="s">
        <v>197</v>
      </c>
      <c r="AO518" s="13" t="s">
        <v>197</v>
      </c>
      <c r="AP518" s="13"/>
      <c r="AQ518" s="13">
        <v>0.32558139534883701</v>
      </c>
      <c r="AR518" s="13">
        <v>0.194444444444444</v>
      </c>
      <c r="AS518" s="13"/>
      <c r="AT518" s="13">
        <v>0.2</v>
      </c>
      <c r="AU518" s="13">
        <v>0.26229508196721302</v>
      </c>
      <c r="AV518" s="13"/>
      <c r="AW518" s="13">
        <v>0.22727272727272699</v>
      </c>
      <c r="AX518" s="13">
        <v>0.29090909090909101</v>
      </c>
      <c r="AY518" s="13"/>
      <c r="AZ518" s="13">
        <v>0.19354838709677399</v>
      </c>
      <c r="BA518" s="13">
        <v>0.3125</v>
      </c>
      <c r="BB518" s="13"/>
      <c r="BC518" s="13">
        <v>0.33333333333333298</v>
      </c>
      <c r="BD518" s="13">
        <v>0.13636363636363599</v>
      </c>
      <c r="BE518" s="13"/>
      <c r="BF518" s="13">
        <v>0.35294117647058798</v>
      </c>
      <c r="BG518" s="13">
        <v>0.32</v>
      </c>
      <c r="BH518" s="13"/>
      <c r="BI518" s="13">
        <v>0.28571428571428598</v>
      </c>
      <c r="BJ518" s="13">
        <v>0.26388888888888901</v>
      </c>
      <c r="BK518" s="13"/>
      <c r="BL518" s="13">
        <v>0.2</v>
      </c>
      <c r="BM518" s="13">
        <v>0.3125</v>
      </c>
    </row>
    <row r="519" spans="2:65" x14ac:dyDescent="0.3">
      <c r="B519" t="s">
        <v>286</v>
      </c>
      <c r="C519" s="13">
        <v>0.582278481012658</v>
      </c>
      <c r="D519" s="13">
        <v>0.53333333333333299</v>
      </c>
      <c r="E519" s="13">
        <v>0.61224489795918402</v>
      </c>
      <c r="F519" s="13"/>
      <c r="G519" s="13">
        <v>0.5</v>
      </c>
      <c r="H519" s="13">
        <v>0.57575757575757602</v>
      </c>
      <c r="I519" s="13">
        <v>0.55555555555555602</v>
      </c>
      <c r="J519" s="13">
        <v>0.83333333333333304</v>
      </c>
      <c r="K519" s="13">
        <v>0.4</v>
      </c>
      <c r="L519" s="13">
        <v>1</v>
      </c>
      <c r="M519" s="13"/>
      <c r="N519" s="13">
        <v>0.57142857142857095</v>
      </c>
      <c r="O519" s="13">
        <v>0.7</v>
      </c>
      <c r="P519" s="13">
        <v>0.66666666666666696</v>
      </c>
      <c r="Q519" s="13">
        <v>0.5</v>
      </c>
      <c r="R519" s="13"/>
      <c r="S519" s="13">
        <v>0.57142857142857095</v>
      </c>
      <c r="T519" s="13">
        <v>0.63636363636363602</v>
      </c>
      <c r="U519" s="13">
        <v>0.5</v>
      </c>
      <c r="V519" s="13">
        <v>0.8</v>
      </c>
      <c r="W519" s="13">
        <v>1</v>
      </c>
      <c r="X519" s="13">
        <v>0.63636363636363602</v>
      </c>
      <c r="Y519" s="13">
        <v>0.6</v>
      </c>
      <c r="Z519" s="13">
        <v>0.5</v>
      </c>
      <c r="AA519" s="13">
        <v>0.33333333333333298</v>
      </c>
      <c r="AB519" s="13">
        <v>0.33333333333333298</v>
      </c>
      <c r="AC519" s="13">
        <v>0.5</v>
      </c>
      <c r="AD519" s="13" t="s">
        <v>197</v>
      </c>
      <c r="AE519" s="13"/>
      <c r="AF519" s="13">
        <v>0.582278481012658</v>
      </c>
      <c r="AG519" s="13" t="s">
        <v>197</v>
      </c>
      <c r="AH519" s="13"/>
      <c r="AI519" s="13">
        <v>0.57142857142857095</v>
      </c>
      <c r="AJ519" s="13">
        <v>0.625</v>
      </c>
      <c r="AK519" s="13" t="s">
        <v>197</v>
      </c>
      <c r="AL519" s="13"/>
      <c r="AM519" s="13">
        <v>0.61764705882352899</v>
      </c>
      <c r="AN519" s="13" t="s">
        <v>197</v>
      </c>
      <c r="AO519" s="13" t="s">
        <v>197</v>
      </c>
      <c r="AP519" s="13"/>
      <c r="AQ519" s="13">
        <v>0.48837209302325602</v>
      </c>
      <c r="AR519" s="13">
        <v>0.69444444444444398</v>
      </c>
      <c r="AS519" s="13"/>
      <c r="AT519" s="13">
        <v>0.53333333333333299</v>
      </c>
      <c r="AU519" s="13">
        <v>0.60655737704918</v>
      </c>
      <c r="AV519" s="13"/>
      <c r="AW519" s="13">
        <v>0.72727272727272696</v>
      </c>
      <c r="AX519" s="13">
        <v>0.527272727272727</v>
      </c>
      <c r="AY519" s="13"/>
      <c r="AZ519" s="13">
        <v>0.64516129032258096</v>
      </c>
      <c r="BA519" s="13">
        <v>0.54166666666666696</v>
      </c>
      <c r="BB519" s="13"/>
      <c r="BC519" s="13">
        <v>0.57142857142857095</v>
      </c>
      <c r="BD519" s="13">
        <v>0.63636363636363602</v>
      </c>
      <c r="BE519" s="13"/>
      <c r="BF519" s="13">
        <v>0.47058823529411797</v>
      </c>
      <c r="BG519" s="13">
        <v>0.64</v>
      </c>
      <c r="BH519" s="13"/>
      <c r="BI519" s="13">
        <v>0.71428571428571397</v>
      </c>
      <c r="BJ519" s="13">
        <v>0.56944444444444398</v>
      </c>
      <c r="BK519" s="13"/>
      <c r="BL519" s="13">
        <v>0.63333333333333297</v>
      </c>
      <c r="BM519" s="13">
        <v>0.54166666666666696</v>
      </c>
    </row>
    <row r="520" spans="2:65" x14ac:dyDescent="0.3">
      <c r="B520" t="s">
        <v>91</v>
      </c>
      <c r="C520" s="13">
        <v>0.151898734177215</v>
      </c>
      <c r="D520" s="13">
        <v>0.16666666666666699</v>
      </c>
      <c r="E520" s="13">
        <v>0.14285714285714299</v>
      </c>
      <c r="F520" s="13"/>
      <c r="G520" s="13">
        <v>0.42857142857142899</v>
      </c>
      <c r="H520" s="13">
        <v>6.0606060606060601E-2</v>
      </c>
      <c r="I520" s="13">
        <v>0.16666666666666699</v>
      </c>
      <c r="J520" s="13">
        <v>0</v>
      </c>
      <c r="K520" s="13">
        <v>0.2</v>
      </c>
      <c r="L520" s="13">
        <v>0</v>
      </c>
      <c r="M520" s="13"/>
      <c r="N520" s="13">
        <v>8.5714285714285701E-2</v>
      </c>
      <c r="O520" s="13">
        <v>0.2</v>
      </c>
      <c r="P520" s="13">
        <v>0.25</v>
      </c>
      <c r="Q520" s="13">
        <v>0.18181818181818199</v>
      </c>
      <c r="R520" s="13"/>
      <c r="S520" s="13">
        <v>0.14285714285714299</v>
      </c>
      <c r="T520" s="13">
        <v>9.0909090909090898E-2</v>
      </c>
      <c r="U520" s="13">
        <v>0.5</v>
      </c>
      <c r="V520" s="13">
        <v>0.2</v>
      </c>
      <c r="W520" s="13">
        <v>0</v>
      </c>
      <c r="X520" s="13">
        <v>9.0909090909090898E-2</v>
      </c>
      <c r="Y520" s="13">
        <v>0</v>
      </c>
      <c r="Z520" s="13">
        <v>0</v>
      </c>
      <c r="AA520" s="13">
        <v>0.33333333333333298</v>
      </c>
      <c r="AB520" s="13">
        <v>0.33333333333333298</v>
      </c>
      <c r="AC520" s="13">
        <v>0.25</v>
      </c>
      <c r="AD520" s="13" t="s">
        <v>197</v>
      </c>
      <c r="AE520" s="13"/>
      <c r="AF520" s="13">
        <v>0.151898734177215</v>
      </c>
      <c r="AG520" s="13" t="s">
        <v>197</v>
      </c>
      <c r="AH520" s="13"/>
      <c r="AI520" s="13">
        <v>0.19047619047618999</v>
      </c>
      <c r="AJ520" s="13">
        <v>0</v>
      </c>
      <c r="AK520" s="13" t="s">
        <v>197</v>
      </c>
      <c r="AL520" s="13"/>
      <c r="AM520" s="13">
        <v>0.14705882352941199</v>
      </c>
      <c r="AN520" s="13" t="s">
        <v>197</v>
      </c>
      <c r="AO520" s="13" t="s">
        <v>197</v>
      </c>
      <c r="AP520" s="13"/>
      <c r="AQ520" s="13">
        <v>0.186046511627907</v>
      </c>
      <c r="AR520" s="13">
        <v>0.11111111111111099</v>
      </c>
      <c r="AS520" s="13"/>
      <c r="AT520" s="13">
        <v>0.266666666666667</v>
      </c>
      <c r="AU520" s="13">
        <v>0.13114754098360701</v>
      </c>
      <c r="AV520" s="13"/>
      <c r="AW520" s="13">
        <v>4.5454545454545497E-2</v>
      </c>
      <c r="AX520" s="13">
        <v>0.18181818181818199</v>
      </c>
      <c r="AY520" s="13"/>
      <c r="AZ520" s="13">
        <v>0.16129032258064499</v>
      </c>
      <c r="BA520" s="13">
        <v>0.14583333333333301</v>
      </c>
      <c r="BB520" s="13"/>
      <c r="BC520" s="13">
        <v>9.5238095238095205E-2</v>
      </c>
      <c r="BD520" s="13">
        <v>0.22727272727272699</v>
      </c>
      <c r="BE520" s="13"/>
      <c r="BF520" s="13">
        <v>0.17647058823529399</v>
      </c>
      <c r="BG520" s="13">
        <v>0.04</v>
      </c>
      <c r="BH520" s="13"/>
      <c r="BI520" s="13">
        <v>0</v>
      </c>
      <c r="BJ520" s="13">
        <v>0.16666666666666699</v>
      </c>
      <c r="BK520" s="13"/>
      <c r="BL520" s="13">
        <v>0.16666666666666699</v>
      </c>
      <c r="BM520" s="13">
        <v>0.14583333333333301</v>
      </c>
    </row>
    <row r="521" spans="2:65" x14ac:dyDescent="0.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row>
    <row r="522" spans="2:65" x14ac:dyDescent="0.3">
      <c r="B522" s="6" t="s">
        <v>292</v>
      </c>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row>
    <row r="523" spans="2:65" x14ac:dyDescent="0.3">
      <c r="B523" s="23" t="s">
        <v>531</v>
      </c>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row>
    <row r="524" spans="2:65" x14ac:dyDescent="0.3">
      <c r="B524" t="s">
        <v>285</v>
      </c>
      <c r="C524" s="13">
        <v>0.316455696202532</v>
      </c>
      <c r="D524" s="13">
        <v>0.36666666666666697</v>
      </c>
      <c r="E524" s="13">
        <v>0.28571428571428598</v>
      </c>
      <c r="F524" s="13"/>
      <c r="G524" s="13">
        <v>0.14285714285714299</v>
      </c>
      <c r="H524" s="13">
        <v>0.45454545454545497</v>
      </c>
      <c r="I524" s="13">
        <v>0.27777777777777801</v>
      </c>
      <c r="J524" s="13">
        <v>0.16666666666666699</v>
      </c>
      <c r="K524" s="13">
        <v>0.4</v>
      </c>
      <c r="L524" s="13">
        <v>0</v>
      </c>
      <c r="M524" s="13"/>
      <c r="N524" s="13">
        <v>0.51428571428571401</v>
      </c>
      <c r="O524" s="13">
        <v>0.3</v>
      </c>
      <c r="P524" s="13">
        <v>0</v>
      </c>
      <c r="Q524" s="13">
        <v>0.18181818181818199</v>
      </c>
      <c r="R524" s="13"/>
      <c r="S524" s="13">
        <v>0.52380952380952395</v>
      </c>
      <c r="T524" s="13">
        <v>0.18181818181818199</v>
      </c>
      <c r="U524" s="13">
        <v>0.5</v>
      </c>
      <c r="V524" s="13">
        <v>0.4</v>
      </c>
      <c r="W524" s="13">
        <v>0.5</v>
      </c>
      <c r="X524" s="13">
        <v>9.0909090909090898E-2</v>
      </c>
      <c r="Y524" s="13">
        <v>0.4</v>
      </c>
      <c r="Z524" s="13">
        <v>0.25</v>
      </c>
      <c r="AA524" s="13">
        <v>0.33333333333333298</v>
      </c>
      <c r="AB524" s="13">
        <v>0</v>
      </c>
      <c r="AC524" s="13">
        <v>0</v>
      </c>
      <c r="AD524" s="13" t="s">
        <v>197</v>
      </c>
      <c r="AE524" s="13"/>
      <c r="AF524" s="13">
        <v>0.316455696202532</v>
      </c>
      <c r="AG524" s="13" t="s">
        <v>197</v>
      </c>
      <c r="AH524" s="13"/>
      <c r="AI524" s="13">
        <v>0.365079365079365</v>
      </c>
      <c r="AJ524" s="13">
        <v>0.125</v>
      </c>
      <c r="AK524" s="13" t="s">
        <v>197</v>
      </c>
      <c r="AL524" s="13"/>
      <c r="AM524" s="13">
        <v>0.29411764705882398</v>
      </c>
      <c r="AN524" s="13" t="s">
        <v>197</v>
      </c>
      <c r="AO524" s="13" t="s">
        <v>197</v>
      </c>
      <c r="AP524" s="13"/>
      <c r="AQ524" s="13">
        <v>0.39534883720930197</v>
      </c>
      <c r="AR524" s="13">
        <v>0.22222222222222199</v>
      </c>
      <c r="AS524" s="13"/>
      <c r="AT524" s="13">
        <v>0.2</v>
      </c>
      <c r="AU524" s="13">
        <v>0.32786885245901598</v>
      </c>
      <c r="AV524" s="13"/>
      <c r="AW524" s="13">
        <v>0.22727272727272699</v>
      </c>
      <c r="AX524" s="13">
        <v>0.36363636363636398</v>
      </c>
      <c r="AY524" s="13"/>
      <c r="AZ524" s="13">
        <v>0.16129032258064499</v>
      </c>
      <c r="BA524" s="13">
        <v>0.41666666666666702</v>
      </c>
      <c r="BB524" s="13"/>
      <c r="BC524" s="13">
        <v>0.33333333333333298</v>
      </c>
      <c r="BD524" s="13">
        <v>0.27272727272727298</v>
      </c>
      <c r="BE524" s="13"/>
      <c r="BF524" s="13">
        <v>0.35294117647058798</v>
      </c>
      <c r="BG524" s="13">
        <v>0.32</v>
      </c>
      <c r="BH524" s="13"/>
      <c r="BI524" s="13">
        <v>0.14285714285714299</v>
      </c>
      <c r="BJ524" s="13">
        <v>0.33333333333333298</v>
      </c>
      <c r="BK524" s="13"/>
      <c r="BL524" s="13">
        <v>0.233333333333333</v>
      </c>
      <c r="BM524" s="13">
        <v>0.375</v>
      </c>
    </row>
    <row r="525" spans="2:65" x14ac:dyDescent="0.3">
      <c r="B525" t="s">
        <v>286</v>
      </c>
      <c r="C525" s="13">
        <v>0.582278481012658</v>
      </c>
      <c r="D525" s="13">
        <v>0.53333333333333299</v>
      </c>
      <c r="E525" s="13">
        <v>0.61224489795918402</v>
      </c>
      <c r="F525" s="13"/>
      <c r="G525" s="13">
        <v>0.71428571428571397</v>
      </c>
      <c r="H525" s="13">
        <v>0.51515151515151503</v>
      </c>
      <c r="I525" s="13">
        <v>0.55555555555555602</v>
      </c>
      <c r="J525" s="13">
        <v>0.66666666666666696</v>
      </c>
      <c r="K525" s="13">
        <v>0.4</v>
      </c>
      <c r="L525" s="13">
        <v>1</v>
      </c>
      <c r="M525" s="13"/>
      <c r="N525" s="13">
        <v>0.42857142857142899</v>
      </c>
      <c r="O525" s="13">
        <v>0.5</v>
      </c>
      <c r="P525" s="13">
        <v>0.83333333333333304</v>
      </c>
      <c r="Q525" s="13">
        <v>0.72727272727272696</v>
      </c>
      <c r="R525" s="13"/>
      <c r="S525" s="13">
        <v>0.33333333333333298</v>
      </c>
      <c r="T525" s="13">
        <v>0.81818181818181801</v>
      </c>
      <c r="U525" s="13">
        <v>0</v>
      </c>
      <c r="V525" s="13">
        <v>0.6</v>
      </c>
      <c r="W525" s="13">
        <v>0.5</v>
      </c>
      <c r="X525" s="13">
        <v>0.81818181818181801</v>
      </c>
      <c r="Y525" s="13">
        <v>0.6</v>
      </c>
      <c r="Z525" s="13">
        <v>0.75</v>
      </c>
      <c r="AA525" s="13">
        <v>0.55555555555555602</v>
      </c>
      <c r="AB525" s="13">
        <v>0.66666666666666696</v>
      </c>
      <c r="AC525" s="13">
        <v>0.75</v>
      </c>
      <c r="AD525" s="13" t="s">
        <v>197</v>
      </c>
      <c r="AE525" s="13"/>
      <c r="AF525" s="13">
        <v>0.582278481012658</v>
      </c>
      <c r="AG525" s="13" t="s">
        <v>197</v>
      </c>
      <c r="AH525" s="13"/>
      <c r="AI525" s="13">
        <v>0.50793650793650802</v>
      </c>
      <c r="AJ525" s="13">
        <v>0.875</v>
      </c>
      <c r="AK525" s="13" t="s">
        <v>197</v>
      </c>
      <c r="AL525" s="13"/>
      <c r="AM525" s="13">
        <v>0.60294117647058798</v>
      </c>
      <c r="AN525" s="13" t="s">
        <v>197</v>
      </c>
      <c r="AO525" s="13" t="s">
        <v>197</v>
      </c>
      <c r="AP525" s="13"/>
      <c r="AQ525" s="13">
        <v>0.53488372093023295</v>
      </c>
      <c r="AR525" s="13">
        <v>0.63888888888888895</v>
      </c>
      <c r="AS525" s="13"/>
      <c r="AT525" s="13">
        <v>0.73333333333333295</v>
      </c>
      <c r="AU525" s="13">
        <v>0.55737704918032804</v>
      </c>
      <c r="AV525" s="13"/>
      <c r="AW525" s="13">
        <v>0.59090909090909105</v>
      </c>
      <c r="AX525" s="13">
        <v>0.56363636363636405</v>
      </c>
      <c r="AY525" s="13"/>
      <c r="AZ525" s="13">
        <v>0.67741935483870996</v>
      </c>
      <c r="BA525" s="13">
        <v>0.52083333333333304</v>
      </c>
      <c r="BB525" s="13"/>
      <c r="BC525" s="13">
        <v>0.57142857142857095</v>
      </c>
      <c r="BD525" s="13">
        <v>0.63636363636363602</v>
      </c>
      <c r="BE525" s="13"/>
      <c r="BF525" s="13">
        <v>0.58823529411764697</v>
      </c>
      <c r="BG525" s="13">
        <v>0.56000000000000005</v>
      </c>
      <c r="BH525" s="13"/>
      <c r="BI525" s="13">
        <v>0.85714285714285698</v>
      </c>
      <c r="BJ525" s="13">
        <v>0.55555555555555602</v>
      </c>
      <c r="BK525" s="13"/>
      <c r="BL525" s="13">
        <v>0.66666666666666696</v>
      </c>
      <c r="BM525" s="13">
        <v>0.52083333333333304</v>
      </c>
    </row>
    <row r="526" spans="2:65" x14ac:dyDescent="0.3">
      <c r="B526" t="s">
        <v>91</v>
      </c>
      <c r="C526" s="13">
        <v>0.10126582278481</v>
      </c>
      <c r="D526" s="13">
        <v>0.1</v>
      </c>
      <c r="E526" s="13">
        <v>0.102040816326531</v>
      </c>
      <c r="F526" s="13"/>
      <c r="G526" s="13">
        <v>0.14285714285714299</v>
      </c>
      <c r="H526" s="13">
        <v>3.03030303030303E-2</v>
      </c>
      <c r="I526" s="13">
        <v>0.16666666666666699</v>
      </c>
      <c r="J526" s="13">
        <v>0.16666666666666699</v>
      </c>
      <c r="K526" s="13">
        <v>0.2</v>
      </c>
      <c r="L526" s="13">
        <v>0</v>
      </c>
      <c r="M526" s="13"/>
      <c r="N526" s="13">
        <v>5.7142857142857099E-2</v>
      </c>
      <c r="O526" s="13">
        <v>0.2</v>
      </c>
      <c r="P526" s="13">
        <v>0.16666666666666699</v>
      </c>
      <c r="Q526" s="13">
        <v>9.0909090909090898E-2</v>
      </c>
      <c r="R526" s="13"/>
      <c r="S526" s="13">
        <v>0.14285714285714299</v>
      </c>
      <c r="T526" s="13">
        <v>0</v>
      </c>
      <c r="U526" s="13">
        <v>0.5</v>
      </c>
      <c r="V526" s="13">
        <v>0</v>
      </c>
      <c r="W526" s="13">
        <v>0</v>
      </c>
      <c r="X526" s="13">
        <v>9.0909090909090898E-2</v>
      </c>
      <c r="Y526" s="13">
        <v>0</v>
      </c>
      <c r="Z526" s="13">
        <v>0</v>
      </c>
      <c r="AA526" s="13">
        <v>0.11111111111111099</v>
      </c>
      <c r="AB526" s="13">
        <v>0.33333333333333298</v>
      </c>
      <c r="AC526" s="13">
        <v>0.25</v>
      </c>
      <c r="AD526" s="13" t="s">
        <v>197</v>
      </c>
      <c r="AE526" s="13"/>
      <c r="AF526" s="13">
        <v>0.10126582278481</v>
      </c>
      <c r="AG526" s="13" t="s">
        <v>197</v>
      </c>
      <c r="AH526" s="13"/>
      <c r="AI526" s="13">
        <v>0.126984126984127</v>
      </c>
      <c r="AJ526" s="13">
        <v>0</v>
      </c>
      <c r="AK526" s="13" t="s">
        <v>197</v>
      </c>
      <c r="AL526" s="13"/>
      <c r="AM526" s="13">
        <v>0.10294117647058799</v>
      </c>
      <c r="AN526" s="13" t="s">
        <v>197</v>
      </c>
      <c r="AO526" s="13" t="s">
        <v>197</v>
      </c>
      <c r="AP526" s="13"/>
      <c r="AQ526" s="13">
        <v>6.9767441860465101E-2</v>
      </c>
      <c r="AR526" s="13">
        <v>0.13888888888888901</v>
      </c>
      <c r="AS526" s="13"/>
      <c r="AT526" s="13">
        <v>6.6666666666666693E-2</v>
      </c>
      <c r="AU526" s="13">
        <v>0.114754098360656</v>
      </c>
      <c r="AV526" s="13"/>
      <c r="AW526" s="13">
        <v>0.18181818181818199</v>
      </c>
      <c r="AX526" s="13">
        <v>7.2727272727272696E-2</v>
      </c>
      <c r="AY526" s="13"/>
      <c r="AZ526" s="13">
        <v>0.16129032258064499</v>
      </c>
      <c r="BA526" s="13">
        <v>6.25E-2</v>
      </c>
      <c r="BB526" s="13"/>
      <c r="BC526" s="13">
        <v>9.5238095238095205E-2</v>
      </c>
      <c r="BD526" s="13">
        <v>9.0909090909090898E-2</v>
      </c>
      <c r="BE526" s="13"/>
      <c r="BF526" s="13">
        <v>5.8823529411764698E-2</v>
      </c>
      <c r="BG526" s="13">
        <v>0.12</v>
      </c>
      <c r="BH526" s="13"/>
      <c r="BI526" s="13">
        <v>0</v>
      </c>
      <c r="BJ526" s="13">
        <v>0.11111111111111099</v>
      </c>
      <c r="BK526" s="13"/>
      <c r="BL526" s="13">
        <v>0.1</v>
      </c>
      <c r="BM526" s="13">
        <v>0.104166666666667</v>
      </c>
    </row>
    <row r="527" spans="2:65" x14ac:dyDescent="0.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row>
    <row r="528" spans="2:65" x14ac:dyDescent="0.3">
      <c r="B528" s="6" t="s">
        <v>293</v>
      </c>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row>
    <row r="529" spans="2:65" x14ac:dyDescent="0.3">
      <c r="B529" s="23" t="s">
        <v>531</v>
      </c>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row>
    <row r="530" spans="2:65" x14ac:dyDescent="0.3">
      <c r="B530" t="s">
        <v>285</v>
      </c>
      <c r="C530" s="13">
        <v>0.316455696202532</v>
      </c>
      <c r="D530" s="13">
        <v>0.33333333333333298</v>
      </c>
      <c r="E530" s="13">
        <v>0.30612244897959201</v>
      </c>
      <c r="F530" s="13"/>
      <c r="G530" s="13">
        <v>0.35714285714285698</v>
      </c>
      <c r="H530" s="13">
        <v>0.42424242424242398</v>
      </c>
      <c r="I530" s="13">
        <v>0.22222222222222199</v>
      </c>
      <c r="J530" s="13">
        <v>0</v>
      </c>
      <c r="K530" s="13">
        <v>0.2</v>
      </c>
      <c r="L530" s="13">
        <v>0.33333333333333298</v>
      </c>
      <c r="M530" s="13"/>
      <c r="N530" s="13">
        <v>0.28571428571428598</v>
      </c>
      <c r="O530" s="13">
        <v>0.4</v>
      </c>
      <c r="P530" s="13">
        <v>0.41666666666666702</v>
      </c>
      <c r="Q530" s="13">
        <v>0.27272727272727298</v>
      </c>
      <c r="R530" s="13"/>
      <c r="S530" s="13">
        <v>0.476190476190476</v>
      </c>
      <c r="T530" s="13">
        <v>0.45454545454545497</v>
      </c>
      <c r="U530" s="13">
        <v>0</v>
      </c>
      <c r="V530" s="13">
        <v>0.2</v>
      </c>
      <c r="W530" s="13">
        <v>0.5</v>
      </c>
      <c r="X530" s="13">
        <v>0.27272727272727298</v>
      </c>
      <c r="Y530" s="13">
        <v>0.4</v>
      </c>
      <c r="Z530" s="13">
        <v>0.25</v>
      </c>
      <c r="AA530" s="13">
        <v>0</v>
      </c>
      <c r="AB530" s="13">
        <v>0.33333333333333298</v>
      </c>
      <c r="AC530" s="13">
        <v>0</v>
      </c>
      <c r="AD530" s="13" t="s">
        <v>197</v>
      </c>
      <c r="AE530" s="13"/>
      <c r="AF530" s="13">
        <v>0.316455696202532</v>
      </c>
      <c r="AG530" s="13" t="s">
        <v>197</v>
      </c>
      <c r="AH530" s="13"/>
      <c r="AI530" s="13">
        <v>0.30158730158730201</v>
      </c>
      <c r="AJ530" s="13">
        <v>0.375</v>
      </c>
      <c r="AK530" s="13" t="s">
        <v>197</v>
      </c>
      <c r="AL530" s="13"/>
      <c r="AM530" s="13">
        <v>0.308823529411765</v>
      </c>
      <c r="AN530" s="13" t="s">
        <v>197</v>
      </c>
      <c r="AO530" s="13" t="s">
        <v>197</v>
      </c>
      <c r="AP530" s="13"/>
      <c r="AQ530" s="13">
        <v>0.39534883720930197</v>
      </c>
      <c r="AR530" s="13">
        <v>0.22222222222222199</v>
      </c>
      <c r="AS530" s="13"/>
      <c r="AT530" s="13">
        <v>0.4</v>
      </c>
      <c r="AU530" s="13">
        <v>0.27868852459016402</v>
      </c>
      <c r="AV530" s="13"/>
      <c r="AW530" s="13">
        <v>0.27272727272727298</v>
      </c>
      <c r="AX530" s="13">
        <v>0.32727272727272699</v>
      </c>
      <c r="AY530" s="13"/>
      <c r="AZ530" s="13">
        <v>0.25806451612903197</v>
      </c>
      <c r="BA530" s="13">
        <v>0.35416666666666702</v>
      </c>
      <c r="BB530" s="13"/>
      <c r="BC530" s="13">
        <v>0.35714285714285698</v>
      </c>
      <c r="BD530" s="13">
        <v>0.22727272727272699</v>
      </c>
      <c r="BE530" s="13"/>
      <c r="BF530" s="13">
        <v>0.35294117647058798</v>
      </c>
      <c r="BG530" s="13">
        <v>0.36</v>
      </c>
      <c r="BH530" s="13"/>
      <c r="BI530" s="13">
        <v>0.28571428571428598</v>
      </c>
      <c r="BJ530" s="13">
        <v>0.31944444444444398</v>
      </c>
      <c r="BK530" s="13"/>
      <c r="BL530" s="13">
        <v>0.266666666666667</v>
      </c>
      <c r="BM530" s="13">
        <v>0.33333333333333298</v>
      </c>
    </row>
    <row r="531" spans="2:65" x14ac:dyDescent="0.3">
      <c r="B531" t="s">
        <v>286</v>
      </c>
      <c r="C531" s="13">
        <v>0.594936708860759</v>
      </c>
      <c r="D531" s="13">
        <v>0.6</v>
      </c>
      <c r="E531" s="13">
        <v>0.59183673469387799</v>
      </c>
      <c r="F531" s="13"/>
      <c r="G531" s="13">
        <v>0.57142857142857095</v>
      </c>
      <c r="H531" s="13">
        <v>0.51515151515151503</v>
      </c>
      <c r="I531" s="13">
        <v>0.66666666666666696</v>
      </c>
      <c r="J531" s="13">
        <v>0.83333333333333304</v>
      </c>
      <c r="K531" s="13">
        <v>0.6</v>
      </c>
      <c r="L531" s="13">
        <v>0.66666666666666696</v>
      </c>
      <c r="M531" s="13"/>
      <c r="N531" s="13">
        <v>0.628571428571429</v>
      </c>
      <c r="O531" s="13">
        <v>0.6</v>
      </c>
      <c r="P531" s="13">
        <v>0.41666666666666702</v>
      </c>
      <c r="Q531" s="13">
        <v>0.63636363636363602</v>
      </c>
      <c r="R531" s="13"/>
      <c r="S531" s="13">
        <v>0.476190476190476</v>
      </c>
      <c r="T531" s="13">
        <v>0.54545454545454497</v>
      </c>
      <c r="U531" s="13">
        <v>0.5</v>
      </c>
      <c r="V531" s="13">
        <v>0.6</v>
      </c>
      <c r="W531" s="13">
        <v>0.5</v>
      </c>
      <c r="X531" s="13">
        <v>0.72727272727272696</v>
      </c>
      <c r="Y531" s="13">
        <v>0.6</v>
      </c>
      <c r="Z531" s="13">
        <v>0.75</v>
      </c>
      <c r="AA531" s="13">
        <v>0.88888888888888895</v>
      </c>
      <c r="AB531" s="13">
        <v>0</v>
      </c>
      <c r="AC531" s="13">
        <v>0.75</v>
      </c>
      <c r="AD531" s="13" t="s">
        <v>197</v>
      </c>
      <c r="AE531" s="13"/>
      <c r="AF531" s="13">
        <v>0.594936708860759</v>
      </c>
      <c r="AG531" s="13" t="s">
        <v>197</v>
      </c>
      <c r="AH531" s="13"/>
      <c r="AI531" s="13">
        <v>0.60317460317460303</v>
      </c>
      <c r="AJ531" s="13">
        <v>0.5625</v>
      </c>
      <c r="AK531" s="13" t="s">
        <v>197</v>
      </c>
      <c r="AL531" s="13"/>
      <c r="AM531" s="13">
        <v>0.60294117647058798</v>
      </c>
      <c r="AN531" s="13" t="s">
        <v>197</v>
      </c>
      <c r="AO531" s="13" t="s">
        <v>197</v>
      </c>
      <c r="AP531" s="13"/>
      <c r="AQ531" s="13">
        <v>0.51162790697674398</v>
      </c>
      <c r="AR531" s="13">
        <v>0.69444444444444398</v>
      </c>
      <c r="AS531" s="13"/>
      <c r="AT531" s="13">
        <v>0.46666666666666701</v>
      </c>
      <c r="AU531" s="13">
        <v>0.63934426229508201</v>
      </c>
      <c r="AV531" s="13"/>
      <c r="AW531" s="13">
        <v>0.63636363636363602</v>
      </c>
      <c r="AX531" s="13">
        <v>0.58181818181818201</v>
      </c>
      <c r="AY531" s="13"/>
      <c r="AZ531" s="13">
        <v>0.64516129032258096</v>
      </c>
      <c r="BA531" s="13">
        <v>0.5625</v>
      </c>
      <c r="BB531" s="13"/>
      <c r="BC531" s="13">
        <v>0.57142857142857095</v>
      </c>
      <c r="BD531" s="13">
        <v>0.63636363636363602</v>
      </c>
      <c r="BE531" s="13"/>
      <c r="BF531" s="13">
        <v>0.52941176470588203</v>
      </c>
      <c r="BG531" s="13">
        <v>0.6</v>
      </c>
      <c r="BH531" s="13"/>
      <c r="BI531" s="13">
        <v>0.71428571428571397</v>
      </c>
      <c r="BJ531" s="13">
        <v>0.58333333333333304</v>
      </c>
      <c r="BK531" s="13"/>
      <c r="BL531" s="13">
        <v>0.66666666666666696</v>
      </c>
      <c r="BM531" s="13">
        <v>0.5625</v>
      </c>
    </row>
    <row r="532" spans="2:65" x14ac:dyDescent="0.3">
      <c r="B532" t="s">
        <v>91</v>
      </c>
      <c r="C532" s="13">
        <v>8.8607594936708903E-2</v>
      </c>
      <c r="D532" s="13">
        <v>6.6666666666666693E-2</v>
      </c>
      <c r="E532" s="13">
        <v>0.102040816326531</v>
      </c>
      <c r="F532" s="13"/>
      <c r="G532" s="13">
        <v>7.1428571428571397E-2</v>
      </c>
      <c r="H532" s="13">
        <v>6.0606060606060601E-2</v>
      </c>
      <c r="I532" s="13">
        <v>0.11111111111111099</v>
      </c>
      <c r="J532" s="13">
        <v>0.16666666666666699</v>
      </c>
      <c r="K532" s="13">
        <v>0.2</v>
      </c>
      <c r="L532" s="13">
        <v>0</v>
      </c>
      <c r="M532" s="13"/>
      <c r="N532" s="13">
        <v>8.5714285714285701E-2</v>
      </c>
      <c r="O532" s="13">
        <v>0</v>
      </c>
      <c r="P532" s="13">
        <v>0.16666666666666699</v>
      </c>
      <c r="Q532" s="13">
        <v>9.0909090909090898E-2</v>
      </c>
      <c r="R532" s="13"/>
      <c r="S532" s="13">
        <v>4.7619047619047603E-2</v>
      </c>
      <c r="T532" s="13">
        <v>0</v>
      </c>
      <c r="U532" s="13">
        <v>0.5</v>
      </c>
      <c r="V532" s="13">
        <v>0.2</v>
      </c>
      <c r="W532" s="13">
        <v>0</v>
      </c>
      <c r="X532" s="13">
        <v>0</v>
      </c>
      <c r="Y532" s="13">
        <v>0</v>
      </c>
      <c r="Z532" s="13">
        <v>0</v>
      </c>
      <c r="AA532" s="13">
        <v>0.11111111111111099</v>
      </c>
      <c r="AB532" s="13">
        <v>0.66666666666666696</v>
      </c>
      <c r="AC532" s="13">
        <v>0.25</v>
      </c>
      <c r="AD532" s="13" t="s">
        <v>197</v>
      </c>
      <c r="AE532" s="13"/>
      <c r="AF532" s="13">
        <v>8.8607594936708903E-2</v>
      </c>
      <c r="AG532" s="13" t="s">
        <v>197</v>
      </c>
      <c r="AH532" s="13"/>
      <c r="AI532" s="13">
        <v>9.5238095238095205E-2</v>
      </c>
      <c r="AJ532" s="13">
        <v>6.25E-2</v>
      </c>
      <c r="AK532" s="13" t="s">
        <v>197</v>
      </c>
      <c r="AL532" s="13"/>
      <c r="AM532" s="13">
        <v>8.8235294117647106E-2</v>
      </c>
      <c r="AN532" s="13" t="s">
        <v>197</v>
      </c>
      <c r="AO532" s="13" t="s">
        <v>197</v>
      </c>
      <c r="AP532" s="13"/>
      <c r="AQ532" s="13">
        <v>9.3023255813953501E-2</v>
      </c>
      <c r="AR532" s="13">
        <v>8.3333333333333301E-2</v>
      </c>
      <c r="AS532" s="13"/>
      <c r="AT532" s="13">
        <v>0.133333333333333</v>
      </c>
      <c r="AU532" s="13">
        <v>8.1967213114754106E-2</v>
      </c>
      <c r="AV532" s="13"/>
      <c r="AW532" s="13">
        <v>9.0909090909090898E-2</v>
      </c>
      <c r="AX532" s="13">
        <v>9.0909090909090898E-2</v>
      </c>
      <c r="AY532" s="13"/>
      <c r="AZ532" s="13">
        <v>9.6774193548387094E-2</v>
      </c>
      <c r="BA532" s="13">
        <v>8.3333333333333301E-2</v>
      </c>
      <c r="BB532" s="13"/>
      <c r="BC532" s="13">
        <v>7.1428571428571397E-2</v>
      </c>
      <c r="BD532" s="13">
        <v>0.13636363636363599</v>
      </c>
      <c r="BE532" s="13"/>
      <c r="BF532" s="13">
        <v>0.11764705882352899</v>
      </c>
      <c r="BG532" s="13">
        <v>0.04</v>
      </c>
      <c r="BH532" s="13"/>
      <c r="BI532" s="13">
        <v>0</v>
      </c>
      <c r="BJ532" s="13">
        <v>9.7222222222222196E-2</v>
      </c>
      <c r="BK532" s="13"/>
      <c r="BL532" s="13">
        <v>6.6666666666666693E-2</v>
      </c>
      <c r="BM532" s="13">
        <v>0.104166666666667</v>
      </c>
    </row>
    <row r="533" spans="2:65" x14ac:dyDescent="0.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row>
    <row r="534" spans="2:65" x14ac:dyDescent="0.3">
      <c r="B534" s="6" t="s">
        <v>294</v>
      </c>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row>
    <row r="535" spans="2:65" x14ac:dyDescent="0.3">
      <c r="B535" s="23" t="s">
        <v>531</v>
      </c>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row>
    <row r="536" spans="2:65" x14ac:dyDescent="0.3">
      <c r="B536" t="s">
        <v>285</v>
      </c>
      <c r="C536" s="13">
        <v>0.30379746835443</v>
      </c>
      <c r="D536" s="13">
        <v>0.43333333333333302</v>
      </c>
      <c r="E536" s="13">
        <v>0.22448979591836701</v>
      </c>
      <c r="F536" s="13"/>
      <c r="G536" s="13">
        <v>0.14285714285714299</v>
      </c>
      <c r="H536" s="13">
        <v>0.39393939393939398</v>
      </c>
      <c r="I536" s="13">
        <v>0.33333333333333298</v>
      </c>
      <c r="J536" s="13">
        <v>0.33333333333333298</v>
      </c>
      <c r="K536" s="13">
        <v>0</v>
      </c>
      <c r="L536" s="13">
        <v>0.33333333333333298</v>
      </c>
      <c r="M536" s="13"/>
      <c r="N536" s="13">
        <v>0.371428571428571</v>
      </c>
      <c r="O536" s="13">
        <v>0.5</v>
      </c>
      <c r="P536" s="13">
        <v>0.25</v>
      </c>
      <c r="Q536" s="13">
        <v>0.13636363636363599</v>
      </c>
      <c r="R536" s="13"/>
      <c r="S536" s="13">
        <v>0.28571428571428598</v>
      </c>
      <c r="T536" s="13">
        <v>0.36363636363636398</v>
      </c>
      <c r="U536" s="13">
        <v>0.5</v>
      </c>
      <c r="V536" s="13">
        <v>0.6</v>
      </c>
      <c r="W536" s="13">
        <v>0.25</v>
      </c>
      <c r="X536" s="13">
        <v>0.36363636363636398</v>
      </c>
      <c r="Y536" s="13">
        <v>0.6</v>
      </c>
      <c r="Z536" s="13">
        <v>0</v>
      </c>
      <c r="AA536" s="13">
        <v>0.22222222222222199</v>
      </c>
      <c r="AB536" s="13">
        <v>0</v>
      </c>
      <c r="AC536" s="13">
        <v>0</v>
      </c>
      <c r="AD536" s="13" t="s">
        <v>197</v>
      </c>
      <c r="AE536" s="13"/>
      <c r="AF536" s="13">
        <v>0.30379746835443</v>
      </c>
      <c r="AG536" s="13" t="s">
        <v>197</v>
      </c>
      <c r="AH536" s="13"/>
      <c r="AI536" s="13">
        <v>0.28571428571428598</v>
      </c>
      <c r="AJ536" s="13">
        <v>0.375</v>
      </c>
      <c r="AK536" s="13" t="s">
        <v>197</v>
      </c>
      <c r="AL536" s="13"/>
      <c r="AM536" s="13">
        <v>0.27941176470588203</v>
      </c>
      <c r="AN536" s="13" t="s">
        <v>197</v>
      </c>
      <c r="AO536" s="13" t="s">
        <v>197</v>
      </c>
      <c r="AP536" s="13"/>
      <c r="AQ536" s="13">
        <v>0.372093023255814</v>
      </c>
      <c r="AR536" s="13">
        <v>0.22222222222222199</v>
      </c>
      <c r="AS536" s="13"/>
      <c r="AT536" s="13">
        <v>0</v>
      </c>
      <c r="AU536" s="13">
        <v>0.36065573770491799</v>
      </c>
      <c r="AV536" s="13"/>
      <c r="AW536" s="13">
        <v>0.31818181818181801</v>
      </c>
      <c r="AX536" s="13">
        <v>0.30909090909090903</v>
      </c>
      <c r="AY536" s="13"/>
      <c r="AZ536" s="13">
        <v>0.25806451612903197</v>
      </c>
      <c r="BA536" s="13">
        <v>0.33333333333333298</v>
      </c>
      <c r="BB536" s="13"/>
      <c r="BC536" s="13">
        <v>0.30952380952380998</v>
      </c>
      <c r="BD536" s="13">
        <v>0.31818181818181801</v>
      </c>
      <c r="BE536" s="13"/>
      <c r="BF536" s="13">
        <v>0.35294117647058798</v>
      </c>
      <c r="BG536" s="13">
        <v>0.28000000000000003</v>
      </c>
      <c r="BH536" s="13"/>
      <c r="BI536" s="13">
        <v>0.28571428571428598</v>
      </c>
      <c r="BJ536" s="13">
        <v>0.30555555555555602</v>
      </c>
      <c r="BK536" s="13"/>
      <c r="BL536" s="13">
        <v>0.4</v>
      </c>
      <c r="BM536" s="13">
        <v>0.25</v>
      </c>
    </row>
    <row r="537" spans="2:65" x14ac:dyDescent="0.3">
      <c r="B537" t="s">
        <v>286</v>
      </c>
      <c r="C537" s="13">
        <v>0.670886075949367</v>
      </c>
      <c r="D537" s="13">
        <v>0.53333333333333299</v>
      </c>
      <c r="E537" s="13">
        <v>0.75510204081632604</v>
      </c>
      <c r="F537" s="13"/>
      <c r="G537" s="13">
        <v>0.78571428571428603</v>
      </c>
      <c r="H537" s="13">
        <v>0.60606060606060597</v>
      </c>
      <c r="I537" s="13">
        <v>0.61111111111111105</v>
      </c>
      <c r="J537" s="13">
        <v>0.66666666666666696</v>
      </c>
      <c r="K537" s="13">
        <v>1</v>
      </c>
      <c r="L537" s="13">
        <v>0.66666666666666696</v>
      </c>
      <c r="M537" s="13"/>
      <c r="N537" s="13">
        <v>0.6</v>
      </c>
      <c r="O537" s="13">
        <v>0.5</v>
      </c>
      <c r="P537" s="13">
        <v>0.66666666666666696</v>
      </c>
      <c r="Q537" s="13">
        <v>0.86363636363636398</v>
      </c>
      <c r="R537" s="13"/>
      <c r="S537" s="13">
        <v>0.66666666666666696</v>
      </c>
      <c r="T537" s="13">
        <v>0.63636363636363602</v>
      </c>
      <c r="U537" s="13">
        <v>0.5</v>
      </c>
      <c r="V537" s="13">
        <v>0.4</v>
      </c>
      <c r="W537" s="13">
        <v>0.75</v>
      </c>
      <c r="X537" s="13">
        <v>0.63636363636363602</v>
      </c>
      <c r="Y537" s="13">
        <v>0.4</v>
      </c>
      <c r="Z537" s="13">
        <v>1</v>
      </c>
      <c r="AA537" s="13">
        <v>0.66666666666666696</v>
      </c>
      <c r="AB537" s="13">
        <v>1</v>
      </c>
      <c r="AC537" s="13">
        <v>1</v>
      </c>
      <c r="AD537" s="13" t="s">
        <v>197</v>
      </c>
      <c r="AE537" s="13"/>
      <c r="AF537" s="13">
        <v>0.670886075949367</v>
      </c>
      <c r="AG537" s="13" t="s">
        <v>197</v>
      </c>
      <c r="AH537" s="13"/>
      <c r="AI537" s="13">
        <v>0.682539682539683</v>
      </c>
      <c r="AJ537" s="13">
        <v>0.625</v>
      </c>
      <c r="AK537" s="13" t="s">
        <v>197</v>
      </c>
      <c r="AL537" s="13"/>
      <c r="AM537" s="13">
        <v>0.70588235294117696</v>
      </c>
      <c r="AN537" s="13" t="s">
        <v>197</v>
      </c>
      <c r="AO537" s="13" t="s">
        <v>197</v>
      </c>
      <c r="AP537" s="13"/>
      <c r="AQ537" s="13">
        <v>0.581395348837209</v>
      </c>
      <c r="AR537" s="13">
        <v>0.77777777777777801</v>
      </c>
      <c r="AS537" s="13"/>
      <c r="AT537" s="13">
        <v>0.93333333333333302</v>
      </c>
      <c r="AU537" s="13">
        <v>0.62295081967213095</v>
      </c>
      <c r="AV537" s="13"/>
      <c r="AW537" s="13">
        <v>0.68181818181818199</v>
      </c>
      <c r="AX537" s="13">
        <v>0.65454545454545499</v>
      </c>
      <c r="AY537" s="13"/>
      <c r="AZ537" s="13">
        <v>0.74193548387096797</v>
      </c>
      <c r="BA537" s="13">
        <v>0.625</v>
      </c>
      <c r="BB537" s="13"/>
      <c r="BC537" s="13">
        <v>0.66666666666666696</v>
      </c>
      <c r="BD537" s="13">
        <v>0.63636363636363602</v>
      </c>
      <c r="BE537" s="13"/>
      <c r="BF537" s="13">
        <v>0.58823529411764697</v>
      </c>
      <c r="BG537" s="13">
        <v>0.72</v>
      </c>
      <c r="BH537" s="13"/>
      <c r="BI537" s="13">
        <v>0.71428571428571397</v>
      </c>
      <c r="BJ537" s="13">
        <v>0.66666666666666696</v>
      </c>
      <c r="BK537" s="13"/>
      <c r="BL537" s="13">
        <v>0.56666666666666698</v>
      </c>
      <c r="BM537" s="13">
        <v>0.72916666666666696</v>
      </c>
    </row>
    <row r="538" spans="2:65" x14ac:dyDescent="0.3">
      <c r="B538" t="s">
        <v>91</v>
      </c>
      <c r="C538" s="13">
        <v>2.53164556962025E-2</v>
      </c>
      <c r="D538" s="13">
        <v>3.3333333333333298E-2</v>
      </c>
      <c r="E538" s="13">
        <v>2.04081632653061E-2</v>
      </c>
      <c r="F538" s="13"/>
      <c r="G538" s="13">
        <v>7.1428571428571397E-2</v>
      </c>
      <c r="H538" s="13">
        <v>0</v>
      </c>
      <c r="I538" s="13">
        <v>5.5555555555555601E-2</v>
      </c>
      <c r="J538" s="13">
        <v>0</v>
      </c>
      <c r="K538" s="13">
        <v>0</v>
      </c>
      <c r="L538" s="13">
        <v>0</v>
      </c>
      <c r="M538" s="13"/>
      <c r="N538" s="13">
        <v>2.8571428571428598E-2</v>
      </c>
      <c r="O538" s="13">
        <v>0</v>
      </c>
      <c r="P538" s="13">
        <v>8.3333333333333301E-2</v>
      </c>
      <c r="Q538" s="13">
        <v>0</v>
      </c>
      <c r="R538" s="13"/>
      <c r="S538" s="13">
        <v>4.7619047619047603E-2</v>
      </c>
      <c r="T538" s="13">
        <v>0</v>
      </c>
      <c r="U538" s="13">
        <v>0</v>
      </c>
      <c r="V538" s="13">
        <v>0</v>
      </c>
      <c r="W538" s="13">
        <v>0</v>
      </c>
      <c r="X538" s="13">
        <v>0</v>
      </c>
      <c r="Y538" s="13">
        <v>0</v>
      </c>
      <c r="Z538" s="13">
        <v>0</v>
      </c>
      <c r="AA538" s="13">
        <v>0.11111111111111099</v>
      </c>
      <c r="AB538" s="13">
        <v>0</v>
      </c>
      <c r="AC538" s="13">
        <v>0</v>
      </c>
      <c r="AD538" s="13" t="s">
        <v>197</v>
      </c>
      <c r="AE538" s="13"/>
      <c r="AF538" s="13">
        <v>2.53164556962025E-2</v>
      </c>
      <c r="AG538" s="13" t="s">
        <v>197</v>
      </c>
      <c r="AH538" s="13"/>
      <c r="AI538" s="13">
        <v>3.1746031746031703E-2</v>
      </c>
      <c r="AJ538" s="13">
        <v>0</v>
      </c>
      <c r="AK538" s="13" t="s">
        <v>197</v>
      </c>
      <c r="AL538" s="13"/>
      <c r="AM538" s="13">
        <v>1.4705882352941201E-2</v>
      </c>
      <c r="AN538" s="13" t="s">
        <v>197</v>
      </c>
      <c r="AO538" s="13" t="s">
        <v>197</v>
      </c>
      <c r="AP538" s="13"/>
      <c r="AQ538" s="13">
        <v>4.6511627906976702E-2</v>
      </c>
      <c r="AR538" s="13">
        <v>0</v>
      </c>
      <c r="AS538" s="13"/>
      <c r="AT538" s="13">
        <v>6.6666666666666693E-2</v>
      </c>
      <c r="AU538" s="13">
        <v>1.63934426229508E-2</v>
      </c>
      <c r="AV538" s="13"/>
      <c r="AW538" s="13">
        <v>0</v>
      </c>
      <c r="AX538" s="13">
        <v>3.6363636363636397E-2</v>
      </c>
      <c r="AY538" s="13"/>
      <c r="AZ538" s="13">
        <v>0</v>
      </c>
      <c r="BA538" s="13">
        <v>4.1666666666666699E-2</v>
      </c>
      <c r="BB538" s="13"/>
      <c r="BC538" s="13">
        <v>2.3809523809523801E-2</v>
      </c>
      <c r="BD538" s="13">
        <v>4.5454545454545497E-2</v>
      </c>
      <c r="BE538" s="13"/>
      <c r="BF538" s="13">
        <v>5.8823529411764698E-2</v>
      </c>
      <c r="BG538" s="13">
        <v>0</v>
      </c>
      <c r="BH538" s="13"/>
      <c r="BI538" s="13">
        <v>0</v>
      </c>
      <c r="BJ538" s="13">
        <v>2.7777777777777801E-2</v>
      </c>
      <c r="BK538" s="13"/>
      <c r="BL538" s="13">
        <v>3.3333333333333298E-2</v>
      </c>
      <c r="BM538" s="13">
        <v>2.0833333333333301E-2</v>
      </c>
    </row>
    <row r="539" spans="2:65" x14ac:dyDescent="0.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row>
    <row r="540" spans="2:65" x14ac:dyDescent="0.3">
      <c r="B540" s="6" t="s">
        <v>295</v>
      </c>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row>
    <row r="541" spans="2:65" x14ac:dyDescent="0.3">
      <c r="B541" s="23" t="s">
        <v>531</v>
      </c>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row>
    <row r="542" spans="2:65" x14ac:dyDescent="0.3">
      <c r="B542" t="s">
        <v>285</v>
      </c>
      <c r="C542" s="13">
        <v>0.291139240506329</v>
      </c>
      <c r="D542" s="13">
        <v>0.4</v>
      </c>
      <c r="E542" s="13">
        <v>0.22448979591836701</v>
      </c>
      <c r="F542" s="13"/>
      <c r="G542" s="13">
        <v>0.28571428571428598</v>
      </c>
      <c r="H542" s="13">
        <v>0.36363636363636398</v>
      </c>
      <c r="I542" s="13">
        <v>0.27777777777777801</v>
      </c>
      <c r="J542" s="13">
        <v>0.33333333333333298</v>
      </c>
      <c r="K542" s="13">
        <v>0</v>
      </c>
      <c r="L542" s="13">
        <v>0</v>
      </c>
      <c r="M542" s="13"/>
      <c r="N542" s="13">
        <v>0.34285714285714303</v>
      </c>
      <c r="O542" s="13">
        <v>0.3</v>
      </c>
      <c r="P542" s="13">
        <v>0.16666666666666699</v>
      </c>
      <c r="Q542" s="13">
        <v>0.27272727272727298</v>
      </c>
      <c r="R542" s="13"/>
      <c r="S542" s="13">
        <v>0.38095238095238099</v>
      </c>
      <c r="T542" s="13">
        <v>0.36363636363636398</v>
      </c>
      <c r="U542" s="13">
        <v>0.5</v>
      </c>
      <c r="V542" s="13">
        <v>0.2</v>
      </c>
      <c r="W542" s="13">
        <v>0</v>
      </c>
      <c r="X542" s="13">
        <v>0.36363636363636398</v>
      </c>
      <c r="Y542" s="13">
        <v>0</v>
      </c>
      <c r="Z542" s="13">
        <v>0</v>
      </c>
      <c r="AA542" s="13">
        <v>0.44444444444444398</v>
      </c>
      <c r="AB542" s="13">
        <v>0.33333333333333298</v>
      </c>
      <c r="AC542" s="13">
        <v>0</v>
      </c>
      <c r="AD542" s="13" t="s">
        <v>197</v>
      </c>
      <c r="AE542" s="13"/>
      <c r="AF542" s="13">
        <v>0.291139240506329</v>
      </c>
      <c r="AG542" s="13" t="s">
        <v>197</v>
      </c>
      <c r="AH542" s="13"/>
      <c r="AI542" s="13">
        <v>0.26984126984126999</v>
      </c>
      <c r="AJ542" s="13">
        <v>0.375</v>
      </c>
      <c r="AK542" s="13" t="s">
        <v>197</v>
      </c>
      <c r="AL542" s="13"/>
      <c r="AM542" s="13">
        <v>0.26470588235294101</v>
      </c>
      <c r="AN542" s="13" t="s">
        <v>197</v>
      </c>
      <c r="AO542" s="13" t="s">
        <v>197</v>
      </c>
      <c r="AP542" s="13"/>
      <c r="AQ542" s="13">
        <v>0.32558139534883701</v>
      </c>
      <c r="AR542" s="13">
        <v>0.25</v>
      </c>
      <c r="AS542" s="13"/>
      <c r="AT542" s="13">
        <v>0.2</v>
      </c>
      <c r="AU542" s="13">
        <v>0.29508196721311503</v>
      </c>
      <c r="AV542" s="13"/>
      <c r="AW542" s="13">
        <v>0.22727272727272699</v>
      </c>
      <c r="AX542" s="13">
        <v>0.32727272727272699</v>
      </c>
      <c r="AY542" s="13"/>
      <c r="AZ542" s="13">
        <v>0.25806451612903197</v>
      </c>
      <c r="BA542" s="13">
        <v>0.3125</v>
      </c>
      <c r="BB542" s="13"/>
      <c r="BC542" s="13">
        <v>0.30952380952380998</v>
      </c>
      <c r="BD542" s="13">
        <v>0.22727272727272699</v>
      </c>
      <c r="BE542" s="13"/>
      <c r="BF542" s="13">
        <v>0.41176470588235298</v>
      </c>
      <c r="BG542" s="13">
        <v>0.24</v>
      </c>
      <c r="BH542" s="13"/>
      <c r="BI542" s="13">
        <v>0.28571428571428598</v>
      </c>
      <c r="BJ542" s="13">
        <v>0.29166666666666702</v>
      </c>
      <c r="BK542" s="13"/>
      <c r="BL542" s="13">
        <v>0.266666666666667</v>
      </c>
      <c r="BM542" s="13">
        <v>0.3125</v>
      </c>
    </row>
    <row r="543" spans="2:65" x14ac:dyDescent="0.3">
      <c r="B543" t="s">
        <v>286</v>
      </c>
      <c r="C543" s="13">
        <v>0.506329113924051</v>
      </c>
      <c r="D543" s="13">
        <v>0.46666666666666701</v>
      </c>
      <c r="E543" s="13">
        <v>0.530612244897959</v>
      </c>
      <c r="F543" s="13"/>
      <c r="G543" s="13">
        <v>0.5</v>
      </c>
      <c r="H543" s="13">
        <v>0.48484848484848497</v>
      </c>
      <c r="I543" s="13">
        <v>0.61111111111111105</v>
      </c>
      <c r="J543" s="13">
        <v>0.33333333333333298</v>
      </c>
      <c r="K543" s="13">
        <v>0.8</v>
      </c>
      <c r="L543" s="13">
        <v>0</v>
      </c>
      <c r="M543" s="13"/>
      <c r="N543" s="13">
        <v>0.48571428571428599</v>
      </c>
      <c r="O543" s="13">
        <v>0.6</v>
      </c>
      <c r="P543" s="13">
        <v>0.58333333333333304</v>
      </c>
      <c r="Q543" s="13">
        <v>0.45454545454545497</v>
      </c>
      <c r="R543" s="13"/>
      <c r="S543" s="13">
        <v>0.52380952380952395</v>
      </c>
      <c r="T543" s="13">
        <v>0.54545454545454497</v>
      </c>
      <c r="U543" s="13">
        <v>0</v>
      </c>
      <c r="V543" s="13">
        <v>0.6</v>
      </c>
      <c r="W543" s="13">
        <v>0.75</v>
      </c>
      <c r="X543" s="13">
        <v>0.54545454545454497</v>
      </c>
      <c r="Y543" s="13">
        <v>0.6</v>
      </c>
      <c r="Z543" s="13">
        <v>1</v>
      </c>
      <c r="AA543" s="13">
        <v>0.22222222222222199</v>
      </c>
      <c r="AB543" s="13">
        <v>0</v>
      </c>
      <c r="AC543" s="13">
        <v>0.5</v>
      </c>
      <c r="AD543" s="13" t="s">
        <v>197</v>
      </c>
      <c r="AE543" s="13"/>
      <c r="AF543" s="13">
        <v>0.506329113924051</v>
      </c>
      <c r="AG543" s="13" t="s">
        <v>197</v>
      </c>
      <c r="AH543" s="13"/>
      <c r="AI543" s="13">
        <v>0.52380952380952395</v>
      </c>
      <c r="AJ543" s="13">
        <v>0.4375</v>
      </c>
      <c r="AK543" s="13" t="s">
        <v>197</v>
      </c>
      <c r="AL543" s="13"/>
      <c r="AM543" s="13">
        <v>0.52941176470588203</v>
      </c>
      <c r="AN543" s="13" t="s">
        <v>197</v>
      </c>
      <c r="AO543" s="13" t="s">
        <v>197</v>
      </c>
      <c r="AP543" s="13"/>
      <c r="AQ543" s="13">
        <v>0.55813953488372103</v>
      </c>
      <c r="AR543" s="13">
        <v>0.44444444444444398</v>
      </c>
      <c r="AS543" s="13"/>
      <c r="AT543" s="13">
        <v>0.6</v>
      </c>
      <c r="AU543" s="13">
        <v>0.50819672131147497</v>
      </c>
      <c r="AV543" s="13"/>
      <c r="AW543" s="13">
        <v>0.5</v>
      </c>
      <c r="AX543" s="13">
        <v>0.49090909090909102</v>
      </c>
      <c r="AY543" s="13"/>
      <c r="AZ543" s="13">
        <v>0.483870967741935</v>
      </c>
      <c r="BA543" s="13">
        <v>0.52083333333333304</v>
      </c>
      <c r="BB543" s="13"/>
      <c r="BC543" s="13">
        <v>0.52380952380952395</v>
      </c>
      <c r="BD543" s="13">
        <v>0.5</v>
      </c>
      <c r="BE543" s="13"/>
      <c r="BF543" s="13">
        <v>0.41176470588235298</v>
      </c>
      <c r="BG543" s="13">
        <v>0.6</v>
      </c>
      <c r="BH543" s="13"/>
      <c r="BI543" s="13">
        <v>0.71428571428571397</v>
      </c>
      <c r="BJ543" s="13">
        <v>0.48611111111111099</v>
      </c>
      <c r="BK543" s="13"/>
      <c r="BL543" s="13">
        <v>0.53333333333333299</v>
      </c>
      <c r="BM543" s="13">
        <v>0.47916666666666702</v>
      </c>
    </row>
    <row r="544" spans="2:65" x14ac:dyDescent="0.3">
      <c r="B544" t="s">
        <v>91</v>
      </c>
      <c r="C544" s="13">
        <v>0.20253164556962</v>
      </c>
      <c r="D544" s="13">
        <v>0.133333333333333</v>
      </c>
      <c r="E544" s="13">
        <v>0.24489795918367299</v>
      </c>
      <c r="F544" s="13"/>
      <c r="G544" s="13">
        <v>0.214285714285714</v>
      </c>
      <c r="H544" s="13">
        <v>0.15151515151515199</v>
      </c>
      <c r="I544" s="13">
        <v>0.11111111111111099</v>
      </c>
      <c r="J544" s="13">
        <v>0.33333333333333298</v>
      </c>
      <c r="K544" s="13">
        <v>0.2</v>
      </c>
      <c r="L544" s="13">
        <v>1</v>
      </c>
      <c r="M544" s="13"/>
      <c r="N544" s="13">
        <v>0.17142857142857101</v>
      </c>
      <c r="O544" s="13">
        <v>0.1</v>
      </c>
      <c r="P544" s="13">
        <v>0.25</v>
      </c>
      <c r="Q544" s="13">
        <v>0.27272727272727298</v>
      </c>
      <c r="R544" s="13"/>
      <c r="S544" s="13">
        <v>9.5238095238095205E-2</v>
      </c>
      <c r="T544" s="13">
        <v>9.0909090909090898E-2</v>
      </c>
      <c r="U544" s="13">
        <v>0.5</v>
      </c>
      <c r="V544" s="13">
        <v>0.2</v>
      </c>
      <c r="W544" s="13">
        <v>0.25</v>
      </c>
      <c r="X544" s="13">
        <v>9.0909090909090898E-2</v>
      </c>
      <c r="Y544" s="13">
        <v>0.4</v>
      </c>
      <c r="Z544" s="13">
        <v>0</v>
      </c>
      <c r="AA544" s="13">
        <v>0.33333333333333298</v>
      </c>
      <c r="AB544" s="13">
        <v>0.66666666666666696</v>
      </c>
      <c r="AC544" s="13">
        <v>0.5</v>
      </c>
      <c r="AD544" s="13" t="s">
        <v>197</v>
      </c>
      <c r="AE544" s="13"/>
      <c r="AF544" s="13">
        <v>0.20253164556962</v>
      </c>
      <c r="AG544" s="13" t="s">
        <v>197</v>
      </c>
      <c r="AH544" s="13"/>
      <c r="AI544" s="13">
        <v>0.206349206349206</v>
      </c>
      <c r="AJ544" s="13">
        <v>0.1875</v>
      </c>
      <c r="AK544" s="13" t="s">
        <v>197</v>
      </c>
      <c r="AL544" s="13"/>
      <c r="AM544" s="13">
        <v>0.20588235294117599</v>
      </c>
      <c r="AN544" s="13" t="s">
        <v>197</v>
      </c>
      <c r="AO544" s="13" t="s">
        <v>197</v>
      </c>
      <c r="AP544" s="13"/>
      <c r="AQ544" s="13">
        <v>0.116279069767442</v>
      </c>
      <c r="AR544" s="13">
        <v>0.30555555555555602</v>
      </c>
      <c r="AS544" s="13"/>
      <c r="AT544" s="13">
        <v>0.2</v>
      </c>
      <c r="AU544" s="13">
        <v>0.19672131147541</v>
      </c>
      <c r="AV544" s="13"/>
      <c r="AW544" s="13">
        <v>0.27272727272727298</v>
      </c>
      <c r="AX544" s="13">
        <v>0.18181818181818199</v>
      </c>
      <c r="AY544" s="13"/>
      <c r="AZ544" s="13">
        <v>0.25806451612903197</v>
      </c>
      <c r="BA544" s="13">
        <v>0.16666666666666699</v>
      </c>
      <c r="BB544" s="13"/>
      <c r="BC544" s="13">
        <v>0.16666666666666699</v>
      </c>
      <c r="BD544" s="13">
        <v>0.27272727272727298</v>
      </c>
      <c r="BE544" s="13"/>
      <c r="BF544" s="13">
        <v>0.17647058823529399</v>
      </c>
      <c r="BG544" s="13">
        <v>0.16</v>
      </c>
      <c r="BH544" s="13"/>
      <c r="BI544" s="13">
        <v>0</v>
      </c>
      <c r="BJ544" s="13">
        <v>0.22222222222222199</v>
      </c>
      <c r="BK544" s="13"/>
      <c r="BL544" s="13">
        <v>0.2</v>
      </c>
      <c r="BM544" s="13">
        <v>0.20833333333333301</v>
      </c>
    </row>
    <row r="545" spans="2:65" x14ac:dyDescent="0.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row>
    <row r="546" spans="2:65" x14ac:dyDescent="0.3">
      <c r="B546" s="6" t="s">
        <v>296</v>
      </c>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row>
    <row r="547" spans="2:65" x14ac:dyDescent="0.3">
      <c r="B547" s="23" t="s">
        <v>531</v>
      </c>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row>
    <row r="548" spans="2:65" x14ac:dyDescent="0.3">
      <c r="B548" t="s">
        <v>285</v>
      </c>
      <c r="C548" s="13">
        <v>0.594936708860759</v>
      </c>
      <c r="D548" s="13">
        <v>0.6</v>
      </c>
      <c r="E548" s="13">
        <v>0.59183673469387799</v>
      </c>
      <c r="F548" s="13"/>
      <c r="G548" s="13">
        <v>0.5</v>
      </c>
      <c r="H548" s="13">
        <v>0.63636363636363602</v>
      </c>
      <c r="I548" s="13">
        <v>0.61111111111111105</v>
      </c>
      <c r="J548" s="13">
        <v>0.5</v>
      </c>
      <c r="K548" s="13">
        <v>0.6</v>
      </c>
      <c r="L548" s="13">
        <v>0.66666666666666696</v>
      </c>
      <c r="M548" s="13"/>
      <c r="N548" s="13">
        <v>0.6</v>
      </c>
      <c r="O548" s="13">
        <v>0.6</v>
      </c>
      <c r="P548" s="13">
        <v>0.75</v>
      </c>
      <c r="Q548" s="13">
        <v>0.5</v>
      </c>
      <c r="R548" s="13"/>
      <c r="S548" s="13">
        <v>0.66666666666666696</v>
      </c>
      <c r="T548" s="13">
        <v>0.45454545454545497</v>
      </c>
      <c r="U548" s="13">
        <v>0.5</v>
      </c>
      <c r="V548" s="13">
        <v>0.8</v>
      </c>
      <c r="W548" s="13">
        <v>0.5</v>
      </c>
      <c r="X548" s="13">
        <v>0.63636363636363602</v>
      </c>
      <c r="Y548" s="13">
        <v>0.8</v>
      </c>
      <c r="Z548" s="13">
        <v>0.5</v>
      </c>
      <c r="AA548" s="13">
        <v>0.55555555555555602</v>
      </c>
      <c r="AB548" s="13">
        <v>0.33333333333333298</v>
      </c>
      <c r="AC548" s="13">
        <v>0.5</v>
      </c>
      <c r="AD548" s="13" t="s">
        <v>197</v>
      </c>
      <c r="AE548" s="13"/>
      <c r="AF548" s="13">
        <v>0.594936708860759</v>
      </c>
      <c r="AG548" s="13" t="s">
        <v>197</v>
      </c>
      <c r="AH548" s="13"/>
      <c r="AI548" s="13">
        <v>0.58730158730158699</v>
      </c>
      <c r="AJ548" s="13">
        <v>0.625</v>
      </c>
      <c r="AK548" s="13" t="s">
        <v>197</v>
      </c>
      <c r="AL548" s="13"/>
      <c r="AM548" s="13">
        <v>0.57352941176470595</v>
      </c>
      <c r="AN548" s="13" t="s">
        <v>197</v>
      </c>
      <c r="AO548" s="13" t="s">
        <v>197</v>
      </c>
      <c r="AP548" s="13"/>
      <c r="AQ548" s="13">
        <v>0.74418604651162801</v>
      </c>
      <c r="AR548" s="13">
        <v>0.41666666666666702</v>
      </c>
      <c r="AS548" s="13"/>
      <c r="AT548" s="13">
        <v>0.46666666666666701</v>
      </c>
      <c r="AU548" s="13">
        <v>0.62295081967213095</v>
      </c>
      <c r="AV548" s="13"/>
      <c r="AW548" s="13">
        <v>0.54545454545454497</v>
      </c>
      <c r="AX548" s="13">
        <v>0.61818181818181805</v>
      </c>
      <c r="AY548" s="13"/>
      <c r="AZ548" s="13">
        <v>0.45161290322580599</v>
      </c>
      <c r="BA548" s="13">
        <v>0.6875</v>
      </c>
      <c r="BB548" s="13"/>
      <c r="BC548" s="13">
        <v>0.64285714285714302</v>
      </c>
      <c r="BD548" s="13">
        <v>0.5</v>
      </c>
      <c r="BE548" s="13"/>
      <c r="BF548" s="13">
        <v>0.76470588235294101</v>
      </c>
      <c r="BG548" s="13">
        <v>0.56000000000000005</v>
      </c>
      <c r="BH548" s="13"/>
      <c r="BI548" s="13">
        <v>0.71428571428571397</v>
      </c>
      <c r="BJ548" s="13">
        <v>0.58333333333333304</v>
      </c>
      <c r="BK548" s="13"/>
      <c r="BL548" s="13">
        <v>0.6</v>
      </c>
      <c r="BM548" s="13">
        <v>0.58333333333333304</v>
      </c>
    </row>
    <row r="549" spans="2:65" x14ac:dyDescent="0.3">
      <c r="B549" t="s">
        <v>286</v>
      </c>
      <c r="C549" s="13">
        <v>0.278481012658228</v>
      </c>
      <c r="D549" s="13">
        <v>0.3</v>
      </c>
      <c r="E549" s="13">
        <v>0.26530612244898</v>
      </c>
      <c r="F549" s="13"/>
      <c r="G549" s="13">
        <v>0.35714285714285698</v>
      </c>
      <c r="H549" s="13">
        <v>0.24242424242424199</v>
      </c>
      <c r="I549" s="13">
        <v>0.33333333333333298</v>
      </c>
      <c r="J549" s="13">
        <v>0.33333333333333298</v>
      </c>
      <c r="K549" s="13">
        <v>0.2</v>
      </c>
      <c r="L549" s="13">
        <v>0</v>
      </c>
      <c r="M549" s="13"/>
      <c r="N549" s="13">
        <v>0.314285714285714</v>
      </c>
      <c r="O549" s="13">
        <v>0.2</v>
      </c>
      <c r="P549" s="13">
        <v>8.3333333333333301E-2</v>
      </c>
      <c r="Q549" s="13">
        <v>0.36363636363636398</v>
      </c>
      <c r="R549" s="13"/>
      <c r="S549" s="13">
        <v>0.28571428571428598</v>
      </c>
      <c r="T549" s="13">
        <v>0.54545454545454497</v>
      </c>
      <c r="U549" s="13">
        <v>0</v>
      </c>
      <c r="V549" s="13">
        <v>0.2</v>
      </c>
      <c r="W549" s="13">
        <v>0.25</v>
      </c>
      <c r="X549" s="13">
        <v>0.27272727272727298</v>
      </c>
      <c r="Y549" s="13">
        <v>0</v>
      </c>
      <c r="Z549" s="13">
        <v>0.5</v>
      </c>
      <c r="AA549" s="13">
        <v>0.33333333333333298</v>
      </c>
      <c r="AB549" s="13">
        <v>0</v>
      </c>
      <c r="AC549" s="13">
        <v>0</v>
      </c>
      <c r="AD549" s="13" t="s">
        <v>197</v>
      </c>
      <c r="AE549" s="13"/>
      <c r="AF549" s="13">
        <v>0.278481012658228</v>
      </c>
      <c r="AG549" s="13" t="s">
        <v>197</v>
      </c>
      <c r="AH549" s="13"/>
      <c r="AI549" s="13">
        <v>0.28571428571428598</v>
      </c>
      <c r="AJ549" s="13">
        <v>0.25</v>
      </c>
      <c r="AK549" s="13" t="s">
        <v>197</v>
      </c>
      <c r="AL549" s="13"/>
      <c r="AM549" s="13">
        <v>0.308823529411765</v>
      </c>
      <c r="AN549" s="13" t="s">
        <v>197</v>
      </c>
      <c r="AO549" s="13" t="s">
        <v>197</v>
      </c>
      <c r="AP549" s="13"/>
      <c r="AQ549" s="13">
        <v>0.162790697674419</v>
      </c>
      <c r="AR549" s="13">
        <v>0.41666666666666702</v>
      </c>
      <c r="AS549" s="13"/>
      <c r="AT549" s="13">
        <v>0.266666666666667</v>
      </c>
      <c r="AU549" s="13">
        <v>0.29508196721311503</v>
      </c>
      <c r="AV549" s="13"/>
      <c r="AW549" s="13">
        <v>0.27272727272727298</v>
      </c>
      <c r="AX549" s="13">
        <v>0.27272727272727298</v>
      </c>
      <c r="AY549" s="13"/>
      <c r="AZ549" s="13">
        <v>0.38709677419354799</v>
      </c>
      <c r="BA549" s="13">
        <v>0.20833333333333301</v>
      </c>
      <c r="BB549" s="13"/>
      <c r="BC549" s="13">
        <v>0.214285714285714</v>
      </c>
      <c r="BD549" s="13">
        <v>0.40909090909090901</v>
      </c>
      <c r="BE549" s="13"/>
      <c r="BF549" s="13">
        <v>5.8823529411764698E-2</v>
      </c>
      <c r="BG549" s="13">
        <v>0.32</v>
      </c>
      <c r="BH549" s="13"/>
      <c r="BI549" s="13">
        <v>0.28571428571428598</v>
      </c>
      <c r="BJ549" s="13">
        <v>0.27777777777777801</v>
      </c>
      <c r="BK549" s="13"/>
      <c r="BL549" s="13">
        <v>0.33333333333333298</v>
      </c>
      <c r="BM549" s="13">
        <v>0.25</v>
      </c>
    </row>
    <row r="550" spans="2:65" x14ac:dyDescent="0.3">
      <c r="B550" t="s">
        <v>91</v>
      </c>
      <c r="C550" s="13">
        <v>0.126582278481013</v>
      </c>
      <c r="D550" s="13">
        <v>0.1</v>
      </c>
      <c r="E550" s="13">
        <v>0.14285714285714299</v>
      </c>
      <c r="F550" s="13"/>
      <c r="G550" s="13">
        <v>0.14285714285714299</v>
      </c>
      <c r="H550" s="13">
        <v>0.12121212121212099</v>
      </c>
      <c r="I550" s="13">
        <v>5.5555555555555601E-2</v>
      </c>
      <c r="J550" s="13">
        <v>0.16666666666666699</v>
      </c>
      <c r="K550" s="13">
        <v>0.2</v>
      </c>
      <c r="L550" s="13">
        <v>0.33333333333333298</v>
      </c>
      <c r="M550" s="13"/>
      <c r="N550" s="13">
        <v>8.5714285714285701E-2</v>
      </c>
      <c r="O550" s="13">
        <v>0.2</v>
      </c>
      <c r="P550" s="13">
        <v>0.16666666666666699</v>
      </c>
      <c r="Q550" s="13">
        <v>0.13636363636363599</v>
      </c>
      <c r="R550" s="13"/>
      <c r="S550" s="13">
        <v>4.7619047619047603E-2</v>
      </c>
      <c r="T550" s="13">
        <v>0</v>
      </c>
      <c r="U550" s="13">
        <v>0.5</v>
      </c>
      <c r="V550" s="13">
        <v>0</v>
      </c>
      <c r="W550" s="13">
        <v>0.25</v>
      </c>
      <c r="X550" s="13">
        <v>9.0909090909090898E-2</v>
      </c>
      <c r="Y550" s="13">
        <v>0.2</v>
      </c>
      <c r="Z550" s="13">
        <v>0</v>
      </c>
      <c r="AA550" s="13">
        <v>0.11111111111111099</v>
      </c>
      <c r="AB550" s="13">
        <v>0.66666666666666696</v>
      </c>
      <c r="AC550" s="13">
        <v>0.5</v>
      </c>
      <c r="AD550" s="13" t="s">
        <v>197</v>
      </c>
      <c r="AE550" s="13"/>
      <c r="AF550" s="13">
        <v>0.126582278481013</v>
      </c>
      <c r="AG550" s="13" t="s">
        <v>197</v>
      </c>
      <c r="AH550" s="13"/>
      <c r="AI550" s="13">
        <v>0.126984126984127</v>
      </c>
      <c r="AJ550" s="13">
        <v>0.125</v>
      </c>
      <c r="AK550" s="13" t="s">
        <v>197</v>
      </c>
      <c r="AL550" s="13"/>
      <c r="AM550" s="13">
        <v>0.11764705882352899</v>
      </c>
      <c r="AN550" s="13" t="s">
        <v>197</v>
      </c>
      <c r="AO550" s="13" t="s">
        <v>197</v>
      </c>
      <c r="AP550" s="13"/>
      <c r="AQ550" s="13">
        <v>9.3023255813953501E-2</v>
      </c>
      <c r="AR550" s="13">
        <v>0.16666666666666699</v>
      </c>
      <c r="AS550" s="13"/>
      <c r="AT550" s="13">
        <v>0.266666666666667</v>
      </c>
      <c r="AU550" s="13">
        <v>8.1967213114754106E-2</v>
      </c>
      <c r="AV550" s="13"/>
      <c r="AW550" s="13">
        <v>0.18181818181818199</v>
      </c>
      <c r="AX550" s="13">
        <v>0.109090909090909</v>
      </c>
      <c r="AY550" s="13"/>
      <c r="AZ550" s="13">
        <v>0.16129032258064499</v>
      </c>
      <c r="BA550" s="13">
        <v>0.104166666666667</v>
      </c>
      <c r="BB550" s="13"/>
      <c r="BC550" s="13">
        <v>0.14285714285714299</v>
      </c>
      <c r="BD550" s="13">
        <v>9.0909090909090898E-2</v>
      </c>
      <c r="BE550" s="13"/>
      <c r="BF550" s="13">
        <v>0.17647058823529399</v>
      </c>
      <c r="BG550" s="13">
        <v>0.12</v>
      </c>
      <c r="BH550" s="13"/>
      <c r="BI550" s="13">
        <v>0</v>
      </c>
      <c r="BJ550" s="13">
        <v>0.13888888888888901</v>
      </c>
      <c r="BK550" s="13"/>
      <c r="BL550" s="13">
        <v>6.6666666666666693E-2</v>
      </c>
      <c r="BM550" s="13">
        <v>0.16666666666666699</v>
      </c>
    </row>
    <row r="551" spans="2:65" x14ac:dyDescent="0.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row>
    <row r="552" spans="2:65" x14ac:dyDescent="0.3">
      <c r="B552" s="6" t="s">
        <v>308</v>
      </c>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row>
    <row r="553" spans="2:65" x14ac:dyDescent="0.3">
      <c r="B553" s="23" t="s">
        <v>532</v>
      </c>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row>
    <row r="554" spans="2:65" x14ac:dyDescent="0.3">
      <c r="B554" t="s">
        <v>285</v>
      </c>
      <c r="C554" s="13">
        <v>0.66197183098591506</v>
      </c>
      <c r="D554" s="13">
        <v>0.581395348837209</v>
      </c>
      <c r="E554" s="13">
        <v>0.78571428571428603</v>
      </c>
      <c r="F554" s="13"/>
      <c r="G554" s="13">
        <v>0.6</v>
      </c>
      <c r="H554" s="13">
        <v>0.7</v>
      </c>
      <c r="I554" s="13">
        <v>0.83333333333333304</v>
      </c>
      <c r="J554" s="13">
        <v>0.75</v>
      </c>
      <c r="K554" s="13">
        <v>0.2</v>
      </c>
      <c r="L554" s="13">
        <v>0</v>
      </c>
      <c r="M554" s="13"/>
      <c r="N554" s="13">
        <v>0.69230769230769196</v>
      </c>
      <c r="O554" s="13">
        <v>0.64705882352941202</v>
      </c>
      <c r="P554" s="13">
        <v>0.63636363636363602</v>
      </c>
      <c r="Q554" s="13">
        <v>0.64705882352941202</v>
      </c>
      <c r="R554" s="13"/>
      <c r="S554" s="13">
        <v>0.7</v>
      </c>
      <c r="T554" s="13">
        <v>0.83333333333333304</v>
      </c>
      <c r="U554" s="13" t="s">
        <v>197</v>
      </c>
      <c r="V554" s="13">
        <v>0.4</v>
      </c>
      <c r="W554" s="13">
        <v>0.75</v>
      </c>
      <c r="X554" s="13">
        <v>0.66666666666666696</v>
      </c>
      <c r="Y554" s="13">
        <v>1</v>
      </c>
      <c r="Z554" s="13">
        <v>0</v>
      </c>
      <c r="AA554" s="13">
        <v>0.7</v>
      </c>
      <c r="AB554" s="13">
        <v>0.5</v>
      </c>
      <c r="AC554" s="13">
        <v>0.75</v>
      </c>
      <c r="AD554" s="13" t="s">
        <v>197</v>
      </c>
      <c r="AE554" s="13"/>
      <c r="AF554" s="13">
        <v>0.66197183098591506</v>
      </c>
      <c r="AG554" s="13" t="s">
        <v>197</v>
      </c>
      <c r="AH554" s="13"/>
      <c r="AI554" s="13">
        <v>0.68421052631578905</v>
      </c>
      <c r="AJ554" s="13">
        <v>0.57142857142857095</v>
      </c>
      <c r="AK554" s="13" t="s">
        <v>197</v>
      </c>
      <c r="AL554" s="13"/>
      <c r="AM554" s="13" t="s">
        <v>197</v>
      </c>
      <c r="AN554" s="13">
        <v>0.67307692307692302</v>
      </c>
      <c r="AO554" s="13" t="s">
        <v>197</v>
      </c>
      <c r="AP554" s="13"/>
      <c r="AQ554" s="13">
        <v>0.62162162162162204</v>
      </c>
      <c r="AR554" s="13">
        <v>0.70588235294117696</v>
      </c>
      <c r="AS554" s="13"/>
      <c r="AT554" s="13">
        <v>0.6</v>
      </c>
      <c r="AU554" s="13">
        <v>0.66666666666666696</v>
      </c>
      <c r="AV554" s="13"/>
      <c r="AW554" s="13">
        <v>0.78125</v>
      </c>
      <c r="AX554" s="13">
        <v>0.54054054054054101</v>
      </c>
      <c r="AY554" s="13"/>
      <c r="AZ554" s="13">
        <v>0.74193548387096797</v>
      </c>
      <c r="BA554" s="13">
        <v>0.60526315789473695</v>
      </c>
      <c r="BB554" s="13"/>
      <c r="BC554" s="13">
        <v>0.65306122448979598</v>
      </c>
      <c r="BD554" s="13">
        <v>0.625</v>
      </c>
      <c r="BE554" s="13"/>
      <c r="BF554" s="13">
        <v>0.66666666666666696</v>
      </c>
      <c r="BG554" s="13">
        <v>0.64285714285714302</v>
      </c>
      <c r="BH554" s="13"/>
      <c r="BI554" s="13">
        <v>0.68421052631578905</v>
      </c>
      <c r="BJ554" s="13">
        <v>0.65306122448979598</v>
      </c>
      <c r="BK554" s="13"/>
      <c r="BL554" s="13">
        <v>0.68965517241379304</v>
      </c>
      <c r="BM554" s="13">
        <v>0.67567567567567599</v>
      </c>
    </row>
    <row r="555" spans="2:65" x14ac:dyDescent="0.3">
      <c r="B555" t="s">
        <v>286</v>
      </c>
      <c r="C555" s="13">
        <v>0.26760563380281699</v>
      </c>
      <c r="D555" s="13">
        <v>0.34883720930232598</v>
      </c>
      <c r="E555" s="13">
        <v>0.14285714285714299</v>
      </c>
      <c r="F555" s="13"/>
      <c r="G555" s="13">
        <v>0.2</v>
      </c>
      <c r="H555" s="13">
        <v>0.266666666666667</v>
      </c>
      <c r="I555" s="13">
        <v>8.3333333333333301E-2</v>
      </c>
      <c r="J555" s="13">
        <v>0.25</v>
      </c>
      <c r="K555" s="13">
        <v>0.8</v>
      </c>
      <c r="L555" s="13">
        <v>1</v>
      </c>
      <c r="M555" s="13"/>
      <c r="N555" s="13">
        <v>0.30769230769230799</v>
      </c>
      <c r="O555" s="13">
        <v>0.29411764705882398</v>
      </c>
      <c r="P555" s="13">
        <v>0.27272727272727298</v>
      </c>
      <c r="Q555" s="13">
        <v>0.17647058823529399</v>
      </c>
      <c r="R555" s="13"/>
      <c r="S555" s="13">
        <v>0.25</v>
      </c>
      <c r="T555" s="13">
        <v>0.16666666666666699</v>
      </c>
      <c r="U555" s="13" t="s">
        <v>197</v>
      </c>
      <c r="V555" s="13">
        <v>0.6</v>
      </c>
      <c r="W555" s="13">
        <v>0.25</v>
      </c>
      <c r="X555" s="13">
        <v>0.16666666666666699</v>
      </c>
      <c r="Y555" s="13">
        <v>0</v>
      </c>
      <c r="Z555" s="13">
        <v>1</v>
      </c>
      <c r="AA555" s="13">
        <v>0.1</v>
      </c>
      <c r="AB555" s="13">
        <v>0.375</v>
      </c>
      <c r="AC555" s="13">
        <v>0.25</v>
      </c>
      <c r="AD555" s="13" t="s">
        <v>197</v>
      </c>
      <c r="AE555" s="13"/>
      <c r="AF555" s="13">
        <v>0.26760563380281699</v>
      </c>
      <c r="AG555" s="13" t="s">
        <v>197</v>
      </c>
      <c r="AH555" s="13"/>
      <c r="AI555" s="13">
        <v>0.26315789473684198</v>
      </c>
      <c r="AJ555" s="13">
        <v>0.28571428571428598</v>
      </c>
      <c r="AK555" s="13" t="s">
        <v>197</v>
      </c>
      <c r="AL555" s="13"/>
      <c r="AM555" s="13" t="s">
        <v>197</v>
      </c>
      <c r="AN555" s="13">
        <v>0.230769230769231</v>
      </c>
      <c r="AO555" s="13" t="s">
        <v>197</v>
      </c>
      <c r="AP555" s="13"/>
      <c r="AQ555" s="13">
        <v>0.29729729729729698</v>
      </c>
      <c r="AR555" s="13">
        <v>0.23529411764705899</v>
      </c>
      <c r="AS555" s="13"/>
      <c r="AT555" s="13">
        <v>0.2</v>
      </c>
      <c r="AU555" s="13">
        <v>0.296296296296296</v>
      </c>
      <c r="AV555" s="13"/>
      <c r="AW555" s="13">
        <v>0.15625</v>
      </c>
      <c r="AX555" s="13">
        <v>0.37837837837837801</v>
      </c>
      <c r="AY555" s="13"/>
      <c r="AZ555" s="13">
        <v>0.225806451612903</v>
      </c>
      <c r="BA555" s="13">
        <v>0.31578947368421101</v>
      </c>
      <c r="BB555" s="13"/>
      <c r="BC555" s="13">
        <v>0.28571428571428598</v>
      </c>
      <c r="BD555" s="13">
        <v>0.25</v>
      </c>
      <c r="BE555" s="13"/>
      <c r="BF555" s="13">
        <v>0.33333333333333298</v>
      </c>
      <c r="BG555" s="13">
        <v>0.25</v>
      </c>
      <c r="BH555" s="13"/>
      <c r="BI555" s="13">
        <v>0.21052631578947401</v>
      </c>
      <c r="BJ555" s="13">
        <v>0.30612244897959201</v>
      </c>
      <c r="BK555" s="13"/>
      <c r="BL555" s="13">
        <v>0.27586206896551702</v>
      </c>
      <c r="BM555" s="13">
        <v>0.27027027027027001</v>
      </c>
    </row>
    <row r="556" spans="2:65" x14ac:dyDescent="0.3">
      <c r="B556" t="s">
        <v>91</v>
      </c>
      <c r="C556" s="13">
        <v>7.0422535211267595E-2</v>
      </c>
      <c r="D556" s="13">
        <v>6.9767441860465101E-2</v>
      </c>
      <c r="E556" s="13">
        <v>7.1428571428571397E-2</v>
      </c>
      <c r="F556" s="13"/>
      <c r="G556" s="13">
        <v>0.2</v>
      </c>
      <c r="H556" s="13">
        <v>3.3333333333333298E-2</v>
      </c>
      <c r="I556" s="13">
        <v>8.3333333333333301E-2</v>
      </c>
      <c r="J556" s="13">
        <v>0</v>
      </c>
      <c r="K556" s="13">
        <v>0</v>
      </c>
      <c r="L556" s="13">
        <v>0</v>
      </c>
      <c r="M556" s="13"/>
      <c r="N556" s="13">
        <v>0</v>
      </c>
      <c r="O556" s="13">
        <v>5.8823529411764698E-2</v>
      </c>
      <c r="P556" s="13">
        <v>9.0909090909090898E-2</v>
      </c>
      <c r="Q556" s="13">
        <v>0.17647058823529399</v>
      </c>
      <c r="R556" s="13"/>
      <c r="S556" s="13">
        <v>0.05</v>
      </c>
      <c r="T556" s="13">
        <v>0</v>
      </c>
      <c r="U556" s="13" t="s">
        <v>197</v>
      </c>
      <c r="V556" s="13">
        <v>0</v>
      </c>
      <c r="W556" s="13">
        <v>0</v>
      </c>
      <c r="X556" s="13">
        <v>0.16666666666666699</v>
      </c>
      <c r="Y556" s="13">
        <v>0</v>
      </c>
      <c r="Z556" s="13">
        <v>0</v>
      </c>
      <c r="AA556" s="13">
        <v>0.2</v>
      </c>
      <c r="AB556" s="13">
        <v>0.125</v>
      </c>
      <c r="AC556" s="13">
        <v>0</v>
      </c>
      <c r="AD556" s="13" t="s">
        <v>197</v>
      </c>
      <c r="AE556" s="13"/>
      <c r="AF556" s="13">
        <v>7.0422535211267595E-2</v>
      </c>
      <c r="AG556" s="13" t="s">
        <v>197</v>
      </c>
      <c r="AH556" s="13"/>
      <c r="AI556" s="13">
        <v>5.2631578947368397E-2</v>
      </c>
      <c r="AJ556" s="13">
        <v>0.14285714285714299</v>
      </c>
      <c r="AK556" s="13" t="s">
        <v>197</v>
      </c>
      <c r="AL556" s="13"/>
      <c r="AM556" s="13" t="s">
        <v>197</v>
      </c>
      <c r="AN556" s="13">
        <v>9.6153846153846201E-2</v>
      </c>
      <c r="AO556" s="13" t="s">
        <v>197</v>
      </c>
      <c r="AP556" s="13"/>
      <c r="AQ556" s="13">
        <v>8.1081081081081099E-2</v>
      </c>
      <c r="AR556" s="13">
        <v>5.8823529411764698E-2</v>
      </c>
      <c r="AS556" s="13"/>
      <c r="AT556" s="13">
        <v>0.2</v>
      </c>
      <c r="AU556" s="13">
        <v>3.7037037037037E-2</v>
      </c>
      <c r="AV556" s="13"/>
      <c r="AW556" s="13">
        <v>6.25E-2</v>
      </c>
      <c r="AX556" s="13">
        <v>8.1081081081081099E-2</v>
      </c>
      <c r="AY556" s="13"/>
      <c r="AZ556" s="13">
        <v>3.2258064516128997E-2</v>
      </c>
      <c r="BA556" s="13">
        <v>7.8947368421052599E-2</v>
      </c>
      <c r="BB556" s="13"/>
      <c r="BC556" s="13">
        <v>6.1224489795918401E-2</v>
      </c>
      <c r="BD556" s="13">
        <v>0.125</v>
      </c>
      <c r="BE556" s="13"/>
      <c r="BF556" s="13">
        <v>0</v>
      </c>
      <c r="BG556" s="13">
        <v>0.107142857142857</v>
      </c>
      <c r="BH556" s="13"/>
      <c r="BI556" s="13">
        <v>0.105263157894737</v>
      </c>
      <c r="BJ556" s="13">
        <v>4.08163265306122E-2</v>
      </c>
      <c r="BK556" s="13"/>
      <c r="BL556" s="13">
        <v>3.4482758620689703E-2</v>
      </c>
      <c r="BM556" s="13">
        <v>5.4054054054054099E-2</v>
      </c>
    </row>
    <row r="557" spans="2:65" x14ac:dyDescent="0.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row>
    <row r="558" spans="2:65" x14ac:dyDescent="0.3">
      <c r="B558" s="6" t="s">
        <v>309</v>
      </c>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row>
    <row r="559" spans="2:65" x14ac:dyDescent="0.3">
      <c r="B559" s="23" t="s">
        <v>532</v>
      </c>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row>
    <row r="560" spans="2:65" x14ac:dyDescent="0.3">
      <c r="B560" t="s">
        <v>285</v>
      </c>
      <c r="C560" s="13">
        <v>0.338028169014085</v>
      </c>
      <c r="D560" s="13">
        <v>0.32558139534883701</v>
      </c>
      <c r="E560" s="13">
        <v>0.35714285714285698</v>
      </c>
      <c r="F560" s="13"/>
      <c r="G560" s="13">
        <v>0.33333333333333298</v>
      </c>
      <c r="H560" s="13">
        <v>0.3</v>
      </c>
      <c r="I560" s="13">
        <v>0.41666666666666702</v>
      </c>
      <c r="J560" s="13">
        <v>0.25</v>
      </c>
      <c r="K560" s="13">
        <v>0.6</v>
      </c>
      <c r="L560" s="13">
        <v>0</v>
      </c>
      <c r="M560" s="13"/>
      <c r="N560" s="13">
        <v>0.34615384615384598</v>
      </c>
      <c r="O560" s="13">
        <v>0.17647058823529399</v>
      </c>
      <c r="P560" s="13">
        <v>0.45454545454545497</v>
      </c>
      <c r="Q560" s="13">
        <v>0.41176470588235298</v>
      </c>
      <c r="R560" s="13"/>
      <c r="S560" s="13">
        <v>0.35</v>
      </c>
      <c r="T560" s="13">
        <v>0.66666666666666696</v>
      </c>
      <c r="U560" s="13" t="s">
        <v>197</v>
      </c>
      <c r="V560" s="13">
        <v>0.2</v>
      </c>
      <c r="W560" s="13">
        <v>0.125</v>
      </c>
      <c r="X560" s="13">
        <v>0.5</v>
      </c>
      <c r="Y560" s="13">
        <v>0</v>
      </c>
      <c r="Z560" s="13">
        <v>1</v>
      </c>
      <c r="AA560" s="13">
        <v>0.3</v>
      </c>
      <c r="AB560" s="13">
        <v>0.125</v>
      </c>
      <c r="AC560" s="13">
        <v>0.5</v>
      </c>
      <c r="AD560" s="13" t="s">
        <v>197</v>
      </c>
      <c r="AE560" s="13"/>
      <c r="AF560" s="13">
        <v>0.338028169014085</v>
      </c>
      <c r="AG560" s="13" t="s">
        <v>197</v>
      </c>
      <c r="AH560" s="13"/>
      <c r="AI560" s="13">
        <v>0.29824561403508798</v>
      </c>
      <c r="AJ560" s="13">
        <v>0.5</v>
      </c>
      <c r="AK560" s="13" t="s">
        <v>197</v>
      </c>
      <c r="AL560" s="13"/>
      <c r="AM560" s="13" t="s">
        <v>197</v>
      </c>
      <c r="AN560" s="13">
        <v>0.269230769230769</v>
      </c>
      <c r="AO560" s="13" t="s">
        <v>197</v>
      </c>
      <c r="AP560" s="13"/>
      <c r="AQ560" s="13">
        <v>0.37837837837837801</v>
      </c>
      <c r="AR560" s="13">
        <v>0.29411764705882398</v>
      </c>
      <c r="AS560" s="13"/>
      <c r="AT560" s="13">
        <v>0.46666666666666701</v>
      </c>
      <c r="AU560" s="13">
        <v>0.296296296296296</v>
      </c>
      <c r="AV560" s="13"/>
      <c r="AW560" s="13">
        <v>0.28125</v>
      </c>
      <c r="AX560" s="13">
        <v>0.37837837837837801</v>
      </c>
      <c r="AY560" s="13"/>
      <c r="AZ560" s="13">
        <v>0.35483870967741898</v>
      </c>
      <c r="BA560" s="13">
        <v>0.34210526315789502</v>
      </c>
      <c r="BB560" s="13"/>
      <c r="BC560" s="13">
        <v>0.36734693877551</v>
      </c>
      <c r="BD560" s="13">
        <v>0.3125</v>
      </c>
      <c r="BE560" s="13"/>
      <c r="BF560" s="13">
        <v>0.476190476190476</v>
      </c>
      <c r="BG560" s="13">
        <v>0.28571428571428598</v>
      </c>
      <c r="BH560" s="13"/>
      <c r="BI560" s="13">
        <v>0.42105263157894701</v>
      </c>
      <c r="BJ560" s="13">
        <v>0.30612244897959201</v>
      </c>
      <c r="BK560" s="13"/>
      <c r="BL560" s="13">
        <v>0.34482758620689702</v>
      </c>
      <c r="BM560" s="13">
        <v>0.29729729729729698</v>
      </c>
    </row>
    <row r="561" spans="2:65" x14ac:dyDescent="0.3">
      <c r="B561" t="s">
        <v>286</v>
      </c>
      <c r="C561" s="13">
        <v>0.59154929577464799</v>
      </c>
      <c r="D561" s="13">
        <v>0.60465116279069797</v>
      </c>
      <c r="E561" s="13">
        <v>0.57142857142857095</v>
      </c>
      <c r="F561" s="13"/>
      <c r="G561" s="13">
        <v>0.46666666666666701</v>
      </c>
      <c r="H561" s="13">
        <v>0.63333333333333297</v>
      </c>
      <c r="I561" s="13">
        <v>0.58333333333333304</v>
      </c>
      <c r="J561" s="13">
        <v>0.75</v>
      </c>
      <c r="K561" s="13">
        <v>0.4</v>
      </c>
      <c r="L561" s="13">
        <v>1</v>
      </c>
      <c r="M561" s="13"/>
      <c r="N561" s="13">
        <v>0.65384615384615397</v>
      </c>
      <c r="O561" s="13">
        <v>0.70588235294117696</v>
      </c>
      <c r="P561" s="13">
        <v>0.45454545454545497</v>
      </c>
      <c r="Q561" s="13">
        <v>0.47058823529411797</v>
      </c>
      <c r="R561" s="13"/>
      <c r="S561" s="13">
        <v>0.55000000000000004</v>
      </c>
      <c r="T561" s="13">
        <v>0.33333333333333298</v>
      </c>
      <c r="U561" s="13" t="s">
        <v>197</v>
      </c>
      <c r="V561" s="13">
        <v>0.8</v>
      </c>
      <c r="W561" s="13">
        <v>0.75</v>
      </c>
      <c r="X561" s="13">
        <v>0.5</v>
      </c>
      <c r="Y561" s="13">
        <v>1</v>
      </c>
      <c r="Z561" s="13">
        <v>0</v>
      </c>
      <c r="AA561" s="13">
        <v>0.5</v>
      </c>
      <c r="AB561" s="13">
        <v>0.875</v>
      </c>
      <c r="AC561" s="13">
        <v>0.5</v>
      </c>
      <c r="AD561" s="13" t="s">
        <v>197</v>
      </c>
      <c r="AE561" s="13"/>
      <c r="AF561" s="13">
        <v>0.59154929577464799</v>
      </c>
      <c r="AG561" s="13" t="s">
        <v>197</v>
      </c>
      <c r="AH561" s="13"/>
      <c r="AI561" s="13">
        <v>0.61403508771929804</v>
      </c>
      <c r="AJ561" s="13">
        <v>0.5</v>
      </c>
      <c r="AK561" s="13" t="s">
        <v>197</v>
      </c>
      <c r="AL561" s="13"/>
      <c r="AM561" s="13" t="s">
        <v>197</v>
      </c>
      <c r="AN561" s="13">
        <v>0.63461538461538503</v>
      </c>
      <c r="AO561" s="13" t="s">
        <v>197</v>
      </c>
      <c r="AP561" s="13"/>
      <c r="AQ561" s="13">
        <v>0.59459459459459496</v>
      </c>
      <c r="AR561" s="13">
        <v>0.58823529411764697</v>
      </c>
      <c r="AS561" s="13"/>
      <c r="AT561" s="13">
        <v>0.4</v>
      </c>
      <c r="AU561" s="13">
        <v>0.64814814814814803</v>
      </c>
      <c r="AV561" s="13"/>
      <c r="AW561" s="13">
        <v>0.625</v>
      </c>
      <c r="AX561" s="13">
        <v>0.56756756756756799</v>
      </c>
      <c r="AY561" s="13"/>
      <c r="AZ561" s="13">
        <v>0.54838709677419395</v>
      </c>
      <c r="BA561" s="13">
        <v>0.63157894736842102</v>
      </c>
      <c r="BB561" s="13"/>
      <c r="BC561" s="13">
        <v>0.55102040816326503</v>
      </c>
      <c r="BD561" s="13">
        <v>0.625</v>
      </c>
      <c r="BE561" s="13"/>
      <c r="BF561" s="13">
        <v>0.52380952380952395</v>
      </c>
      <c r="BG561" s="13">
        <v>0.57142857142857095</v>
      </c>
      <c r="BH561" s="13"/>
      <c r="BI561" s="13">
        <v>0.47368421052631599</v>
      </c>
      <c r="BJ561" s="13">
        <v>0.65306122448979598</v>
      </c>
      <c r="BK561" s="13"/>
      <c r="BL561" s="13">
        <v>0.62068965517241403</v>
      </c>
      <c r="BM561" s="13">
        <v>0.62162162162162204</v>
      </c>
    </row>
    <row r="562" spans="2:65" x14ac:dyDescent="0.3">
      <c r="B562" t="s">
        <v>91</v>
      </c>
      <c r="C562" s="13">
        <v>7.0422535211267595E-2</v>
      </c>
      <c r="D562" s="13">
        <v>6.9767441860465101E-2</v>
      </c>
      <c r="E562" s="13">
        <v>7.1428571428571397E-2</v>
      </c>
      <c r="F562" s="13"/>
      <c r="G562" s="13">
        <v>0.2</v>
      </c>
      <c r="H562" s="13">
        <v>6.6666666666666693E-2</v>
      </c>
      <c r="I562" s="13">
        <v>0</v>
      </c>
      <c r="J562" s="13">
        <v>0</v>
      </c>
      <c r="K562" s="13">
        <v>0</v>
      </c>
      <c r="L562" s="13">
        <v>0</v>
      </c>
      <c r="M562" s="13"/>
      <c r="N562" s="13">
        <v>0</v>
      </c>
      <c r="O562" s="13">
        <v>0.11764705882352899</v>
      </c>
      <c r="P562" s="13">
        <v>9.0909090909090898E-2</v>
      </c>
      <c r="Q562" s="13">
        <v>0.11764705882352899</v>
      </c>
      <c r="R562" s="13"/>
      <c r="S562" s="13">
        <v>0.1</v>
      </c>
      <c r="T562" s="13">
        <v>0</v>
      </c>
      <c r="U562" s="13" t="s">
        <v>197</v>
      </c>
      <c r="V562" s="13">
        <v>0</v>
      </c>
      <c r="W562" s="13">
        <v>0.125</v>
      </c>
      <c r="X562" s="13">
        <v>0</v>
      </c>
      <c r="Y562" s="13">
        <v>0</v>
      </c>
      <c r="Z562" s="13">
        <v>0</v>
      </c>
      <c r="AA562" s="13">
        <v>0.2</v>
      </c>
      <c r="AB562" s="13">
        <v>0</v>
      </c>
      <c r="AC562" s="13">
        <v>0</v>
      </c>
      <c r="AD562" s="13" t="s">
        <v>197</v>
      </c>
      <c r="AE562" s="13"/>
      <c r="AF562" s="13">
        <v>7.0422535211267595E-2</v>
      </c>
      <c r="AG562" s="13" t="s">
        <v>197</v>
      </c>
      <c r="AH562" s="13"/>
      <c r="AI562" s="13">
        <v>8.7719298245614002E-2</v>
      </c>
      <c r="AJ562" s="13">
        <v>0</v>
      </c>
      <c r="AK562" s="13" t="s">
        <v>197</v>
      </c>
      <c r="AL562" s="13"/>
      <c r="AM562" s="13" t="s">
        <v>197</v>
      </c>
      <c r="AN562" s="13">
        <v>9.6153846153846201E-2</v>
      </c>
      <c r="AO562" s="13" t="s">
        <v>197</v>
      </c>
      <c r="AP562" s="13"/>
      <c r="AQ562" s="13">
        <v>2.7027027027027001E-2</v>
      </c>
      <c r="AR562" s="13">
        <v>0.11764705882352899</v>
      </c>
      <c r="AS562" s="13"/>
      <c r="AT562" s="13">
        <v>0.133333333333333</v>
      </c>
      <c r="AU562" s="13">
        <v>5.5555555555555601E-2</v>
      </c>
      <c r="AV562" s="13"/>
      <c r="AW562" s="13">
        <v>9.375E-2</v>
      </c>
      <c r="AX562" s="13">
        <v>5.4054054054054099E-2</v>
      </c>
      <c r="AY562" s="13"/>
      <c r="AZ562" s="13">
        <v>9.6774193548387094E-2</v>
      </c>
      <c r="BA562" s="13">
        <v>2.6315789473684199E-2</v>
      </c>
      <c r="BB562" s="13"/>
      <c r="BC562" s="13">
        <v>8.1632653061224497E-2</v>
      </c>
      <c r="BD562" s="13">
        <v>6.25E-2</v>
      </c>
      <c r="BE562" s="13"/>
      <c r="BF562" s="13">
        <v>0</v>
      </c>
      <c r="BG562" s="13">
        <v>0.14285714285714299</v>
      </c>
      <c r="BH562" s="13"/>
      <c r="BI562" s="13">
        <v>0.105263157894737</v>
      </c>
      <c r="BJ562" s="13">
        <v>4.08163265306122E-2</v>
      </c>
      <c r="BK562" s="13"/>
      <c r="BL562" s="13">
        <v>3.4482758620689703E-2</v>
      </c>
      <c r="BM562" s="13">
        <v>8.1081081081081099E-2</v>
      </c>
    </row>
    <row r="563" spans="2:65" x14ac:dyDescent="0.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row>
    <row r="564" spans="2:65" x14ac:dyDescent="0.3">
      <c r="B564" s="6" t="s">
        <v>310</v>
      </c>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row>
    <row r="565" spans="2:65" x14ac:dyDescent="0.3">
      <c r="B565" s="23" t="s">
        <v>532</v>
      </c>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row>
    <row r="566" spans="2:65" x14ac:dyDescent="0.3">
      <c r="B566" t="s">
        <v>285</v>
      </c>
      <c r="C566" s="13">
        <v>0.60563380281690105</v>
      </c>
      <c r="D566" s="13">
        <v>0.62790697674418605</v>
      </c>
      <c r="E566" s="13">
        <v>0.57142857142857095</v>
      </c>
      <c r="F566" s="13"/>
      <c r="G566" s="13">
        <v>0.6</v>
      </c>
      <c r="H566" s="13">
        <v>0.76666666666666705</v>
      </c>
      <c r="I566" s="13">
        <v>0.5</v>
      </c>
      <c r="J566" s="13">
        <v>0.375</v>
      </c>
      <c r="K566" s="13">
        <v>0.4</v>
      </c>
      <c r="L566" s="13">
        <v>0</v>
      </c>
      <c r="M566" s="13"/>
      <c r="N566" s="13">
        <v>0.76923076923076905</v>
      </c>
      <c r="O566" s="13">
        <v>0.52941176470588203</v>
      </c>
      <c r="P566" s="13">
        <v>0.72727272727272696</v>
      </c>
      <c r="Q566" s="13">
        <v>0.35294117647058798</v>
      </c>
      <c r="R566" s="13"/>
      <c r="S566" s="13">
        <v>0.7</v>
      </c>
      <c r="T566" s="13">
        <v>0.66666666666666696</v>
      </c>
      <c r="U566" s="13" t="s">
        <v>197</v>
      </c>
      <c r="V566" s="13">
        <v>0.8</v>
      </c>
      <c r="W566" s="13">
        <v>0.625</v>
      </c>
      <c r="X566" s="13">
        <v>0.5</v>
      </c>
      <c r="Y566" s="13">
        <v>0</v>
      </c>
      <c r="Z566" s="13">
        <v>0.5</v>
      </c>
      <c r="AA566" s="13">
        <v>0.6</v>
      </c>
      <c r="AB566" s="13">
        <v>0.625</v>
      </c>
      <c r="AC566" s="13">
        <v>0.25</v>
      </c>
      <c r="AD566" s="13" t="s">
        <v>197</v>
      </c>
      <c r="AE566" s="13"/>
      <c r="AF566" s="13">
        <v>0.60563380281690105</v>
      </c>
      <c r="AG566" s="13" t="s">
        <v>197</v>
      </c>
      <c r="AH566" s="13"/>
      <c r="AI566" s="13">
        <v>0.59649122807017496</v>
      </c>
      <c r="AJ566" s="13">
        <v>0.64285714285714302</v>
      </c>
      <c r="AK566" s="13" t="s">
        <v>197</v>
      </c>
      <c r="AL566" s="13"/>
      <c r="AM566" s="13" t="s">
        <v>197</v>
      </c>
      <c r="AN566" s="13">
        <v>0.5</v>
      </c>
      <c r="AO566" s="13" t="s">
        <v>197</v>
      </c>
      <c r="AP566" s="13"/>
      <c r="AQ566" s="13">
        <v>0.75675675675675702</v>
      </c>
      <c r="AR566" s="13">
        <v>0.441176470588235</v>
      </c>
      <c r="AS566" s="13"/>
      <c r="AT566" s="13">
        <v>0.46666666666666701</v>
      </c>
      <c r="AU566" s="13">
        <v>0.62962962962962998</v>
      </c>
      <c r="AV566" s="13"/>
      <c r="AW566" s="13">
        <v>0.6875</v>
      </c>
      <c r="AX566" s="13">
        <v>0.54054054054054101</v>
      </c>
      <c r="AY566" s="13"/>
      <c r="AZ566" s="13">
        <v>0.41935483870967699</v>
      </c>
      <c r="BA566" s="13">
        <v>0.73684210526315796</v>
      </c>
      <c r="BB566" s="13"/>
      <c r="BC566" s="13">
        <v>0.67346938775510201</v>
      </c>
      <c r="BD566" s="13">
        <v>0.4375</v>
      </c>
      <c r="BE566" s="13"/>
      <c r="BF566" s="13">
        <v>0.85714285714285698</v>
      </c>
      <c r="BG566" s="13">
        <v>0.53571428571428603</v>
      </c>
      <c r="BH566" s="13"/>
      <c r="BI566" s="13">
        <v>0.57894736842105299</v>
      </c>
      <c r="BJ566" s="13">
        <v>0.63265306122449005</v>
      </c>
      <c r="BK566" s="13"/>
      <c r="BL566" s="13">
        <v>0.62068965517241403</v>
      </c>
      <c r="BM566" s="13">
        <v>0.62162162162162204</v>
      </c>
    </row>
    <row r="567" spans="2:65" x14ac:dyDescent="0.3">
      <c r="B567" t="s">
        <v>286</v>
      </c>
      <c r="C567" s="13">
        <v>0.352112676056338</v>
      </c>
      <c r="D567" s="13">
        <v>0.34883720930232598</v>
      </c>
      <c r="E567" s="13">
        <v>0.35714285714285698</v>
      </c>
      <c r="F567" s="13"/>
      <c r="G567" s="13">
        <v>0.33333333333333298</v>
      </c>
      <c r="H567" s="13">
        <v>0.233333333333333</v>
      </c>
      <c r="I567" s="13">
        <v>0.41666666666666702</v>
      </c>
      <c r="J567" s="13">
        <v>0.625</v>
      </c>
      <c r="K567" s="13">
        <v>0.6</v>
      </c>
      <c r="L567" s="13">
        <v>0</v>
      </c>
      <c r="M567" s="13"/>
      <c r="N567" s="13">
        <v>0.230769230769231</v>
      </c>
      <c r="O567" s="13">
        <v>0.47058823529411797</v>
      </c>
      <c r="P567" s="13">
        <v>0.18181818181818199</v>
      </c>
      <c r="Q567" s="13">
        <v>0.52941176470588203</v>
      </c>
      <c r="R567" s="13"/>
      <c r="S567" s="13">
        <v>0.25</v>
      </c>
      <c r="T567" s="13">
        <v>0.33333333333333298</v>
      </c>
      <c r="U567" s="13" t="s">
        <v>197</v>
      </c>
      <c r="V567" s="13">
        <v>0.2</v>
      </c>
      <c r="W567" s="13">
        <v>0.25</v>
      </c>
      <c r="X567" s="13">
        <v>0.33333333333333298</v>
      </c>
      <c r="Y567" s="13">
        <v>1</v>
      </c>
      <c r="Z567" s="13">
        <v>0.5</v>
      </c>
      <c r="AA567" s="13">
        <v>0.4</v>
      </c>
      <c r="AB567" s="13">
        <v>0.375</v>
      </c>
      <c r="AC567" s="13">
        <v>0.75</v>
      </c>
      <c r="AD567" s="13" t="s">
        <v>197</v>
      </c>
      <c r="AE567" s="13"/>
      <c r="AF567" s="13">
        <v>0.352112676056338</v>
      </c>
      <c r="AG567" s="13" t="s">
        <v>197</v>
      </c>
      <c r="AH567" s="13"/>
      <c r="AI567" s="13">
        <v>0.36842105263157898</v>
      </c>
      <c r="AJ567" s="13">
        <v>0.28571428571428598</v>
      </c>
      <c r="AK567" s="13" t="s">
        <v>197</v>
      </c>
      <c r="AL567" s="13"/>
      <c r="AM567" s="13" t="s">
        <v>197</v>
      </c>
      <c r="AN567" s="13">
        <v>0.46153846153846201</v>
      </c>
      <c r="AO567" s="13" t="s">
        <v>197</v>
      </c>
      <c r="AP567" s="13"/>
      <c r="AQ567" s="13">
        <v>0.21621621621621601</v>
      </c>
      <c r="AR567" s="13">
        <v>0.5</v>
      </c>
      <c r="AS567" s="13"/>
      <c r="AT567" s="13">
        <v>0.46666666666666701</v>
      </c>
      <c r="AU567" s="13">
        <v>0.33333333333333298</v>
      </c>
      <c r="AV567" s="13"/>
      <c r="AW567" s="13">
        <v>0.25</v>
      </c>
      <c r="AX567" s="13">
        <v>0.43243243243243201</v>
      </c>
      <c r="AY567" s="13"/>
      <c r="AZ567" s="13">
        <v>0.51612903225806495</v>
      </c>
      <c r="BA567" s="13">
        <v>0.23684210526315799</v>
      </c>
      <c r="BB567" s="13"/>
      <c r="BC567" s="13">
        <v>0.28571428571428598</v>
      </c>
      <c r="BD567" s="13">
        <v>0.5</v>
      </c>
      <c r="BE567" s="13"/>
      <c r="BF567" s="13">
        <v>9.5238095238095205E-2</v>
      </c>
      <c r="BG567" s="13">
        <v>0.42857142857142899</v>
      </c>
      <c r="BH567" s="13"/>
      <c r="BI567" s="13">
        <v>0.31578947368421101</v>
      </c>
      <c r="BJ567" s="13">
        <v>0.36734693877551</v>
      </c>
      <c r="BK567" s="13"/>
      <c r="BL567" s="13">
        <v>0.34482758620689702</v>
      </c>
      <c r="BM567" s="13">
        <v>0.37837837837837801</v>
      </c>
    </row>
    <row r="568" spans="2:65" x14ac:dyDescent="0.3">
      <c r="B568" t="s">
        <v>91</v>
      </c>
      <c r="C568" s="13">
        <v>4.2253521126760597E-2</v>
      </c>
      <c r="D568" s="13">
        <v>2.32558139534884E-2</v>
      </c>
      <c r="E568" s="13">
        <v>7.1428571428571397E-2</v>
      </c>
      <c r="F568" s="13"/>
      <c r="G568" s="13">
        <v>6.6666666666666693E-2</v>
      </c>
      <c r="H568" s="13">
        <v>0</v>
      </c>
      <c r="I568" s="13">
        <v>8.3333333333333301E-2</v>
      </c>
      <c r="J568" s="13">
        <v>0</v>
      </c>
      <c r="K568" s="13">
        <v>0</v>
      </c>
      <c r="L568" s="13">
        <v>1</v>
      </c>
      <c r="M568" s="13"/>
      <c r="N568" s="13">
        <v>0</v>
      </c>
      <c r="O568" s="13">
        <v>0</v>
      </c>
      <c r="P568" s="13">
        <v>9.0909090909090898E-2</v>
      </c>
      <c r="Q568" s="13">
        <v>0.11764705882352899</v>
      </c>
      <c r="R568" s="13"/>
      <c r="S568" s="13">
        <v>0.05</v>
      </c>
      <c r="T568" s="13">
        <v>0</v>
      </c>
      <c r="U568" s="13" t="s">
        <v>197</v>
      </c>
      <c r="V568" s="13">
        <v>0</v>
      </c>
      <c r="W568" s="13">
        <v>0.125</v>
      </c>
      <c r="X568" s="13">
        <v>0.16666666666666699</v>
      </c>
      <c r="Y568" s="13">
        <v>0</v>
      </c>
      <c r="Z568" s="13">
        <v>0</v>
      </c>
      <c r="AA568" s="13">
        <v>0</v>
      </c>
      <c r="AB568" s="13">
        <v>0</v>
      </c>
      <c r="AC568" s="13">
        <v>0</v>
      </c>
      <c r="AD568" s="13" t="s">
        <v>197</v>
      </c>
      <c r="AE568" s="13"/>
      <c r="AF568" s="13">
        <v>4.2253521126760597E-2</v>
      </c>
      <c r="AG568" s="13" t="s">
        <v>197</v>
      </c>
      <c r="AH568" s="13"/>
      <c r="AI568" s="13">
        <v>3.5087719298245598E-2</v>
      </c>
      <c r="AJ568" s="13">
        <v>7.1428571428571397E-2</v>
      </c>
      <c r="AK568" s="13" t="s">
        <v>197</v>
      </c>
      <c r="AL568" s="13"/>
      <c r="AM568" s="13" t="s">
        <v>197</v>
      </c>
      <c r="AN568" s="13">
        <v>3.8461538461538498E-2</v>
      </c>
      <c r="AO568" s="13" t="s">
        <v>197</v>
      </c>
      <c r="AP568" s="13"/>
      <c r="AQ568" s="13">
        <v>2.7027027027027001E-2</v>
      </c>
      <c r="AR568" s="13">
        <v>5.8823529411764698E-2</v>
      </c>
      <c r="AS568" s="13"/>
      <c r="AT568" s="13">
        <v>6.6666666666666693E-2</v>
      </c>
      <c r="AU568" s="13">
        <v>3.7037037037037E-2</v>
      </c>
      <c r="AV568" s="13"/>
      <c r="AW568" s="13">
        <v>6.25E-2</v>
      </c>
      <c r="AX568" s="13">
        <v>2.7027027027027001E-2</v>
      </c>
      <c r="AY568" s="13"/>
      <c r="AZ568" s="13">
        <v>6.4516129032258104E-2</v>
      </c>
      <c r="BA568" s="13">
        <v>2.6315789473684199E-2</v>
      </c>
      <c r="BB568" s="13"/>
      <c r="BC568" s="13">
        <v>4.08163265306122E-2</v>
      </c>
      <c r="BD568" s="13">
        <v>6.25E-2</v>
      </c>
      <c r="BE568" s="13"/>
      <c r="BF568" s="13">
        <v>4.7619047619047603E-2</v>
      </c>
      <c r="BG568" s="13">
        <v>3.5714285714285698E-2</v>
      </c>
      <c r="BH568" s="13"/>
      <c r="BI568" s="13">
        <v>0.105263157894737</v>
      </c>
      <c r="BJ568" s="13">
        <v>0</v>
      </c>
      <c r="BK568" s="13"/>
      <c r="BL568" s="13">
        <v>3.4482758620689703E-2</v>
      </c>
      <c r="BM568" s="13">
        <v>0</v>
      </c>
    </row>
    <row r="569" spans="2:65" x14ac:dyDescent="0.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row>
    <row r="570" spans="2:65" x14ac:dyDescent="0.3">
      <c r="B570" s="6" t="s">
        <v>311</v>
      </c>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row>
    <row r="571" spans="2:65" x14ac:dyDescent="0.3">
      <c r="B571" s="23" t="s">
        <v>532</v>
      </c>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row>
    <row r="572" spans="2:65" x14ac:dyDescent="0.3">
      <c r="B572" t="s">
        <v>285</v>
      </c>
      <c r="C572" s="13">
        <v>0.28169014084506999</v>
      </c>
      <c r="D572" s="13">
        <v>0.27906976744186002</v>
      </c>
      <c r="E572" s="13">
        <v>0.28571428571428598</v>
      </c>
      <c r="F572" s="13"/>
      <c r="G572" s="13">
        <v>0.2</v>
      </c>
      <c r="H572" s="13">
        <v>0.46666666666666701</v>
      </c>
      <c r="I572" s="13">
        <v>0.25</v>
      </c>
      <c r="J572" s="13">
        <v>0</v>
      </c>
      <c r="K572" s="13">
        <v>0</v>
      </c>
      <c r="L572" s="13">
        <v>0</v>
      </c>
      <c r="M572" s="13"/>
      <c r="N572" s="13">
        <v>0.230769230769231</v>
      </c>
      <c r="O572" s="13">
        <v>0.29411764705882398</v>
      </c>
      <c r="P572" s="13">
        <v>0.27272727272727298</v>
      </c>
      <c r="Q572" s="13">
        <v>0.35294117647058798</v>
      </c>
      <c r="R572" s="13"/>
      <c r="S572" s="13">
        <v>0.3</v>
      </c>
      <c r="T572" s="13">
        <v>0.5</v>
      </c>
      <c r="U572" s="13" t="s">
        <v>197</v>
      </c>
      <c r="V572" s="13">
        <v>0.2</v>
      </c>
      <c r="W572" s="13">
        <v>0.375</v>
      </c>
      <c r="X572" s="13">
        <v>0.16666666666666699</v>
      </c>
      <c r="Y572" s="13">
        <v>0</v>
      </c>
      <c r="Z572" s="13">
        <v>0</v>
      </c>
      <c r="AA572" s="13">
        <v>0.3</v>
      </c>
      <c r="AB572" s="13">
        <v>0.375</v>
      </c>
      <c r="AC572" s="13">
        <v>0</v>
      </c>
      <c r="AD572" s="13" t="s">
        <v>197</v>
      </c>
      <c r="AE572" s="13"/>
      <c r="AF572" s="13">
        <v>0.28169014084506999</v>
      </c>
      <c r="AG572" s="13" t="s">
        <v>197</v>
      </c>
      <c r="AH572" s="13"/>
      <c r="AI572" s="13">
        <v>0.22807017543859601</v>
      </c>
      <c r="AJ572" s="13">
        <v>0.5</v>
      </c>
      <c r="AK572" s="13" t="s">
        <v>197</v>
      </c>
      <c r="AL572" s="13"/>
      <c r="AM572" s="13" t="s">
        <v>197</v>
      </c>
      <c r="AN572" s="13">
        <v>0.269230769230769</v>
      </c>
      <c r="AO572" s="13" t="s">
        <v>197</v>
      </c>
      <c r="AP572" s="13"/>
      <c r="AQ572" s="13">
        <v>0.27027027027027001</v>
      </c>
      <c r="AR572" s="13">
        <v>0.29411764705882398</v>
      </c>
      <c r="AS572" s="13"/>
      <c r="AT572" s="13">
        <v>0.4</v>
      </c>
      <c r="AU572" s="13">
        <v>0.240740740740741</v>
      </c>
      <c r="AV572" s="13"/>
      <c r="AW572" s="13">
        <v>0.34375</v>
      </c>
      <c r="AX572" s="13">
        <v>0.21621621621621601</v>
      </c>
      <c r="AY572" s="13"/>
      <c r="AZ572" s="13">
        <v>0.16129032258064499</v>
      </c>
      <c r="BA572" s="13">
        <v>0.36842105263157898</v>
      </c>
      <c r="BB572" s="13"/>
      <c r="BC572" s="13">
        <v>0.34693877551020402</v>
      </c>
      <c r="BD572" s="13">
        <v>0.1875</v>
      </c>
      <c r="BE572" s="13"/>
      <c r="BF572" s="13">
        <v>0.28571428571428598</v>
      </c>
      <c r="BG572" s="13">
        <v>0.39285714285714302</v>
      </c>
      <c r="BH572" s="13"/>
      <c r="BI572" s="13">
        <v>0.47368421052631599</v>
      </c>
      <c r="BJ572" s="13">
        <v>0.183673469387755</v>
      </c>
      <c r="BK572" s="13"/>
      <c r="BL572" s="13">
        <v>0.13793103448275901</v>
      </c>
      <c r="BM572" s="13">
        <v>0.35135135135135098</v>
      </c>
    </row>
    <row r="573" spans="2:65" x14ac:dyDescent="0.3">
      <c r="B573" t="s">
        <v>286</v>
      </c>
      <c r="C573" s="13">
        <v>0.647887323943662</v>
      </c>
      <c r="D573" s="13">
        <v>0.67441860465116299</v>
      </c>
      <c r="E573" s="13">
        <v>0.60714285714285698</v>
      </c>
      <c r="F573" s="13"/>
      <c r="G573" s="13">
        <v>0.73333333333333295</v>
      </c>
      <c r="H573" s="13">
        <v>0.5</v>
      </c>
      <c r="I573" s="13">
        <v>0.66666666666666696</v>
      </c>
      <c r="J573" s="13">
        <v>1</v>
      </c>
      <c r="K573" s="13">
        <v>0.6</v>
      </c>
      <c r="L573" s="13">
        <v>1</v>
      </c>
      <c r="M573" s="13"/>
      <c r="N573" s="13">
        <v>0.69230769230769196</v>
      </c>
      <c r="O573" s="13">
        <v>0.64705882352941202</v>
      </c>
      <c r="P573" s="13">
        <v>0.63636363636363602</v>
      </c>
      <c r="Q573" s="13">
        <v>0.58823529411764697</v>
      </c>
      <c r="R573" s="13"/>
      <c r="S573" s="13">
        <v>0.6</v>
      </c>
      <c r="T573" s="13">
        <v>0.5</v>
      </c>
      <c r="U573" s="13" t="s">
        <v>197</v>
      </c>
      <c r="V573" s="13">
        <v>0.6</v>
      </c>
      <c r="W573" s="13">
        <v>0.625</v>
      </c>
      <c r="X573" s="13">
        <v>0.66666666666666696</v>
      </c>
      <c r="Y573" s="13">
        <v>1</v>
      </c>
      <c r="Z573" s="13">
        <v>1</v>
      </c>
      <c r="AA573" s="13">
        <v>0.7</v>
      </c>
      <c r="AB573" s="13">
        <v>0.5</v>
      </c>
      <c r="AC573" s="13">
        <v>1</v>
      </c>
      <c r="AD573" s="13" t="s">
        <v>197</v>
      </c>
      <c r="AE573" s="13"/>
      <c r="AF573" s="13">
        <v>0.647887323943662</v>
      </c>
      <c r="AG573" s="13" t="s">
        <v>197</v>
      </c>
      <c r="AH573" s="13"/>
      <c r="AI573" s="13">
        <v>0.70175438596491202</v>
      </c>
      <c r="AJ573" s="13">
        <v>0.42857142857142899</v>
      </c>
      <c r="AK573" s="13" t="s">
        <v>197</v>
      </c>
      <c r="AL573" s="13"/>
      <c r="AM573" s="13" t="s">
        <v>197</v>
      </c>
      <c r="AN573" s="13">
        <v>0.65384615384615397</v>
      </c>
      <c r="AO573" s="13" t="s">
        <v>197</v>
      </c>
      <c r="AP573" s="13"/>
      <c r="AQ573" s="13">
        <v>0.67567567567567599</v>
      </c>
      <c r="AR573" s="13">
        <v>0.61764705882352899</v>
      </c>
      <c r="AS573" s="13"/>
      <c r="AT573" s="13">
        <v>0.46666666666666701</v>
      </c>
      <c r="AU573" s="13">
        <v>0.70370370370370405</v>
      </c>
      <c r="AV573" s="13"/>
      <c r="AW573" s="13">
        <v>0.5625</v>
      </c>
      <c r="AX573" s="13">
        <v>0.72972972972973005</v>
      </c>
      <c r="AY573" s="13"/>
      <c r="AZ573" s="13">
        <v>0.70967741935483897</v>
      </c>
      <c r="BA573" s="13">
        <v>0.60526315789473695</v>
      </c>
      <c r="BB573" s="13"/>
      <c r="BC573" s="13">
        <v>0.57142857142857095</v>
      </c>
      <c r="BD573" s="13">
        <v>0.75</v>
      </c>
      <c r="BE573" s="13"/>
      <c r="BF573" s="13">
        <v>0.66666666666666696</v>
      </c>
      <c r="BG573" s="13">
        <v>0.5</v>
      </c>
      <c r="BH573" s="13"/>
      <c r="BI573" s="13">
        <v>0.42105263157894701</v>
      </c>
      <c r="BJ573" s="13">
        <v>0.77551020408163296</v>
      </c>
      <c r="BK573" s="13"/>
      <c r="BL573" s="13">
        <v>0.75862068965517204</v>
      </c>
      <c r="BM573" s="13">
        <v>0.64864864864864902</v>
      </c>
    </row>
    <row r="574" spans="2:65" x14ac:dyDescent="0.3">
      <c r="B574" t="s">
        <v>91</v>
      </c>
      <c r="C574" s="13">
        <v>7.0422535211267595E-2</v>
      </c>
      <c r="D574" s="13">
        <v>4.6511627906976702E-2</v>
      </c>
      <c r="E574" s="13">
        <v>0.107142857142857</v>
      </c>
      <c r="F574" s="13"/>
      <c r="G574" s="13">
        <v>6.6666666666666693E-2</v>
      </c>
      <c r="H574" s="13">
        <v>3.3333333333333298E-2</v>
      </c>
      <c r="I574" s="13">
        <v>8.3333333333333301E-2</v>
      </c>
      <c r="J574" s="13">
        <v>0</v>
      </c>
      <c r="K574" s="13">
        <v>0.4</v>
      </c>
      <c r="L574" s="13">
        <v>0</v>
      </c>
      <c r="M574" s="13"/>
      <c r="N574" s="13">
        <v>7.69230769230769E-2</v>
      </c>
      <c r="O574" s="13">
        <v>5.8823529411764698E-2</v>
      </c>
      <c r="P574" s="13">
        <v>9.0909090909090898E-2</v>
      </c>
      <c r="Q574" s="13">
        <v>5.8823529411764698E-2</v>
      </c>
      <c r="R574" s="13"/>
      <c r="S574" s="13">
        <v>0.1</v>
      </c>
      <c r="T574" s="13">
        <v>0</v>
      </c>
      <c r="U574" s="13" t="s">
        <v>197</v>
      </c>
      <c r="V574" s="13">
        <v>0.2</v>
      </c>
      <c r="W574" s="13">
        <v>0</v>
      </c>
      <c r="X574" s="13">
        <v>0.16666666666666699</v>
      </c>
      <c r="Y574" s="13">
        <v>0</v>
      </c>
      <c r="Z574" s="13">
        <v>0</v>
      </c>
      <c r="AA574" s="13">
        <v>0</v>
      </c>
      <c r="AB574" s="13">
        <v>0.125</v>
      </c>
      <c r="AC574" s="13">
        <v>0</v>
      </c>
      <c r="AD574" s="13" t="s">
        <v>197</v>
      </c>
      <c r="AE574" s="13"/>
      <c r="AF574" s="13">
        <v>7.0422535211267595E-2</v>
      </c>
      <c r="AG574" s="13" t="s">
        <v>197</v>
      </c>
      <c r="AH574" s="13"/>
      <c r="AI574" s="13">
        <v>7.0175438596491196E-2</v>
      </c>
      <c r="AJ574" s="13">
        <v>7.1428571428571397E-2</v>
      </c>
      <c r="AK574" s="13" t="s">
        <v>197</v>
      </c>
      <c r="AL574" s="13"/>
      <c r="AM574" s="13" t="s">
        <v>197</v>
      </c>
      <c r="AN574" s="13">
        <v>7.69230769230769E-2</v>
      </c>
      <c r="AO574" s="13" t="s">
        <v>197</v>
      </c>
      <c r="AP574" s="13"/>
      <c r="AQ574" s="13">
        <v>5.4054054054054099E-2</v>
      </c>
      <c r="AR574" s="13">
        <v>8.8235294117647106E-2</v>
      </c>
      <c r="AS574" s="13"/>
      <c r="AT574" s="13">
        <v>0.133333333333333</v>
      </c>
      <c r="AU574" s="13">
        <v>5.5555555555555601E-2</v>
      </c>
      <c r="AV574" s="13"/>
      <c r="AW574" s="13">
        <v>9.375E-2</v>
      </c>
      <c r="AX574" s="13">
        <v>5.4054054054054099E-2</v>
      </c>
      <c r="AY574" s="13"/>
      <c r="AZ574" s="13">
        <v>0.12903225806451599</v>
      </c>
      <c r="BA574" s="13">
        <v>2.6315789473684199E-2</v>
      </c>
      <c r="BB574" s="13"/>
      <c r="BC574" s="13">
        <v>8.1632653061224497E-2</v>
      </c>
      <c r="BD574" s="13">
        <v>6.25E-2</v>
      </c>
      <c r="BE574" s="13"/>
      <c r="BF574" s="13">
        <v>4.7619047619047603E-2</v>
      </c>
      <c r="BG574" s="13">
        <v>0.107142857142857</v>
      </c>
      <c r="BH574" s="13"/>
      <c r="BI574" s="13">
        <v>0.105263157894737</v>
      </c>
      <c r="BJ574" s="13">
        <v>4.08163265306122E-2</v>
      </c>
      <c r="BK574" s="13"/>
      <c r="BL574" s="13">
        <v>0.10344827586206901</v>
      </c>
      <c r="BM574" s="13">
        <v>0</v>
      </c>
    </row>
    <row r="575" spans="2:65" x14ac:dyDescent="0.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row>
    <row r="576" spans="2:65" x14ac:dyDescent="0.3">
      <c r="B576" s="6" t="s">
        <v>312</v>
      </c>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row>
    <row r="577" spans="2:65" x14ac:dyDescent="0.3">
      <c r="B577" s="23" t="s">
        <v>532</v>
      </c>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row>
    <row r="578" spans="2:65" x14ac:dyDescent="0.3">
      <c r="B578" t="s">
        <v>285</v>
      </c>
      <c r="C578" s="13">
        <v>0.47887323943662002</v>
      </c>
      <c r="D578" s="13">
        <v>0.46511627906976699</v>
      </c>
      <c r="E578" s="13">
        <v>0.5</v>
      </c>
      <c r="F578" s="13"/>
      <c r="G578" s="13">
        <v>0.4</v>
      </c>
      <c r="H578" s="13">
        <v>0.63333333333333297</v>
      </c>
      <c r="I578" s="13">
        <v>0.41666666666666702</v>
      </c>
      <c r="J578" s="13">
        <v>0.375</v>
      </c>
      <c r="K578" s="13">
        <v>0.2</v>
      </c>
      <c r="L578" s="13">
        <v>0</v>
      </c>
      <c r="M578" s="13"/>
      <c r="N578" s="13">
        <v>0.61538461538461497</v>
      </c>
      <c r="O578" s="13">
        <v>0.35294117647058798</v>
      </c>
      <c r="P578" s="13">
        <v>0.36363636363636398</v>
      </c>
      <c r="Q578" s="13">
        <v>0.47058823529411797</v>
      </c>
      <c r="R578" s="13"/>
      <c r="S578" s="13">
        <v>0.45</v>
      </c>
      <c r="T578" s="13">
        <v>0.5</v>
      </c>
      <c r="U578" s="13" t="s">
        <v>197</v>
      </c>
      <c r="V578" s="13">
        <v>0.6</v>
      </c>
      <c r="W578" s="13">
        <v>0.375</v>
      </c>
      <c r="X578" s="13">
        <v>0.16666666666666699</v>
      </c>
      <c r="Y578" s="13">
        <v>0</v>
      </c>
      <c r="Z578" s="13">
        <v>0.5</v>
      </c>
      <c r="AA578" s="13">
        <v>0.7</v>
      </c>
      <c r="AB578" s="13">
        <v>0.5</v>
      </c>
      <c r="AC578" s="13">
        <v>0.75</v>
      </c>
      <c r="AD578" s="13" t="s">
        <v>197</v>
      </c>
      <c r="AE578" s="13"/>
      <c r="AF578" s="13">
        <v>0.47887323943662002</v>
      </c>
      <c r="AG578" s="13" t="s">
        <v>197</v>
      </c>
      <c r="AH578" s="13"/>
      <c r="AI578" s="13">
        <v>0.50877192982456099</v>
      </c>
      <c r="AJ578" s="13">
        <v>0.35714285714285698</v>
      </c>
      <c r="AK578" s="13" t="s">
        <v>197</v>
      </c>
      <c r="AL578" s="13"/>
      <c r="AM578" s="13" t="s">
        <v>197</v>
      </c>
      <c r="AN578" s="13">
        <v>0.46153846153846201</v>
      </c>
      <c r="AO578" s="13" t="s">
        <v>197</v>
      </c>
      <c r="AP578" s="13"/>
      <c r="AQ578" s="13">
        <v>0.40540540540540498</v>
      </c>
      <c r="AR578" s="13">
        <v>0.55882352941176505</v>
      </c>
      <c r="AS578" s="13"/>
      <c r="AT578" s="13">
        <v>0.46666666666666701</v>
      </c>
      <c r="AU578" s="13">
        <v>0.5</v>
      </c>
      <c r="AV578" s="13"/>
      <c r="AW578" s="13">
        <v>0.46875</v>
      </c>
      <c r="AX578" s="13">
        <v>0.48648648648648701</v>
      </c>
      <c r="AY578" s="13"/>
      <c r="AZ578" s="13">
        <v>0.38709677419354799</v>
      </c>
      <c r="BA578" s="13">
        <v>0.55263157894736803</v>
      </c>
      <c r="BB578" s="13"/>
      <c r="BC578" s="13">
        <v>0.48979591836734698</v>
      </c>
      <c r="BD578" s="13">
        <v>0.3125</v>
      </c>
      <c r="BE578" s="13"/>
      <c r="BF578" s="13">
        <v>0.57142857142857095</v>
      </c>
      <c r="BG578" s="13">
        <v>0.42857142857142899</v>
      </c>
      <c r="BH578" s="13"/>
      <c r="BI578" s="13">
        <v>0.26315789473684198</v>
      </c>
      <c r="BJ578" s="13">
        <v>0.59183673469387799</v>
      </c>
      <c r="BK578" s="13"/>
      <c r="BL578" s="13">
        <v>0.51724137931034497</v>
      </c>
      <c r="BM578" s="13">
        <v>0.51351351351351304</v>
      </c>
    </row>
    <row r="579" spans="2:65" x14ac:dyDescent="0.3">
      <c r="B579" t="s">
        <v>286</v>
      </c>
      <c r="C579" s="13">
        <v>0.40845070422535201</v>
      </c>
      <c r="D579" s="13">
        <v>0.46511627906976699</v>
      </c>
      <c r="E579" s="13">
        <v>0.32142857142857101</v>
      </c>
      <c r="F579" s="13"/>
      <c r="G579" s="13">
        <v>0.4</v>
      </c>
      <c r="H579" s="13">
        <v>0.266666666666667</v>
      </c>
      <c r="I579" s="13">
        <v>0.5</v>
      </c>
      <c r="J579" s="13">
        <v>0.625</v>
      </c>
      <c r="K579" s="13">
        <v>0.6</v>
      </c>
      <c r="L579" s="13">
        <v>1</v>
      </c>
      <c r="M579" s="13"/>
      <c r="N579" s="13">
        <v>0.34615384615384598</v>
      </c>
      <c r="O579" s="13">
        <v>0.41176470588235298</v>
      </c>
      <c r="P579" s="13">
        <v>0.54545454545454497</v>
      </c>
      <c r="Q579" s="13">
        <v>0.41176470588235298</v>
      </c>
      <c r="R579" s="13"/>
      <c r="S579" s="13">
        <v>0.45</v>
      </c>
      <c r="T579" s="13">
        <v>0.5</v>
      </c>
      <c r="U579" s="13" t="s">
        <v>197</v>
      </c>
      <c r="V579" s="13">
        <v>0.2</v>
      </c>
      <c r="W579" s="13">
        <v>0.375</v>
      </c>
      <c r="X579" s="13">
        <v>0.66666666666666696</v>
      </c>
      <c r="Y579" s="13">
        <v>1</v>
      </c>
      <c r="Z579" s="13">
        <v>0.5</v>
      </c>
      <c r="AA579" s="13">
        <v>0.3</v>
      </c>
      <c r="AB579" s="13">
        <v>0.25</v>
      </c>
      <c r="AC579" s="13">
        <v>0.25</v>
      </c>
      <c r="AD579" s="13" t="s">
        <v>197</v>
      </c>
      <c r="AE579" s="13"/>
      <c r="AF579" s="13">
        <v>0.40845070422535201</v>
      </c>
      <c r="AG579" s="13" t="s">
        <v>197</v>
      </c>
      <c r="AH579" s="13"/>
      <c r="AI579" s="13">
        <v>0.40350877192982498</v>
      </c>
      <c r="AJ579" s="13">
        <v>0.42857142857142899</v>
      </c>
      <c r="AK579" s="13" t="s">
        <v>197</v>
      </c>
      <c r="AL579" s="13"/>
      <c r="AM579" s="13" t="s">
        <v>197</v>
      </c>
      <c r="AN579" s="13">
        <v>0.42307692307692302</v>
      </c>
      <c r="AO579" s="13" t="s">
        <v>197</v>
      </c>
      <c r="AP579" s="13"/>
      <c r="AQ579" s="13">
        <v>0.45945945945945899</v>
      </c>
      <c r="AR579" s="13">
        <v>0.35294117647058798</v>
      </c>
      <c r="AS579" s="13"/>
      <c r="AT579" s="13">
        <v>0.4</v>
      </c>
      <c r="AU579" s="13">
        <v>0.407407407407407</v>
      </c>
      <c r="AV579" s="13"/>
      <c r="AW579" s="13">
        <v>0.40625</v>
      </c>
      <c r="AX579" s="13">
        <v>0.43243243243243201</v>
      </c>
      <c r="AY579" s="13"/>
      <c r="AZ579" s="13">
        <v>0.45161290322580599</v>
      </c>
      <c r="BA579" s="13">
        <v>0.36842105263157898</v>
      </c>
      <c r="BB579" s="13"/>
      <c r="BC579" s="13">
        <v>0.36734693877551</v>
      </c>
      <c r="BD579" s="13">
        <v>0.625</v>
      </c>
      <c r="BE579" s="13"/>
      <c r="BF579" s="13">
        <v>0.33333333333333298</v>
      </c>
      <c r="BG579" s="13">
        <v>0.39285714285714302</v>
      </c>
      <c r="BH579" s="13"/>
      <c r="BI579" s="13">
        <v>0.52631578947368396</v>
      </c>
      <c r="BJ579" s="13">
        <v>0.36734693877551</v>
      </c>
      <c r="BK579" s="13"/>
      <c r="BL579" s="13">
        <v>0.37931034482758602</v>
      </c>
      <c r="BM579" s="13">
        <v>0.43243243243243201</v>
      </c>
    </row>
    <row r="580" spans="2:65" x14ac:dyDescent="0.3">
      <c r="B580" t="s">
        <v>91</v>
      </c>
      <c r="C580" s="13">
        <v>0.11267605633802801</v>
      </c>
      <c r="D580" s="13">
        <v>6.9767441860465101E-2</v>
      </c>
      <c r="E580" s="13">
        <v>0.17857142857142899</v>
      </c>
      <c r="F580" s="13"/>
      <c r="G580" s="13">
        <v>0.2</v>
      </c>
      <c r="H580" s="13">
        <v>0.1</v>
      </c>
      <c r="I580" s="13">
        <v>8.3333333333333301E-2</v>
      </c>
      <c r="J580" s="13">
        <v>0</v>
      </c>
      <c r="K580" s="13">
        <v>0.2</v>
      </c>
      <c r="L580" s="13">
        <v>0</v>
      </c>
      <c r="M580" s="13"/>
      <c r="N580" s="13">
        <v>3.8461538461538498E-2</v>
      </c>
      <c r="O580" s="13">
        <v>0.23529411764705899</v>
      </c>
      <c r="P580" s="13">
        <v>9.0909090909090898E-2</v>
      </c>
      <c r="Q580" s="13">
        <v>0.11764705882352899</v>
      </c>
      <c r="R580" s="13"/>
      <c r="S580" s="13">
        <v>0.1</v>
      </c>
      <c r="T580" s="13">
        <v>0</v>
      </c>
      <c r="U580" s="13" t="s">
        <v>197</v>
      </c>
      <c r="V580" s="13">
        <v>0.2</v>
      </c>
      <c r="W580" s="13">
        <v>0.25</v>
      </c>
      <c r="X580" s="13">
        <v>0.16666666666666699</v>
      </c>
      <c r="Y580" s="13">
        <v>0</v>
      </c>
      <c r="Z580" s="13">
        <v>0</v>
      </c>
      <c r="AA580" s="13">
        <v>0</v>
      </c>
      <c r="AB580" s="13">
        <v>0.25</v>
      </c>
      <c r="AC580" s="13">
        <v>0</v>
      </c>
      <c r="AD580" s="13" t="s">
        <v>197</v>
      </c>
      <c r="AE580" s="13"/>
      <c r="AF580" s="13">
        <v>0.11267605633802801</v>
      </c>
      <c r="AG580" s="13" t="s">
        <v>197</v>
      </c>
      <c r="AH580" s="13"/>
      <c r="AI580" s="13">
        <v>8.7719298245614002E-2</v>
      </c>
      <c r="AJ580" s="13">
        <v>0.214285714285714</v>
      </c>
      <c r="AK580" s="13" t="s">
        <v>197</v>
      </c>
      <c r="AL580" s="13"/>
      <c r="AM580" s="13" t="s">
        <v>197</v>
      </c>
      <c r="AN580" s="13">
        <v>0.115384615384615</v>
      </c>
      <c r="AO580" s="13" t="s">
        <v>197</v>
      </c>
      <c r="AP580" s="13"/>
      <c r="AQ580" s="13">
        <v>0.135135135135135</v>
      </c>
      <c r="AR580" s="13">
        <v>8.8235294117647106E-2</v>
      </c>
      <c r="AS580" s="13"/>
      <c r="AT580" s="13">
        <v>0.133333333333333</v>
      </c>
      <c r="AU580" s="13">
        <v>9.2592592592592601E-2</v>
      </c>
      <c r="AV580" s="13"/>
      <c r="AW580" s="13">
        <v>0.125</v>
      </c>
      <c r="AX580" s="13">
        <v>8.1081081081081099E-2</v>
      </c>
      <c r="AY580" s="13"/>
      <c r="AZ580" s="13">
        <v>0.16129032258064499</v>
      </c>
      <c r="BA580" s="13">
        <v>7.8947368421052599E-2</v>
      </c>
      <c r="BB580" s="13"/>
      <c r="BC580" s="13">
        <v>0.14285714285714299</v>
      </c>
      <c r="BD580" s="13">
        <v>6.25E-2</v>
      </c>
      <c r="BE580" s="13"/>
      <c r="BF580" s="13">
        <v>9.5238095238095205E-2</v>
      </c>
      <c r="BG580" s="13">
        <v>0.17857142857142899</v>
      </c>
      <c r="BH580" s="13"/>
      <c r="BI580" s="13">
        <v>0.21052631578947401</v>
      </c>
      <c r="BJ580" s="13">
        <v>4.08163265306122E-2</v>
      </c>
      <c r="BK580" s="13"/>
      <c r="BL580" s="13">
        <v>0.10344827586206901</v>
      </c>
      <c r="BM580" s="13">
        <v>5.4054054054054099E-2</v>
      </c>
    </row>
    <row r="581" spans="2:65" x14ac:dyDescent="0.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row>
    <row r="582" spans="2:65" x14ac:dyDescent="0.3">
      <c r="B582" s="6" t="s">
        <v>313</v>
      </c>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row>
    <row r="583" spans="2:65" x14ac:dyDescent="0.3">
      <c r="B583" s="23" t="s">
        <v>532</v>
      </c>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row>
    <row r="584" spans="2:65" x14ac:dyDescent="0.3">
      <c r="B584" t="s">
        <v>285</v>
      </c>
      <c r="C584" s="13">
        <v>0.59154929577464799</v>
      </c>
      <c r="D584" s="13">
        <v>0.60465116279069797</v>
      </c>
      <c r="E584" s="13">
        <v>0.57142857142857095</v>
      </c>
      <c r="F584" s="13"/>
      <c r="G584" s="13">
        <v>0.2</v>
      </c>
      <c r="H584" s="13">
        <v>0.73333333333333295</v>
      </c>
      <c r="I584" s="13">
        <v>0.83333333333333304</v>
      </c>
      <c r="J584" s="13">
        <v>0.625</v>
      </c>
      <c r="K584" s="13">
        <v>0.2</v>
      </c>
      <c r="L584" s="13">
        <v>1</v>
      </c>
      <c r="M584" s="13"/>
      <c r="N584" s="13">
        <v>0.61538461538461497</v>
      </c>
      <c r="O584" s="13">
        <v>0.47058823529411797</v>
      </c>
      <c r="P584" s="13">
        <v>0.63636363636363602</v>
      </c>
      <c r="Q584" s="13">
        <v>0.64705882352941202</v>
      </c>
      <c r="R584" s="13"/>
      <c r="S584" s="13">
        <v>0.55000000000000004</v>
      </c>
      <c r="T584" s="13">
        <v>0.66666666666666696</v>
      </c>
      <c r="U584" s="13" t="s">
        <v>197</v>
      </c>
      <c r="V584" s="13">
        <v>0.6</v>
      </c>
      <c r="W584" s="13">
        <v>0.625</v>
      </c>
      <c r="X584" s="13">
        <v>0.66666666666666696</v>
      </c>
      <c r="Y584" s="13">
        <v>0.5</v>
      </c>
      <c r="Z584" s="13">
        <v>0</v>
      </c>
      <c r="AA584" s="13">
        <v>0.5</v>
      </c>
      <c r="AB584" s="13">
        <v>0.875</v>
      </c>
      <c r="AC584" s="13">
        <v>0.5</v>
      </c>
      <c r="AD584" s="13" t="s">
        <v>197</v>
      </c>
      <c r="AE584" s="13"/>
      <c r="AF584" s="13">
        <v>0.59154929577464799</v>
      </c>
      <c r="AG584" s="13" t="s">
        <v>197</v>
      </c>
      <c r="AH584" s="13"/>
      <c r="AI584" s="13">
        <v>0.54385964912280704</v>
      </c>
      <c r="AJ584" s="13">
        <v>0.78571428571428603</v>
      </c>
      <c r="AK584" s="13" t="s">
        <v>197</v>
      </c>
      <c r="AL584" s="13"/>
      <c r="AM584" s="13" t="s">
        <v>197</v>
      </c>
      <c r="AN584" s="13">
        <v>0.5</v>
      </c>
      <c r="AO584" s="13" t="s">
        <v>197</v>
      </c>
      <c r="AP584" s="13"/>
      <c r="AQ584" s="13">
        <v>0.59459459459459496</v>
      </c>
      <c r="AR584" s="13">
        <v>0.58823529411764697</v>
      </c>
      <c r="AS584" s="13"/>
      <c r="AT584" s="13">
        <v>0.66666666666666696</v>
      </c>
      <c r="AU584" s="13">
        <v>0.57407407407407396</v>
      </c>
      <c r="AV584" s="13"/>
      <c r="AW584" s="13">
        <v>0.6875</v>
      </c>
      <c r="AX584" s="13">
        <v>0.54054054054054101</v>
      </c>
      <c r="AY584" s="13"/>
      <c r="AZ584" s="13">
        <v>0.45161290322580599</v>
      </c>
      <c r="BA584" s="13">
        <v>0.68421052631578905</v>
      </c>
      <c r="BB584" s="13"/>
      <c r="BC584" s="13">
        <v>0.65306122448979598</v>
      </c>
      <c r="BD584" s="13">
        <v>0.375</v>
      </c>
      <c r="BE584" s="13"/>
      <c r="BF584" s="13">
        <v>0.80952380952380998</v>
      </c>
      <c r="BG584" s="13">
        <v>0.53571428571428603</v>
      </c>
      <c r="BH584" s="13"/>
      <c r="BI584" s="13">
        <v>0.57894736842105299</v>
      </c>
      <c r="BJ584" s="13">
        <v>0.61224489795918402</v>
      </c>
      <c r="BK584" s="13"/>
      <c r="BL584" s="13">
        <v>0.55172413793103403</v>
      </c>
      <c r="BM584" s="13">
        <v>0.64864864864864902</v>
      </c>
    </row>
    <row r="585" spans="2:65" x14ac:dyDescent="0.3">
      <c r="B585" t="s">
        <v>286</v>
      </c>
      <c r="C585" s="13">
        <v>0.323943661971831</v>
      </c>
      <c r="D585" s="13">
        <v>0.30232558139534899</v>
      </c>
      <c r="E585" s="13">
        <v>0.35714285714285698</v>
      </c>
      <c r="F585" s="13"/>
      <c r="G585" s="13">
        <v>0.53333333333333299</v>
      </c>
      <c r="H585" s="13">
        <v>0.233333333333333</v>
      </c>
      <c r="I585" s="13">
        <v>0.16666666666666699</v>
      </c>
      <c r="J585" s="13">
        <v>0.375</v>
      </c>
      <c r="K585" s="13">
        <v>0.6</v>
      </c>
      <c r="L585" s="13">
        <v>0</v>
      </c>
      <c r="M585" s="13"/>
      <c r="N585" s="13">
        <v>0.30769230769230799</v>
      </c>
      <c r="O585" s="13">
        <v>0.41176470588235298</v>
      </c>
      <c r="P585" s="13">
        <v>0.27272727272727298</v>
      </c>
      <c r="Q585" s="13">
        <v>0.29411764705882398</v>
      </c>
      <c r="R585" s="13"/>
      <c r="S585" s="13">
        <v>0.35</v>
      </c>
      <c r="T585" s="13">
        <v>0.33333333333333298</v>
      </c>
      <c r="U585" s="13" t="s">
        <v>197</v>
      </c>
      <c r="V585" s="13">
        <v>0.2</v>
      </c>
      <c r="W585" s="13">
        <v>0.25</v>
      </c>
      <c r="X585" s="13">
        <v>0.33333333333333298</v>
      </c>
      <c r="Y585" s="13">
        <v>0.5</v>
      </c>
      <c r="Z585" s="13">
        <v>1</v>
      </c>
      <c r="AA585" s="13">
        <v>0.4</v>
      </c>
      <c r="AB585" s="13">
        <v>0</v>
      </c>
      <c r="AC585" s="13">
        <v>0.5</v>
      </c>
      <c r="AD585" s="13" t="s">
        <v>197</v>
      </c>
      <c r="AE585" s="13"/>
      <c r="AF585" s="13">
        <v>0.323943661971831</v>
      </c>
      <c r="AG585" s="13" t="s">
        <v>197</v>
      </c>
      <c r="AH585" s="13"/>
      <c r="AI585" s="13">
        <v>0.35087719298245601</v>
      </c>
      <c r="AJ585" s="13">
        <v>0.214285714285714</v>
      </c>
      <c r="AK585" s="13" t="s">
        <v>197</v>
      </c>
      <c r="AL585" s="13"/>
      <c r="AM585" s="13" t="s">
        <v>197</v>
      </c>
      <c r="AN585" s="13">
        <v>0.40384615384615402</v>
      </c>
      <c r="AO585" s="13" t="s">
        <v>197</v>
      </c>
      <c r="AP585" s="13"/>
      <c r="AQ585" s="13">
        <v>0.35135135135135098</v>
      </c>
      <c r="AR585" s="13">
        <v>0.29411764705882398</v>
      </c>
      <c r="AS585" s="13"/>
      <c r="AT585" s="13">
        <v>0.33333333333333298</v>
      </c>
      <c r="AU585" s="13">
        <v>0.31481481481481499</v>
      </c>
      <c r="AV585" s="13"/>
      <c r="AW585" s="13">
        <v>0.25</v>
      </c>
      <c r="AX585" s="13">
        <v>0.35135135135135098</v>
      </c>
      <c r="AY585" s="13"/>
      <c r="AZ585" s="13">
        <v>0.38709677419354799</v>
      </c>
      <c r="BA585" s="13">
        <v>0.28947368421052599</v>
      </c>
      <c r="BB585" s="13"/>
      <c r="BC585" s="13">
        <v>0.26530612244898</v>
      </c>
      <c r="BD585" s="13">
        <v>0.5</v>
      </c>
      <c r="BE585" s="13"/>
      <c r="BF585" s="13">
        <v>0.14285714285714299</v>
      </c>
      <c r="BG585" s="13">
        <v>0.35714285714285698</v>
      </c>
      <c r="BH585" s="13"/>
      <c r="BI585" s="13">
        <v>0.26315789473684198</v>
      </c>
      <c r="BJ585" s="13">
        <v>0.34693877551020402</v>
      </c>
      <c r="BK585" s="13"/>
      <c r="BL585" s="13">
        <v>0.31034482758620702</v>
      </c>
      <c r="BM585" s="13">
        <v>0.32432432432432401</v>
      </c>
    </row>
    <row r="586" spans="2:65" x14ac:dyDescent="0.3">
      <c r="B586" t="s">
        <v>91</v>
      </c>
      <c r="C586" s="13">
        <v>8.4507042253521097E-2</v>
      </c>
      <c r="D586" s="13">
        <v>9.3023255813953501E-2</v>
      </c>
      <c r="E586" s="13">
        <v>7.1428571428571397E-2</v>
      </c>
      <c r="F586" s="13"/>
      <c r="G586" s="13">
        <v>0.266666666666667</v>
      </c>
      <c r="H586" s="13">
        <v>3.3333333333333298E-2</v>
      </c>
      <c r="I586" s="13">
        <v>0</v>
      </c>
      <c r="J586" s="13">
        <v>0</v>
      </c>
      <c r="K586" s="13">
        <v>0.2</v>
      </c>
      <c r="L586" s="13">
        <v>0</v>
      </c>
      <c r="M586" s="13"/>
      <c r="N586" s="13">
        <v>7.69230769230769E-2</v>
      </c>
      <c r="O586" s="13">
        <v>0.11764705882352899</v>
      </c>
      <c r="P586" s="13">
        <v>9.0909090909090898E-2</v>
      </c>
      <c r="Q586" s="13">
        <v>5.8823529411764698E-2</v>
      </c>
      <c r="R586" s="13"/>
      <c r="S586" s="13">
        <v>0.1</v>
      </c>
      <c r="T586" s="13">
        <v>0</v>
      </c>
      <c r="U586" s="13" t="s">
        <v>197</v>
      </c>
      <c r="V586" s="13">
        <v>0.2</v>
      </c>
      <c r="W586" s="13">
        <v>0.125</v>
      </c>
      <c r="X586" s="13">
        <v>0</v>
      </c>
      <c r="Y586" s="13">
        <v>0</v>
      </c>
      <c r="Z586" s="13">
        <v>0</v>
      </c>
      <c r="AA586" s="13">
        <v>0.1</v>
      </c>
      <c r="AB586" s="13">
        <v>0.125</v>
      </c>
      <c r="AC586" s="13">
        <v>0</v>
      </c>
      <c r="AD586" s="13" t="s">
        <v>197</v>
      </c>
      <c r="AE586" s="13"/>
      <c r="AF586" s="13">
        <v>8.4507042253521097E-2</v>
      </c>
      <c r="AG586" s="13" t="s">
        <v>197</v>
      </c>
      <c r="AH586" s="13"/>
      <c r="AI586" s="13">
        <v>0.105263157894737</v>
      </c>
      <c r="AJ586" s="13">
        <v>0</v>
      </c>
      <c r="AK586" s="13" t="s">
        <v>197</v>
      </c>
      <c r="AL586" s="13"/>
      <c r="AM586" s="13" t="s">
        <v>197</v>
      </c>
      <c r="AN586" s="13">
        <v>9.6153846153846201E-2</v>
      </c>
      <c r="AO586" s="13" t="s">
        <v>197</v>
      </c>
      <c r="AP586" s="13"/>
      <c r="AQ586" s="13">
        <v>5.4054054054054099E-2</v>
      </c>
      <c r="AR586" s="13">
        <v>0.11764705882352899</v>
      </c>
      <c r="AS586" s="13"/>
      <c r="AT586" s="13">
        <v>0</v>
      </c>
      <c r="AU586" s="13">
        <v>0.11111111111111099</v>
      </c>
      <c r="AV586" s="13"/>
      <c r="AW586" s="13">
        <v>6.25E-2</v>
      </c>
      <c r="AX586" s="13">
        <v>0.108108108108108</v>
      </c>
      <c r="AY586" s="13"/>
      <c r="AZ586" s="13">
        <v>0.16129032258064499</v>
      </c>
      <c r="BA586" s="13">
        <v>2.6315789473684199E-2</v>
      </c>
      <c r="BB586" s="13"/>
      <c r="BC586" s="13">
        <v>8.1632653061224497E-2</v>
      </c>
      <c r="BD586" s="13">
        <v>0.125</v>
      </c>
      <c r="BE586" s="13"/>
      <c r="BF586" s="13">
        <v>4.7619047619047603E-2</v>
      </c>
      <c r="BG586" s="13">
        <v>0.107142857142857</v>
      </c>
      <c r="BH586" s="13"/>
      <c r="BI586" s="13">
        <v>0.157894736842105</v>
      </c>
      <c r="BJ586" s="13">
        <v>4.08163265306122E-2</v>
      </c>
      <c r="BK586" s="13"/>
      <c r="BL586" s="13">
        <v>0.13793103448275901</v>
      </c>
      <c r="BM586" s="13">
        <v>2.7027027027027001E-2</v>
      </c>
    </row>
    <row r="587" spans="2:65" x14ac:dyDescent="0.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row>
    <row r="588" spans="2:65" x14ac:dyDescent="0.3">
      <c r="B588" s="6" t="s">
        <v>314</v>
      </c>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row>
    <row r="589" spans="2:65" x14ac:dyDescent="0.3">
      <c r="B589" s="23" t="s">
        <v>532</v>
      </c>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row>
    <row r="590" spans="2:65" x14ac:dyDescent="0.3">
      <c r="B590" t="s">
        <v>285</v>
      </c>
      <c r="C590" s="13">
        <v>0.42253521126760601</v>
      </c>
      <c r="D590" s="13">
        <v>0.372093023255814</v>
      </c>
      <c r="E590" s="13">
        <v>0.5</v>
      </c>
      <c r="F590" s="13"/>
      <c r="G590" s="13">
        <v>0.46666666666666701</v>
      </c>
      <c r="H590" s="13">
        <v>0.46666666666666701</v>
      </c>
      <c r="I590" s="13">
        <v>0.33333333333333298</v>
      </c>
      <c r="J590" s="13">
        <v>0.5</v>
      </c>
      <c r="K590" s="13">
        <v>0.2</v>
      </c>
      <c r="L590" s="13">
        <v>0</v>
      </c>
      <c r="M590" s="13"/>
      <c r="N590" s="13">
        <v>0.34615384615384598</v>
      </c>
      <c r="O590" s="13">
        <v>0.58823529411764697</v>
      </c>
      <c r="P590" s="13">
        <v>0.54545454545454497</v>
      </c>
      <c r="Q590" s="13">
        <v>0.29411764705882398</v>
      </c>
      <c r="R590" s="13"/>
      <c r="S590" s="13">
        <v>0.4</v>
      </c>
      <c r="T590" s="13">
        <v>0.5</v>
      </c>
      <c r="U590" s="13" t="s">
        <v>197</v>
      </c>
      <c r="V590" s="13">
        <v>0.2</v>
      </c>
      <c r="W590" s="13">
        <v>0.375</v>
      </c>
      <c r="X590" s="13">
        <v>0.5</v>
      </c>
      <c r="Y590" s="13">
        <v>1</v>
      </c>
      <c r="Z590" s="13">
        <v>0.5</v>
      </c>
      <c r="AA590" s="13">
        <v>0.6</v>
      </c>
      <c r="AB590" s="13">
        <v>0.125</v>
      </c>
      <c r="AC590" s="13">
        <v>0.5</v>
      </c>
      <c r="AD590" s="13" t="s">
        <v>197</v>
      </c>
      <c r="AE590" s="13"/>
      <c r="AF590" s="13">
        <v>0.42253521126760601</v>
      </c>
      <c r="AG590" s="13" t="s">
        <v>197</v>
      </c>
      <c r="AH590" s="13"/>
      <c r="AI590" s="13">
        <v>0.43859649122806998</v>
      </c>
      <c r="AJ590" s="13">
        <v>0.35714285714285698</v>
      </c>
      <c r="AK590" s="13" t="s">
        <v>197</v>
      </c>
      <c r="AL590" s="13"/>
      <c r="AM590" s="13" t="s">
        <v>197</v>
      </c>
      <c r="AN590" s="13">
        <v>0.42307692307692302</v>
      </c>
      <c r="AO590" s="13" t="s">
        <v>197</v>
      </c>
      <c r="AP590" s="13"/>
      <c r="AQ590" s="13">
        <v>0.40540540540540498</v>
      </c>
      <c r="AR590" s="13">
        <v>0.441176470588235</v>
      </c>
      <c r="AS590" s="13"/>
      <c r="AT590" s="13">
        <v>0.46666666666666701</v>
      </c>
      <c r="AU590" s="13">
        <v>0.42592592592592599</v>
      </c>
      <c r="AV590" s="13"/>
      <c r="AW590" s="13">
        <v>0.375</v>
      </c>
      <c r="AX590" s="13">
        <v>0.45945945945945899</v>
      </c>
      <c r="AY590" s="13"/>
      <c r="AZ590" s="13">
        <v>0.45161290322580599</v>
      </c>
      <c r="BA590" s="13">
        <v>0.42105263157894701</v>
      </c>
      <c r="BB590" s="13"/>
      <c r="BC590" s="13">
        <v>0.38775510204081598</v>
      </c>
      <c r="BD590" s="13">
        <v>0.5</v>
      </c>
      <c r="BE590" s="13"/>
      <c r="BF590" s="13">
        <v>0.38095238095238099</v>
      </c>
      <c r="BG590" s="13">
        <v>0.39285714285714302</v>
      </c>
      <c r="BH590" s="13"/>
      <c r="BI590" s="13">
        <v>0.42105263157894701</v>
      </c>
      <c r="BJ590" s="13">
        <v>0.42857142857142899</v>
      </c>
      <c r="BK590" s="13"/>
      <c r="BL590" s="13">
        <v>0.34482758620689702</v>
      </c>
      <c r="BM590" s="13">
        <v>0.51351351351351304</v>
      </c>
    </row>
    <row r="591" spans="2:65" x14ac:dyDescent="0.3">
      <c r="B591" t="s">
        <v>286</v>
      </c>
      <c r="C591" s="13">
        <v>0.52112676056338003</v>
      </c>
      <c r="D591" s="13">
        <v>0.581395348837209</v>
      </c>
      <c r="E591" s="13">
        <v>0.42857142857142899</v>
      </c>
      <c r="F591" s="13"/>
      <c r="G591" s="13">
        <v>0.46666666666666701</v>
      </c>
      <c r="H591" s="13">
        <v>0.53333333333333299</v>
      </c>
      <c r="I591" s="13">
        <v>0.5</v>
      </c>
      <c r="J591" s="13">
        <v>0.5</v>
      </c>
      <c r="K591" s="13">
        <v>0.6</v>
      </c>
      <c r="L591" s="13">
        <v>1</v>
      </c>
      <c r="M591" s="13"/>
      <c r="N591" s="13">
        <v>0.61538461538461497</v>
      </c>
      <c r="O591" s="13">
        <v>0.41176470588235298</v>
      </c>
      <c r="P591" s="13">
        <v>0.36363636363636398</v>
      </c>
      <c r="Q591" s="13">
        <v>0.58823529411764697</v>
      </c>
      <c r="R591" s="13"/>
      <c r="S591" s="13">
        <v>0.5</v>
      </c>
      <c r="T591" s="13">
        <v>0.33333333333333298</v>
      </c>
      <c r="U591" s="13" t="s">
        <v>197</v>
      </c>
      <c r="V591" s="13">
        <v>0.8</v>
      </c>
      <c r="W591" s="13">
        <v>0.625</v>
      </c>
      <c r="X591" s="13">
        <v>0.33333333333333298</v>
      </c>
      <c r="Y591" s="13">
        <v>0</v>
      </c>
      <c r="Z591" s="13">
        <v>0.5</v>
      </c>
      <c r="AA591" s="13">
        <v>0.4</v>
      </c>
      <c r="AB591" s="13">
        <v>0.875</v>
      </c>
      <c r="AC591" s="13">
        <v>0.5</v>
      </c>
      <c r="AD591" s="13" t="s">
        <v>197</v>
      </c>
      <c r="AE591" s="13"/>
      <c r="AF591" s="13">
        <v>0.52112676056338003</v>
      </c>
      <c r="AG591" s="13" t="s">
        <v>197</v>
      </c>
      <c r="AH591" s="13"/>
      <c r="AI591" s="13">
        <v>0.52631578947368396</v>
      </c>
      <c r="AJ591" s="13">
        <v>0.5</v>
      </c>
      <c r="AK591" s="13" t="s">
        <v>197</v>
      </c>
      <c r="AL591" s="13"/>
      <c r="AM591" s="13" t="s">
        <v>197</v>
      </c>
      <c r="AN591" s="13">
        <v>0.5</v>
      </c>
      <c r="AO591" s="13" t="s">
        <v>197</v>
      </c>
      <c r="AP591" s="13"/>
      <c r="AQ591" s="13">
        <v>0.56756756756756799</v>
      </c>
      <c r="AR591" s="13">
        <v>0.47058823529411797</v>
      </c>
      <c r="AS591" s="13"/>
      <c r="AT591" s="13">
        <v>0.4</v>
      </c>
      <c r="AU591" s="13">
        <v>0.53703703703703698</v>
      </c>
      <c r="AV591" s="13"/>
      <c r="AW591" s="13">
        <v>0.5</v>
      </c>
      <c r="AX591" s="13">
        <v>0.54054054054054101</v>
      </c>
      <c r="AY591" s="13"/>
      <c r="AZ591" s="13">
        <v>0.483870967741935</v>
      </c>
      <c r="BA591" s="13">
        <v>0.52631578947368396</v>
      </c>
      <c r="BB591" s="13"/>
      <c r="BC591" s="13">
        <v>0.55102040816326503</v>
      </c>
      <c r="BD591" s="13">
        <v>0.4375</v>
      </c>
      <c r="BE591" s="13"/>
      <c r="BF591" s="13">
        <v>0.61904761904761896</v>
      </c>
      <c r="BG591" s="13">
        <v>0.5</v>
      </c>
      <c r="BH591" s="13"/>
      <c r="BI591" s="13">
        <v>0.47368421052631599</v>
      </c>
      <c r="BJ591" s="13">
        <v>0.55102040816326503</v>
      </c>
      <c r="BK591" s="13"/>
      <c r="BL591" s="13">
        <v>0.62068965517241403</v>
      </c>
      <c r="BM591" s="13">
        <v>0.45945945945945899</v>
      </c>
    </row>
    <row r="592" spans="2:65" x14ac:dyDescent="0.3">
      <c r="B592" t="s">
        <v>91</v>
      </c>
      <c r="C592" s="13">
        <v>5.63380281690141E-2</v>
      </c>
      <c r="D592" s="13">
        <v>4.6511627906976702E-2</v>
      </c>
      <c r="E592" s="13">
        <v>7.1428571428571397E-2</v>
      </c>
      <c r="F592" s="13"/>
      <c r="G592" s="13">
        <v>6.6666666666666693E-2</v>
      </c>
      <c r="H592" s="13">
        <v>0</v>
      </c>
      <c r="I592" s="13">
        <v>0.16666666666666699</v>
      </c>
      <c r="J592" s="13">
        <v>0</v>
      </c>
      <c r="K592" s="13">
        <v>0.2</v>
      </c>
      <c r="L592" s="13">
        <v>0</v>
      </c>
      <c r="M592" s="13"/>
      <c r="N592" s="13">
        <v>3.8461538461538498E-2</v>
      </c>
      <c r="O592" s="13">
        <v>0</v>
      </c>
      <c r="P592" s="13">
        <v>9.0909090909090898E-2</v>
      </c>
      <c r="Q592" s="13">
        <v>0.11764705882352899</v>
      </c>
      <c r="R592" s="13"/>
      <c r="S592" s="13">
        <v>0.1</v>
      </c>
      <c r="T592" s="13">
        <v>0.16666666666666699</v>
      </c>
      <c r="U592" s="13" t="s">
        <v>197</v>
      </c>
      <c r="V592" s="13">
        <v>0</v>
      </c>
      <c r="W592" s="13">
        <v>0</v>
      </c>
      <c r="X592" s="13">
        <v>0.16666666666666699</v>
      </c>
      <c r="Y592" s="13">
        <v>0</v>
      </c>
      <c r="Z592" s="13">
        <v>0</v>
      </c>
      <c r="AA592" s="13">
        <v>0</v>
      </c>
      <c r="AB592" s="13">
        <v>0</v>
      </c>
      <c r="AC592" s="13">
        <v>0</v>
      </c>
      <c r="AD592" s="13" t="s">
        <v>197</v>
      </c>
      <c r="AE592" s="13"/>
      <c r="AF592" s="13">
        <v>5.63380281690141E-2</v>
      </c>
      <c r="AG592" s="13" t="s">
        <v>197</v>
      </c>
      <c r="AH592" s="13"/>
      <c r="AI592" s="13">
        <v>3.5087719298245598E-2</v>
      </c>
      <c r="AJ592" s="13">
        <v>0.14285714285714299</v>
      </c>
      <c r="AK592" s="13" t="s">
        <v>197</v>
      </c>
      <c r="AL592" s="13"/>
      <c r="AM592" s="13" t="s">
        <v>197</v>
      </c>
      <c r="AN592" s="13">
        <v>7.69230769230769E-2</v>
      </c>
      <c r="AO592" s="13" t="s">
        <v>197</v>
      </c>
      <c r="AP592" s="13"/>
      <c r="AQ592" s="13">
        <v>2.7027027027027001E-2</v>
      </c>
      <c r="AR592" s="13">
        <v>8.8235294117647106E-2</v>
      </c>
      <c r="AS592" s="13"/>
      <c r="AT592" s="13">
        <v>0.133333333333333</v>
      </c>
      <c r="AU592" s="13">
        <v>3.7037037037037E-2</v>
      </c>
      <c r="AV592" s="13"/>
      <c r="AW592" s="13">
        <v>0.125</v>
      </c>
      <c r="AX592" s="13">
        <v>0</v>
      </c>
      <c r="AY592" s="13"/>
      <c r="AZ592" s="13">
        <v>6.4516129032258104E-2</v>
      </c>
      <c r="BA592" s="13">
        <v>5.2631578947368397E-2</v>
      </c>
      <c r="BB592" s="13"/>
      <c r="BC592" s="13">
        <v>6.1224489795918401E-2</v>
      </c>
      <c r="BD592" s="13">
        <v>6.25E-2</v>
      </c>
      <c r="BE592" s="13"/>
      <c r="BF592" s="13">
        <v>0</v>
      </c>
      <c r="BG592" s="13">
        <v>0.107142857142857</v>
      </c>
      <c r="BH592" s="13"/>
      <c r="BI592" s="13">
        <v>0.105263157894737</v>
      </c>
      <c r="BJ592" s="13">
        <v>2.04081632653061E-2</v>
      </c>
      <c r="BK592" s="13"/>
      <c r="BL592" s="13">
        <v>3.4482758620689703E-2</v>
      </c>
      <c r="BM592" s="13">
        <v>2.7027027027027001E-2</v>
      </c>
    </row>
    <row r="593" spans="2:65" x14ac:dyDescent="0.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row>
    <row r="594" spans="2:65" x14ac:dyDescent="0.3">
      <c r="B594" s="6" t="s">
        <v>315</v>
      </c>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row>
    <row r="595" spans="2:65" x14ac:dyDescent="0.3">
      <c r="B595" s="23" t="s">
        <v>532</v>
      </c>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row>
    <row r="596" spans="2:65" x14ac:dyDescent="0.3">
      <c r="B596" t="s">
        <v>285</v>
      </c>
      <c r="C596" s="13">
        <v>0.57746478873239404</v>
      </c>
      <c r="D596" s="13">
        <v>0.60465116279069797</v>
      </c>
      <c r="E596" s="13">
        <v>0.53571428571428603</v>
      </c>
      <c r="F596" s="13"/>
      <c r="G596" s="13">
        <v>0.4</v>
      </c>
      <c r="H596" s="13">
        <v>0.66666666666666696</v>
      </c>
      <c r="I596" s="13">
        <v>0.75</v>
      </c>
      <c r="J596" s="13">
        <v>0.5</v>
      </c>
      <c r="K596" s="13">
        <v>0.4</v>
      </c>
      <c r="L596" s="13">
        <v>0</v>
      </c>
      <c r="M596" s="13"/>
      <c r="N596" s="13">
        <v>0.69230769230769196</v>
      </c>
      <c r="O596" s="13">
        <v>0.29411764705882398</v>
      </c>
      <c r="P596" s="13">
        <v>0.54545454545454497</v>
      </c>
      <c r="Q596" s="13">
        <v>0.70588235294117696</v>
      </c>
      <c r="R596" s="13"/>
      <c r="S596" s="13">
        <v>0.5</v>
      </c>
      <c r="T596" s="13">
        <v>1</v>
      </c>
      <c r="U596" s="13" t="s">
        <v>197</v>
      </c>
      <c r="V596" s="13">
        <v>0.4</v>
      </c>
      <c r="W596" s="13">
        <v>0.375</v>
      </c>
      <c r="X596" s="13">
        <v>0.5</v>
      </c>
      <c r="Y596" s="13">
        <v>0</v>
      </c>
      <c r="Z596" s="13">
        <v>1</v>
      </c>
      <c r="AA596" s="13">
        <v>0.7</v>
      </c>
      <c r="AB596" s="13">
        <v>0.625</v>
      </c>
      <c r="AC596" s="13">
        <v>0.75</v>
      </c>
      <c r="AD596" s="13" t="s">
        <v>197</v>
      </c>
      <c r="AE596" s="13"/>
      <c r="AF596" s="13">
        <v>0.57746478873239404</v>
      </c>
      <c r="AG596" s="13" t="s">
        <v>197</v>
      </c>
      <c r="AH596" s="13"/>
      <c r="AI596" s="13">
        <v>0.52631578947368396</v>
      </c>
      <c r="AJ596" s="13">
        <v>0.78571428571428603</v>
      </c>
      <c r="AK596" s="13" t="s">
        <v>197</v>
      </c>
      <c r="AL596" s="13"/>
      <c r="AM596" s="13" t="s">
        <v>197</v>
      </c>
      <c r="AN596" s="13">
        <v>0.55769230769230804</v>
      </c>
      <c r="AO596" s="13" t="s">
        <v>197</v>
      </c>
      <c r="AP596" s="13"/>
      <c r="AQ596" s="13">
        <v>0.59459459459459496</v>
      </c>
      <c r="AR596" s="13">
        <v>0.55882352941176505</v>
      </c>
      <c r="AS596" s="13"/>
      <c r="AT596" s="13">
        <v>0.8</v>
      </c>
      <c r="AU596" s="13">
        <v>0.53703703703703698</v>
      </c>
      <c r="AV596" s="13"/>
      <c r="AW596" s="13">
        <v>0.59375</v>
      </c>
      <c r="AX596" s="13">
        <v>0.56756756756756799</v>
      </c>
      <c r="AY596" s="13"/>
      <c r="AZ596" s="13">
        <v>0.483870967741935</v>
      </c>
      <c r="BA596" s="13">
        <v>0.65789473684210498</v>
      </c>
      <c r="BB596" s="13"/>
      <c r="BC596" s="13">
        <v>0.59183673469387799</v>
      </c>
      <c r="BD596" s="13">
        <v>0.5</v>
      </c>
      <c r="BE596" s="13"/>
      <c r="BF596" s="13">
        <v>0.66666666666666696</v>
      </c>
      <c r="BG596" s="13">
        <v>0.53571428571428603</v>
      </c>
      <c r="BH596" s="13"/>
      <c r="BI596" s="13">
        <v>0.52631578947368396</v>
      </c>
      <c r="BJ596" s="13">
        <v>0.61224489795918402</v>
      </c>
      <c r="BK596" s="13"/>
      <c r="BL596" s="13">
        <v>0.51724137931034497</v>
      </c>
      <c r="BM596" s="13">
        <v>0.62162162162162204</v>
      </c>
    </row>
    <row r="597" spans="2:65" x14ac:dyDescent="0.3">
      <c r="B597" t="s">
        <v>286</v>
      </c>
      <c r="C597" s="13">
        <v>0.352112676056338</v>
      </c>
      <c r="D597" s="13">
        <v>0.32558139534883701</v>
      </c>
      <c r="E597" s="13">
        <v>0.39285714285714302</v>
      </c>
      <c r="F597" s="13"/>
      <c r="G597" s="13">
        <v>0.33333333333333298</v>
      </c>
      <c r="H597" s="13">
        <v>0.3</v>
      </c>
      <c r="I597" s="13">
        <v>0.25</v>
      </c>
      <c r="J597" s="13">
        <v>0.5</v>
      </c>
      <c r="K597" s="13">
        <v>0.6</v>
      </c>
      <c r="L597" s="13">
        <v>1</v>
      </c>
      <c r="M597" s="13"/>
      <c r="N597" s="13">
        <v>0.30769230769230799</v>
      </c>
      <c r="O597" s="13">
        <v>0.52941176470588203</v>
      </c>
      <c r="P597" s="13">
        <v>0.36363636363636398</v>
      </c>
      <c r="Q597" s="13">
        <v>0.23529411764705899</v>
      </c>
      <c r="R597" s="13"/>
      <c r="S597" s="13">
        <v>0.4</v>
      </c>
      <c r="T597" s="13">
        <v>0</v>
      </c>
      <c r="U597" s="13" t="s">
        <v>197</v>
      </c>
      <c r="V597" s="13">
        <v>0.6</v>
      </c>
      <c r="W597" s="13">
        <v>0.5</v>
      </c>
      <c r="X597" s="13">
        <v>0.5</v>
      </c>
      <c r="Y597" s="13">
        <v>1</v>
      </c>
      <c r="Z597" s="13">
        <v>0</v>
      </c>
      <c r="AA597" s="13">
        <v>0.2</v>
      </c>
      <c r="AB597" s="13">
        <v>0.25</v>
      </c>
      <c r="AC597" s="13">
        <v>0.25</v>
      </c>
      <c r="AD597" s="13" t="s">
        <v>197</v>
      </c>
      <c r="AE597" s="13"/>
      <c r="AF597" s="13">
        <v>0.352112676056338</v>
      </c>
      <c r="AG597" s="13" t="s">
        <v>197</v>
      </c>
      <c r="AH597" s="13"/>
      <c r="AI597" s="13">
        <v>0.42105263157894701</v>
      </c>
      <c r="AJ597" s="13">
        <v>7.1428571428571397E-2</v>
      </c>
      <c r="AK597" s="13" t="s">
        <v>197</v>
      </c>
      <c r="AL597" s="13"/>
      <c r="AM597" s="13" t="s">
        <v>197</v>
      </c>
      <c r="AN597" s="13">
        <v>0.36538461538461497</v>
      </c>
      <c r="AO597" s="13" t="s">
        <v>197</v>
      </c>
      <c r="AP597" s="13"/>
      <c r="AQ597" s="13">
        <v>0.32432432432432401</v>
      </c>
      <c r="AR597" s="13">
        <v>0.38235294117647101</v>
      </c>
      <c r="AS597" s="13"/>
      <c r="AT597" s="13">
        <v>0.133333333333333</v>
      </c>
      <c r="AU597" s="13">
        <v>0.38888888888888901</v>
      </c>
      <c r="AV597" s="13"/>
      <c r="AW597" s="13">
        <v>0.34375</v>
      </c>
      <c r="AX597" s="13">
        <v>0.37837837837837801</v>
      </c>
      <c r="AY597" s="13"/>
      <c r="AZ597" s="13">
        <v>0.45161290322580599</v>
      </c>
      <c r="BA597" s="13">
        <v>0.26315789473684198</v>
      </c>
      <c r="BB597" s="13"/>
      <c r="BC597" s="13">
        <v>0.34693877551020402</v>
      </c>
      <c r="BD597" s="13">
        <v>0.375</v>
      </c>
      <c r="BE597" s="13"/>
      <c r="BF597" s="13">
        <v>0.28571428571428598</v>
      </c>
      <c r="BG597" s="13">
        <v>0.39285714285714302</v>
      </c>
      <c r="BH597" s="13"/>
      <c r="BI597" s="13">
        <v>0.36842105263157898</v>
      </c>
      <c r="BJ597" s="13">
        <v>0.34693877551020402</v>
      </c>
      <c r="BK597" s="13"/>
      <c r="BL597" s="13">
        <v>0.41379310344827602</v>
      </c>
      <c r="BM597" s="13">
        <v>0.32432432432432401</v>
      </c>
    </row>
    <row r="598" spans="2:65" x14ac:dyDescent="0.3">
      <c r="B598" t="s">
        <v>91</v>
      </c>
      <c r="C598" s="13">
        <v>7.0422535211267595E-2</v>
      </c>
      <c r="D598" s="13">
        <v>6.9767441860465101E-2</v>
      </c>
      <c r="E598" s="13">
        <v>7.1428571428571397E-2</v>
      </c>
      <c r="F598" s="13"/>
      <c r="G598" s="13">
        <v>0.266666666666667</v>
      </c>
      <c r="H598" s="13">
        <v>3.3333333333333298E-2</v>
      </c>
      <c r="I598" s="13">
        <v>0</v>
      </c>
      <c r="J598" s="13">
        <v>0</v>
      </c>
      <c r="K598" s="13">
        <v>0</v>
      </c>
      <c r="L598" s="13">
        <v>0</v>
      </c>
      <c r="M598" s="13"/>
      <c r="N598" s="13">
        <v>0</v>
      </c>
      <c r="O598" s="13">
        <v>0.17647058823529399</v>
      </c>
      <c r="P598" s="13">
        <v>9.0909090909090898E-2</v>
      </c>
      <c r="Q598" s="13">
        <v>5.8823529411764698E-2</v>
      </c>
      <c r="R598" s="13"/>
      <c r="S598" s="13">
        <v>0.1</v>
      </c>
      <c r="T598" s="13">
        <v>0</v>
      </c>
      <c r="U598" s="13" t="s">
        <v>197</v>
      </c>
      <c r="V598" s="13">
        <v>0</v>
      </c>
      <c r="W598" s="13">
        <v>0.125</v>
      </c>
      <c r="X598" s="13">
        <v>0</v>
      </c>
      <c r="Y598" s="13">
        <v>0</v>
      </c>
      <c r="Z598" s="13">
        <v>0</v>
      </c>
      <c r="AA598" s="13">
        <v>0.1</v>
      </c>
      <c r="AB598" s="13">
        <v>0.125</v>
      </c>
      <c r="AC598" s="13">
        <v>0</v>
      </c>
      <c r="AD598" s="13" t="s">
        <v>197</v>
      </c>
      <c r="AE598" s="13"/>
      <c r="AF598" s="13">
        <v>7.0422535211267595E-2</v>
      </c>
      <c r="AG598" s="13" t="s">
        <v>197</v>
      </c>
      <c r="AH598" s="13"/>
      <c r="AI598" s="13">
        <v>5.2631578947368397E-2</v>
      </c>
      <c r="AJ598" s="13">
        <v>0.14285714285714299</v>
      </c>
      <c r="AK598" s="13" t="s">
        <v>197</v>
      </c>
      <c r="AL598" s="13"/>
      <c r="AM598" s="13" t="s">
        <v>197</v>
      </c>
      <c r="AN598" s="13">
        <v>7.69230769230769E-2</v>
      </c>
      <c r="AO598" s="13" t="s">
        <v>197</v>
      </c>
      <c r="AP598" s="13"/>
      <c r="AQ598" s="13">
        <v>8.1081081081081099E-2</v>
      </c>
      <c r="AR598" s="13">
        <v>5.8823529411764698E-2</v>
      </c>
      <c r="AS598" s="13"/>
      <c r="AT598" s="13">
        <v>6.6666666666666693E-2</v>
      </c>
      <c r="AU598" s="13">
        <v>7.4074074074074098E-2</v>
      </c>
      <c r="AV598" s="13"/>
      <c r="AW598" s="13">
        <v>6.25E-2</v>
      </c>
      <c r="AX598" s="13">
        <v>5.4054054054054099E-2</v>
      </c>
      <c r="AY598" s="13"/>
      <c r="AZ598" s="13">
        <v>6.4516129032258104E-2</v>
      </c>
      <c r="BA598" s="13">
        <v>7.8947368421052599E-2</v>
      </c>
      <c r="BB598" s="13"/>
      <c r="BC598" s="13">
        <v>6.1224489795918401E-2</v>
      </c>
      <c r="BD598" s="13">
        <v>0.125</v>
      </c>
      <c r="BE598" s="13"/>
      <c r="BF598" s="13">
        <v>4.7619047619047603E-2</v>
      </c>
      <c r="BG598" s="13">
        <v>7.1428571428571397E-2</v>
      </c>
      <c r="BH598" s="13"/>
      <c r="BI598" s="13">
        <v>0.105263157894737</v>
      </c>
      <c r="BJ598" s="13">
        <v>4.08163265306122E-2</v>
      </c>
      <c r="BK598" s="13"/>
      <c r="BL598" s="13">
        <v>6.8965517241379296E-2</v>
      </c>
      <c r="BM598" s="13">
        <v>5.4054054054054099E-2</v>
      </c>
    </row>
    <row r="599" spans="2:65" x14ac:dyDescent="0.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row>
    <row r="600" spans="2:65" x14ac:dyDescent="0.3">
      <c r="B600" s="6" t="s">
        <v>316</v>
      </c>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row>
    <row r="601" spans="2:65" x14ac:dyDescent="0.3">
      <c r="B601" s="23" t="s">
        <v>532</v>
      </c>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row>
    <row r="602" spans="2:65" x14ac:dyDescent="0.3">
      <c r="B602" t="s">
        <v>285</v>
      </c>
      <c r="C602" s="13">
        <v>0.21126760563380301</v>
      </c>
      <c r="D602" s="13">
        <v>0.186046511627907</v>
      </c>
      <c r="E602" s="13">
        <v>0.25</v>
      </c>
      <c r="F602" s="13"/>
      <c r="G602" s="13">
        <v>6.6666666666666693E-2</v>
      </c>
      <c r="H602" s="13">
        <v>0.36666666666666697</v>
      </c>
      <c r="I602" s="13">
        <v>0.25</v>
      </c>
      <c r="J602" s="13">
        <v>0</v>
      </c>
      <c r="K602" s="13">
        <v>0</v>
      </c>
      <c r="L602" s="13">
        <v>0</v>
      </c>
      <c r="M602" s="13"/>
      <c r="N602" s="13">
        <v>0.269230769230769</v>
      </c>
      <c r="O602" s="13">
        <v>0.11764705882352899</v>
      </c>
      <c r="P602" s="13">
        <v>0.36363636363636398</v>
      </c>
      <c r="Q602" s="13">
        <v>0.11764705882352899</v>
      </c>
      <c r="R602" s="13"/>
      <c r="S602" s="13">
        <v>0.1</v>
      </c>
      <c r="T602" s="13">
        <v>0.5</v>
      </c>
      <c r="U602" s="13" t="s">
        <v>197</v>
      </c>
      <c r="V602" s="13">
        <v>0.4</v>
      </c>
      <c r="W602" s="13">
        <v>0</v>
      </c>
      <c r="X602" s="13">
        <v>0.33333333333333298</v>
      </c>
      <c r="Y602" s="13">
        <v>0</v>
      </c>
      <c r="Z602" s="13">
        <v>0</v>
      </c>
      <c r="AA602" s="13">
        <v>0.2</v>
      </c>
      <c r="AB602" s="13">
        <v>0.5</v>
      </c>
      <c r="AC602" s="13">
        <v>0</v>
      </c>
      <c r="AD602" s="13" t="s">
        <v>197</v>
      </c>
      <c r="AE602" s="13"/>
      <c r="AF602" s="13">
        <v>0.21126760563380301</v>
      </c>
      <c r="AG602" s="13" t="s">
        <v>197</v>
      </c>
      <c r="AH602" s="13"/>
      <c r="AI602" s="13">
        <v>0.21052631578947401</v>
      </c>
      <c r="AJ602" s="13">
        <v>0.214285714285714</v>
      </c>
      <c r="AK602" s="13" t="s">
        <v>197</v>
      </c>
      <c r="AL602" s="13"/>
      <c r="AM602" s="13" t="s">
        <v>197</v>
      </c>
      <c r="AN602" s="13">
        <v>0.17307692307692299</v>
      </c>
      <c r="AO602" s="13" t="s">
        <v>197</v>
      </c>
      <c r="AP602" s="13"/>
      <c r="AQ602" s="13">
        <v>0.27027027027027001</v>
      </c>
      <c r="AR602" s="13">
        <v>0.14705882352941199</v>
      </c>
      <c r="AS602" s="13"/>
      <c r="AT602" s="13">
        <v>0.33333333333333298</v>
      </c>
      <c r="AU602" s="13">
        <v>0.18518518518518501</v>
      </c>
      <c r="AV602" s="13"/>
      <c r="AW602" s="13">
        <v>0.21875</v>
      </c>
      <c r="AX602" s="13">
        <v>0.21621621621621601</v>
      </c>
      <c r="AY602" s="13"/>
      <c r="AZ602" s="13">
        <v>0.16129032258064499</v>
      </c>
      <c r="BA602" s="13">
        <v>0.26315789473684198</v>
      </c>
      <c r="BB602" s="13"/>
      <c r="BC602" s="13">
        <v>0.20408163265306101</v>
      </c>
      <c r="BD602" s="13">
        <v>0.25</v>
      </c>
      <c r="BE602" s="13"/>
      <c r="BF602" s="13">
        <v>0.28571428571428598</v>
      </c>
      <c r="BG602" s="13">
        <v>0.14285714285714299</v>
      </c>
      <c r="BH602" s="13"/>
      <c r="BI602" s="13">
        <v>0.31578947368421101</v>
      </c>
      <c r="BJ602" s="13">
        <v>0.183673469387755</v>
      </c>
      <c r="BK602" s="13"/>
      <c r="BL602" s="13">
        <v>0.24137931034482801</v>
      </c>
      <c r="BM602" s="13">
        <v>0.18918918918918901</v>
      </c>
    </row>
    <row r="603" spans="2:65" x14ac:dyDescent="0.3">
      <c r="B603" t="s">
        <v>286</v>
      </c>
      <c r="C603" s="13">
        <v>0.69014084507042295</v>
      </c>
      <c r="D603" s="13">
        <v>0.69767441860465096</v>
      </c>
      <c r="E603" s="13">
        <v>0.67857142857142905</v>
      </c>
      <c r="F603" s="13"/>
      <c r="G603" s="13">
        <v>0.66666666666666696</v>
      </c>
      <c r="H603" s="13">
        <v>0.56666666666666698</v>
      </c>
      <c r="I603" s="13">
        <v>0.66666666666666696</v>
      </c>
      <c r="J603" s="13">
        <v>1</v>
      </c>
      <c r="K603" s="13">
        <v>1</v>
      </c>
      <c r="L603" s="13">
        <v>1</v>
      </c>
      <c r="M603" s="13"/>
      <c r="N603" s="13">
        <v>0.69230769230769196</v>
      </c>
      <c r="O603" s="13">
        <v>0.76470588235294101</v>
      </c>
      <c r="P603" s="13">
        <v>0.54545454545454497</v>
      </c>
      <c r="Q603" s="13">
        <v>0.70588235294117696</v>
      </c>
      <c r="R603" s="13"/>
      <c r="S603" s="13">
        <v>0.75</v>
      </c>
      <c r="T603" s="13">
        <v>0.33333333333333298</v>
      </c>
      <c r="U603" s="13" t="s">
        <v>197</v>
      </c>
      <c r="V603" s="13">
        <v>0.6</v>
      </c>
      <c r="W603" s="13">
        <v>1</v>
      </c>
      <c r="X603" s="13">
        <v>0.5</v>
      </c>
      <c r="Y603" s="13">
        <v>1</v>
      </c>
      <c r="Z603" s="13">
        <v>1</v>
      </c>
      <c r="AA603" s="13">
        <v>0.6</v>
      </c>
      <c r="AB603" s="13">
        <v>0.5</v>
      </c>
      <c r="AC603" s="13">
        <v>1</v>
      </c>
      <c r="AD603" s="13" t="s">
        <v>197</v>
      </c>
      <c r="AE603" s="13"/>
      <c r="AF603" s="13">
        <v>0.69014084507042295</v>
      </c>
      <c r="AG603" s="13" t="s">
        <v>197</v>
      </c>
      <c r="AH603" s="13"/>
      <c r="AI603" s="13">
        <v>0.68421052631578905</v>
      </c>
      <c r="AJ603" s="13">
        <v>0.71428571428571397</v>
      </c>
      <c r="AK603" s="13" t="s">
        <v>197</v>
      </c>
      <c r="AL603" s="13"/>
      <c r="AM603" s="13" t="s">
        <v>197</v>
      </c>
      <c r="AN603" s="13">
        <v>0.69230769230769196</v>
      </c>
      <c r="AO603" s="13" t="s">
        <v>197</v>
      </c>
      <c r="AP603" s="13"/>
      <c r="AQ603" s="13">
        <v>0.62162162162162204</v>
      </c>
      <c r="AR603" s="13">
        <v>0.76470588235294101</v>
      </c>
      <c r="AS603" s="13"/>
      <c r="AT603" s="13">
        <v>0.46666666666666701</v>
      </c>
      <c r="AU603" s="13">
        <v>0.74074074074074103</v>
      </c>
      <c r="AV603" s="13"/>
      <c r="AW603" s="13">
        <v>0.6875</v>
      </c>
      <c r="AX603" s="13">
        <v>0.67567567567567599</v>
      </c>
      <c r="AY603" s="13"/>
      <c r="AZ603" s="13">
        <v>0.74193548387096797</v>
      </c>
      <c r="BA603" s="13">
        <v>0.65789473684210498</v>
      </c>
      <c r="BB603" s="13"/>
      <c r="BC603" s="13">
        <v>0.71428571428571397</v>
      </c>
      <c r="BD603" s="13">
        <v>0.5625</v>
      </c>
      <c r="BE603" s="13"/>
      <c r="BF603" s="13">
        <v>0.71428571428571397</v>
      </c>
      <c r="BG603" s="13">
        <v>0.71428571428571397</v>
      </c>
      <c r="BH603" s="13"/>
      <c r="BI603" s="13">
        <v>0.52631578947368396</v>
      </c>
      <c r="BJ603" s="13">
        <v>0.75510204081632604</v>
      </c>
      <c r="BK603" s="13"/>
      <c r="BL603" s="13">
        <v>0.62068965517241403</v>
      </c>
      <c r="BM603" s="13">
        <v>0.78378378378378399</v>
      </c>
    </row>
    <row r="604" spans="2:65" x14ac:dyDescent="0.3">
      <c r="B604" t="s">
        <v>91</v>
      </c>
      <c r="C604" s="13">
        <v>9.85915492957746E-2</v>
      </c>
      <c r="D604" s="13">
        <v>0.116279069767442</v>
      </c>
      <c r="E604" s="13">
        <v>7.1428571428571397E-2</v>
      </c>
      <c r="F604" s="13"/>
      <c r="G604" s="13">
        <v>0.266666666666667</v>
      </c>
      <c r="H604" s="13">
        <v>6.6666666666666693E-2</v>
      </c>
      <c r="I604" s="13">
        <v>8.3333333333333301E-2</v>
      </c>
      <c r="J604" s="13">
        <v>0</v>
      </c>
      <c r="K604" s="13">
        <v>0</v>
      </c>
      <c r="L604" s="13">
        <v>0</v>
      </c>
      <c r="M604" s="13"/>
      <c r="N604" s="13">
        <v>3.8461538461538498E-2</v>
      </c>
      <c r="O604" s="13">
        <v>0.11764705882352899</v>
      </c>
      <c r="P604" s="13">
        <v>9.0909090909090898E-2</v>
      </c>
      <c r="Q604" s="13">
        <v>0.17647058823529399</v>
      </c>
      <c r="R604" s="13"/>
      <c r="S604" s="13">
        <v>0.15</v>
      </c>
      <c r="T604" s="13">
        <v>0.16666666666666699</v>
      </c>
      <c r="U604" s="13" t="s">
        <v>197</v>
      </c>
      <c r="V604" s="13">
        <v>0</v>
      </c>
      <c r="W604" s="13">
        <v>0</v>
      </c>
      <c r="X604" s="13">
        <v>0.16666666666666699</v>
      </c>
      <c r="Y604" s="13">
        <v>0</v>
      </c>
      <c r="Z604" s="13">
        <v>0</v>
      </c>
      <c r="AA604" s="13">
        <v>0.2</v>
      </c>
      <c r="AB604" s="13">
        <v>0</v>
      </c>
      <c r="AC604" s="13">
        <v>0</v>
      </c>
      <c r="AD604" s="13" t="s">
        <v>197</v>
      </c>
      <c r="AE604" s="13"/>
      <c r="AF604" s="13">
        <v>9.85915492957746E-2</v>
      </c>
      <c r="AG604" s="13" t="s">
        <v>197</v>
      </c>
      <c r="AH604" s="13"/>
      <c r="AI604" s="13">
        <v>0.105263157894737</v>
      </c>
      <c r="AJ604" s="13">
        <v>7.1428571428571397E-2</v>
      </c>
      <c r="AK604" s="13" t="s">
        <v>197</v>
      </c>
      <c r="AL604" s="13"/>
      <c r="AM604" s="13" t="s">
        <v>197</v>
      </c>
      <c r="AN604" s="13">
        <v>0.134615384615385</v>
      </c>
      <c r="AO604" s="13" t="s">
        <v>197</v>
      </c>
      <c r="AP604" s="13"/>
      <c r="AQ604" s="13">
        <v>0.108108108108108</v>
      </c>
      <c r="AR604" s="13">
        <v>8.8235294117647106E-2</v>
      </c>
      <c r="AS604" s="13"/>
      <c r="AT604" s="13">
        <v>0.2</v>
      </c>
      <c r="AU604" s="13">
        <v>7.4074074074074098E-2</v>
      </c>
      <c r="AV604" s="13"/>
      <c r="AW604" s="13">
        <v>9.375E-2</v>
      </c>
      <c r="AX604" s="13">
        <v>0.108108108108108</v>
      </c>
      <c r="AY604" s="13"/>
      <c r="AZ604" s="13">
        <v>9.6774193548387094E-2</v>
      </c>
      <c r="BA604" s="13">
        <v>7.8947368421052599E-2</v>
      </c>
      <c r="BB604" s="13"/>
      <c r="BC604" s="13">
        <v>8.1632653061224497E-2</v>
      </c>
      <c r="BD604" s="13">
        <v>0.1875</v>
      </c>
      <c r="BE604" s="13"/>
      <c r="BF604" s="13">
        <v>0</v>
      </c>
      <c r="BG604" s="13">
        <v>0.14285714285714299</v>
      </c>
      <c r="BH604" s="13"/>
      <c r="BI604" s="13">
        <v>0.157894736842105</v>
      </c>
      <c r="BJ604" s="13">
        <v>6.1224489795918401E-2</v>
      </c>
      <c r="BK604" s="13"/>
      <c r="BL604" s="13">
        <v>0.13793103448275901</v>
      </c>
      <c r="BM604" s="13">
        <v>2.7027027027027001E-2</v>
      </c>
    </row>
    <row r="605" spans="2:65" x14ac:dyDescent="0.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row>
    <row r="606" spans="2:65" x14ac:dyDescent="0.3">
      <c r="B606" s="6" t="s">
        <v>317</v>
      </c>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row>
    <row r="607" spans="2:65" x14ac:dyDescent="0.3">
      <c r="B607" s="23" t="s">
        <v>532</v>
      </c>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row>
    <row r="608" spans="2:65" x14ac:dyDescent="0.3">
      <c r="B608" t="s">
        <v>285</v>
      </c>
      <c r="C608" s="13">
        <v>0.25352112676056299</v>
      </c>
      <c r="D608" s="13">
        <v>0.186046511627907</v>
      </c>
      <c r="E608" s="13">
        <v>0.35714285714285698</v>
      </c>
      <c r="F608" s="13"/>
      <c r="G608" s="13">
        <v>0.266666666666667</v>
      </c>
      <c r="H608" s="13">
        <v>0.2</v>
      </c>
      <c r="I608" s="13">
        <v>0.5</v>
      </c>
      <c r="J608" s="13">
        <v>0</v>
      </c>
      <c r="K608" s="13">
        <v>0.4</v>
      </c>
      <c r="L608" s="13">
        <v>0</v>
      </c>
      <c r="M608" s="13"/>
      <c r="N608" s="13">
        <v>0.115384615384615</v>
      </c>
      <c r="O608" s="13">
        <v>0.17647058823529399</v>
      </c>
      <c r="P608" s="13">
        <v>0.45454545454545497</v>
      </c>
      <c r="Q608" s="13">
        <v>0.41176470588235298</v>
      </c>
      <c r="R608" s="13"/>
      <c r="S608" s="13">
        <v>0.35</v>
      </c>
      <c r="T608" s="13">
        <v>0.5</v>
      </c>
      <c r="U608" s="13" t="s">
        <v>197</v>
      </c>
      <c r="V608" s="13">
        <v>0</v>
      </c>
      <c r="W608" s="13">
        <v>0.125</v>
      </c>
      <c r="X608" s="13">
        <v>0.5</v>
      </c>
      <c r="Y608" s="13">
        <v>0</v>
      </c>
      <c r="Z608" s="13">
        <v>0</v>
      </c>
      <c r="AA608" s="13">
        <v>0.3</v>
      </c>
      <c r="AB608" s="13">
        <v>0.125</v>
      </c>
      <c r="AC608" s="13">
        <v>0</v>
      </c>
      <c r="AD608" s="13" t="s">
        <v>197</v>
      </c>
      <c r="AE608" s="13"/>
      <c r="AF608" s="13">
        <v>0.25352112676056299</v>
      </c>
      <c r="AG608" s="13" t="s">
        <v>197</v>
      </c>
      <c r="AH608" s="13"/>
      <c r="AI608" s="13">
        <v>0.26315789473684198</v>
      </c>
      <c r="AJ608" s="13">
        <v>0.214285714285714</v>
      </c>
      <c r="AK608" s="13" t="s">
        <v>197</v>
      </c>
      <c r="AL608" s="13"/>
      <c r="AM608" s="13" t="s">
        <v>197</v>
      </c>
      <c r="AN608" s="13">
        <v>0.269230769230769</v>
      </c>
      <c r="AO608" s="13" t="s">
        <v>197</v>
      </c>
      <c r="AP608" s="13"/>
      <c r="AQ608" s="13">
        <v>0.162162162162162</v>
      </c>
      <c r="AR608" s="13">
        <v>0.35294117647058798</v>
      </c>
      <c r="AS608" s="13"/>
      <c r="AT608" s="13">
        <v>0.4</v>
      </c>
      <c r="AU608" s="13">
        <v>0.22222222222222199</v>
      </c>
      <c r="AV608" s="13"/>
      <c r="AW608" s="13">
        <v>0.375</v>
      </c>
      <c r="AX608" s="13">
        <v>0.162162162162162</v>
      </c>
      <c r="AY608" s="13"/>
      <c r="AZ608" s="13">
        <v>0.32258064516128998</v>
      </c>
      <c r="BA608" s="13">
        <v>0.21052631578947401</v>
      </c>
      <c r="BB608" s="13"/>
      <c r="BC608" s="13">
        <v>0.26530612244898</v>
      </c>
      <c r="BD608" s="13">
        <v>0.25</v>
      </c>
      <c r="BE608" s="13"/>
      <c r="BF608" s="13">
        <v>0.19047619047618999</v>
      </c>
      <c r="BG608" s="13">
        <v>0.32142857142857101</v>
      </c>
      <c r="BH608" s="13"/>
      <c r="BI608" s="13">
        <v>0.42105263157894701</v>
      </c>
      <c r="BJ608" s="13">
        <v>0.16326530612244899</v>
      </c>
      <c r="BK608" s="13"/>
      <c r="BL608" s="13">
        <v>0.27586206896551702</v>
      </c>
      <c r="BM608" s="13">
        <v>0.18918918918918901</v>
      </c>
    </row>
    <row r="609" spans="2:65" x14ac:dyDescent="0.3">
      <c r="B609" t="s">
        <v>286</v>
      </c>
      <c r="C609" s="13">
        <v>0.676056338028169</v>
      </c>
      <c r="D609" s="13">
        <v>0.72093023255813904</v>
      </c>
      <c r="E609" s="13">
        <v>0.60714285714285698</v>
      </c>
      <c r="F609" s="13"/>
      <c r="G609" s="13">
        <v>0.66666666666666696</v>
      </c>
      <c r="H609" s="13">
        <v>0.73333333333333295</v>
      </c>
      <c r="I609" s="13">
        <v>0.5</v>
      </c>
      <c r="J609" s="13">
        <v>0.875</v>
      </c>
      <c r="K609" s="13">
        <v>0.4</v>
      </c>
      <c r="L609" s="13">
        <v>1</v>
      </c>
      <c r="M609" s="13"/>
      <c r="N609" s="13">
        <v>0.73076923076923095</v>
      </c>
      <c r="O609" s="13">
        <v>0.76470588235294101</v>
      </c>
      <c r="P609" s="13">
        <v>0.54545454545454497</v>
      </c>
      <c r="Q609" s="13">
        <v>0.58823529411764697</v>
      </c>
      <c r="R609" s="13"/>
      <c r="S609" s="13">
        <v>0.6</v>
      </c>
      <c r="T609" s="13">
        <v>0.33333333333333298</v>
      </c>
      <c r="U609" s="13" t="s">
        <v>197</v>
      </c>
      <c r="V609" s="13">
        <v>0.8</v>
      </c>
      <c r="W609" s="13">
        <v>0.75</v>
      </c>
      <c r="X609" s="13">
        <v>0.5</v>
      </c>
      <c r="Y609" s="13">
        <v>1</v>
      </c>
      <c r="Z609" s="13">
        <v>1</v>
      </c>
      <c r="AA609" s="13">
        <v>0.7</v>
      </c>
      <c r="AB609" s="13">
        <v>0.75</v>
      </c>
      <c r="AC609" s="13">
        <v>1</v>
      </c>
      <c r="AD609" s="13" t="s">
        <v>197</v>
      </c>
      <c r="AE609" s="13"/>
      <c r="AF609" s="13">
        <v>0.676056338028169</v>
      </c>
      <c r="AG609" s="13" t="s">
        <v>197</v>
      </c>
      <c r="AH609" s="13"/>
      <c r="AI609" s="13">
        <v>0.68421052631578905</v>
      </c>
      <c r="AJ609" s="13">
        <v>0.64285714285714302</v>
      </c>
      <c r="AK609" s="13" t="s">
        <v>197</v>
      </c>
      <c r="AL609" s="13"/>
      <c r="AM609" s="13" t="s">
        <v>197</v>
      </c>
      <c r="AN609" s="13">
        <v>0.65384615384615397</v>
      </c>
      <c r="AO609" s="13" t="s">
        <v>197</v>
      </c>
      <c r="AP609" s="13"/>
      <c r="AQ609" s="13">
        <v>0.72972972972973005</v>
      </c>
      <c r="AR609" s="13">
        <v>0.61764705882352899</v>
      </c>
      <c r="AS609" s="13"/>
      <c r="AT609" s="13">
        <v>0.6</v>
      </c>
      <c r="AU609" s="13">
        <v>0.68518518518518501</v>
      </c>
      <c r="AV609" s="13"/>
      <c r="AW609" s="13">
        <v>0.5625</v>
      </c>
      <c r="AX609" s="13">
        <v>0.75675675675675702</v>
      </c>
      <c r="AY609" s="13"/>
      <c r="AZ609" s="13">
        <v>0.61290322580645196</v>
      </c>
      <c r="BA609" s="13">
        <v>0.71052631578947401</v>
      </c>
      <c r="BB609" s="13"/>
      <c r="BC609" s="13">
        <v>0.65306122448979598</v>
      </c>
      <c r="BD609" s="13">
        <v>0.6875</v>
      </c>
      <c r="BE609" s="13"/>
      <c r="BF609" s="13">
        <v>0.76190476190476197</v>
      </c>
      <c r="BG609" s="13">
        <v>0.57142857142857095</v>
      </c>
      <c r="BH609" s="13"/>
      <c r="BI609" s="13">
        <v>0.47368421052631599</v>
      </c>
      <c r="BJ609" s="13">
        <v>0.77551020408163296</v>
      </c>
      <c r="BK609" s="13"/>
      <c r="BL609" s="13">
        <v>0.62068965517241403</v>
      </c>
      <c r="BM609" s="13">
        <v>0.75675675675675702</v>
      </c>
    </row>
    <row r="610" spans="2:65" x14ac:dyDescent="0.3">
      <c r="B610" t="s">
        <v>91</v>
      </c>
      <c r="C610" s="13">
        <v>7.0422535211267595E-2</v>
      </c>
      <c r="D610" s="13">
        <v>9.3023255813953501E-2</v>
      </c>
      <c r="E610" s="13">
        <v>3.5714285714285698E-2</v>
      </c>
      <c r="F610" s="13"/>
      <c r="G610" s="13">
        <v>6.6666666666666693E-2</v>
      </c>
      <c r="H610" s="13">
        <v>6.6666666666666693E-2</v>
      </c>
      <c r="I610" s="13">
        <v>0</v>
      </c>
      <c r="J610" s="13">
        <v>0.125</v>
      </c>
      <c r="K610" s="13">
        <v>0.2</v>
      </c>
      <c r="L610" s="13">
        <v>0</v>
      </c>
      <c r="M610" s="13"/>
      <c r="N610" s="13">
        <v>0.15384615384615399</v>
      </c>
      <c r="O610" s="13">
        <v>5.8823529411764698E-2</v>
      </c>
      <c r="P610" s="13">
        <v>0</v>
      </c>
      <c r="Q610" s="13">
        <v>0</v>
      </c>
      <c r="R610" s="13"/>
      <c r="S610" s="13">
        <v>0.05</v>
      </c>
      <c r="T610" s="13">
        <v>0.16666666666666699</v>
      </c>
      <c r="U610" s="13" t="s">
        <v>197</v>
      </c>
      <c r="V610" s="13">
        <v>0.2</v>
      </c>
      <c r="W610" s="13">
        <v>0.125</v>
      </c>
      <c r="X610" s="13">
        <v>0</v>
      </c>
      <c r="Y610" s="13">
        <v>0</v>
      </c>
      <c r="Z610" s="13">
        <v>0</v>
      </c>
      <c r="AA610" s="13">
        <v>0</v>
      </c>
      <c r="AB610" s="13">
        <v>0.125</v>
      </c>
      <c r="AC610" s="13">
        <v>0</v>
      </c>
      <c r="AD610" s="13" t="s">
        <v>197</v>
      </c>
      <c r="AE610" s="13"/>
      <c r="AF610" s="13">
        <v>7.0422535211267595E-2</v>
      </c>
      <c r="AG610" s="13" t="s">
        <v>197</v>
      </c>
      <c r="AH610" s="13"/>
      <c r="AI610" s="13">
        <v>5.2631578947368397E-2</v>
      </c>
      <c r="AJ610" s="13">
        <v>0.14285714285714299</v>
      </c>
      <c r="AK610" s="13" t="s">
        <v>197</v>
      </c>
      <c r="AL610" s="13"/>
      <c r="AM610" s="13" t="s">
        <v>197</v>
      </c>
      <c r="AN610" s="13">
        <v>7.69230769230769E-2</v>
      </c>
      <c r="AO610" s="13" t="s">
        <v>197</v>
      </c>
      <c r="AP610" s="13"/>
      <c r="AQ610" s="13">
        <v>0.108108108108108</v>
      </c>
      <c r="AR610" s="13">
        <v>2.9411764705882401E-2</v>
      </c>
      <c r="AS610" s="13"/>
      <c r="AT610" s="13">
        <v>0</v>
      </c>
      <c r="AU610" s="13">
        <v>9.2592592592592601E-2</v>
      </c>
      <c r="AV610" s="13"/>
      <c r="AW610" s="13">
        <v>6.25E-2</v>
      </c>
      <c r="AX610" s="13">
        <v>8.1081081081081099E-2</v>
      </c>
      <c r="AY610" s="13"/>
      <c r="AZ610" s="13">
        <v>6.4516129032258104E-2</v>
      </c>
      <c r="BA610" s="13">
        <v>7.8947368421052599E-2</v>
      </c>
      <c r="BB610" s="13"/>
      <c r="BC610" s="13">
        <v>8.1632653061224497E-2</v>
      </c>
      <c r="BD610" s="13">
        <v>6.25E-2</v>
      </c>
      <c r="BE610" s="13"/>
      <c r="BF610" s="13">
        <v>4.7619047619047603E-2</v>
      </c>
      <c r="BG610" s="13">
        <v>0.107142857142857</v>
      </c>
      <c r="BH610" s="13"/>
      <c r="BI610" s="13">
        <v>0.105263157894737</v>
      </c>
      <c r="BJ610" s="13">
        <v>6.1224489795918401E-2</v>
      </c>
      <c r="BK610" s="13"/>
      <c r="BL610" s="13">
        <v>0.10344827586206901</v>
      </c>
      <c r="BM610" s="13">
        <v>5.4054054054054099E-2</v>
      </c>
    </row>
    <row r="611" spans="2:65" x14ac:dyDescent="0.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row>
    <row r="612" spans="2:65" x14ac:dyDescent="0.3">
      <c r="B612" s="6" t="s">
        <v>330</v>
      </c>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row>
    <row r="613" spans="2:65" x14ac:dyDescent="0.3">
      <c r="B613" s="23" t="s">
        <v>82</v>
      </c>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row>
    <row r="614" spans="2:65" x14ac:dyDescent="0.3">
      <c r="B614" t="s">
        <v>318</v>
      </c>
      <c r="C614" s="13">
        <v>0.32565284178187398</v>
      </c>
      <c r="D614" s="13">
        <v>0.31399317406143301</v>
      </c>
      <c r="E614" s="13">
        <v>0.33427762039660103</v>
      </c>
      <c r="F614" s="13"/>
      <c r="G614" s="13">
        <v>0.34745762711864397</v>
      </c>
      <c r="H614" s="13">
        <v>0.32850241545893699</v>
      </c>
      <c r="I614" s="13">
        <v>0.30434782608695699</v>
      </c>
      <c r="J614" s="13">
        <v>0.337209302325581</v>
      </c>
      <c r="K614" s="13">
        <v>0.35087719298245601</v>
      </c>
      <c r="L614" s="13">
        <v>0.266666666666667</v>
      </c>
      <c r="M614" s="13"/>
      <c r="N614" s="13">
        <v>0.31168831168831201</v>
      </c>
      <c r="O614" s="13">
        <v>0.30357142857142899</v>
      </c>
      <c r="P614" s="13">
        <v>0.33333333333333298</v>
      </c>
      <c r="Q614" s="13">
        <v>0.36666666666666697</v>
      </c>
      <c r="R614" s="13"/>
      <c r="S614" s="13">
        <v>0.33108108108108097</v>
      </c>
      <c r="T614" s="13">
        <v>0.37704918032786899</v>
      </c>
      <c r="U614" s="13">
        <v>0.25</v>
      </c>
      <c r="V614" s="13">
        <v>0.22916666666666699</v>
      </c>
      <c r="W614" s="13">
        <v>0.33333333333333298</v>
      </c>
      <c r="X614" s="13">
        <v>0.37704918032786899</v>
      </c>
      <c r="Y614" s="13">
        <v>0.27450980392156898</v>
      </c>
      <c r="Z614" s="13">
        <v>0.28571428571428598</v>
      </c>
      <c r="AA614" s="13">
        <v>0.35555555555555601</v>
      </c>
      <c r="AB614" s="13">
        <v>0.232558139534884</v>
      </c>
      <c r="AC614" s="13">
        <v>0.483870967741935</v>
      </c>
      <c r="AD614" s="13">
        <v>0.28571428571428598</v>
      </c>
      <c r="AE614" s="13"/>
      <c r="AF614" s="13">
        <v>0.32403100775193799</v>
      </c>
      <c r="AG614" s="13">
        <v>0.4</v>
      </c>
      <c r="AH614" s="13"/>
      <c r="AI614" s="13">
        <v>0.47457627118644102</v>
      </c>
      <c r="AJ614" s="13">
        <v>0.34782608695652201</v>
      </c>
      <c r="AK614" s="13">
        <v>0.225903614457831</v>
      </c>
      <c r="AL614" s="13"/>
      <c r="AM614" s="13">
        <v>0.47058823529411797</v>
      </c>
      <c r="AN614" s="13">
        <v>0.30769230769230799</v>
      </c>
      <c r="AO614" s="13">
        <v>0.507692307692308</v>
      </c>
      <c r="AP614" s="13"/>
      <c r="AQ614" s="13">
        <v>0.30650154798761597</v>
      </c>
      <c r="AR614" s="13">
        <v>0.34556574923547401</v>
      </c>
      <c r="AS614" s="13"/>
      <c r="AT614" s="13">
        <v>0.30128205128205099</v>
      </c>
      <c r="AU614" s="13">
        <v>0.33750000000000002</v>
      </c>
      <c r="AV614" s="13"/>
      <c r="AW614" s="13">
        <v>0.34975369458128103</v>
      </c>
      <c r="AX614" s="13">
        <v>0.31735159817351599</v>
      </c>
      <c r="AY614" s="13"/>
      <c r="AZ614" s="13">
        <v>0.36727272727272697</v>
      </c>
      <c r="BA614" s="13">
        <v>0.299450549450549</v>
      </c>
      <c r="BB614" s="13"/>
      <c r="BC614" s="13">
        <v>0.36046511627907002</v>
      </c>
      <c r="BD614" s="13">
        <v>0.29383886255924202</v>
      </c>
      <c r="BE614" s="13"/>
      <c r="BF614" s="13">
        <v>0.38805970149253699</v>
      </c>
      <c r="BG614" s="13">
        <v>0.34285714285714303</v>
      </c>
      <c r="BH614" s="13"/>
      <c r="BI614" s="13">
        <v>0.37179487179487197</v>
      </c>
      <c r="BJ614" s="13">
        <v>0.31978798586572399</v>
      </c>
      <c r="BK614" s="13"/>
      <c r="BL614" s="13">
        <v>0.34275618374558298</v>
      </c>
      <c r="BM614" s="13">
        <v>0.31339031339031298</v>
      </c>
    </row>
    <row r="615" spans="2:65" x14ac:dyDescent="0.3">
      <c r="B615" t="s">
        <v>319</v>
      </c>
      <c r="C615" s="13">
        <v>0.28110599078340998</v>
      </c>
      <c r="D615" s="13">
        <v>0.293515358361775</v>
      </c>
      <c r="E615" s="13">
        <v>0.26628895184135998</v>
      </c>
      <c r="F615" s="13"/>
      <c r="G615" s="13">
        <v>0.31355932203389802</v>
      </c>
      <c r="H615" s="13">
        <v>0.26086956521739102</v>
      </c>
      <c r="I615" s="13">
        <v>0.33333333333333298</v>
      </c>
      <c r="J615" s="13">
        <v>0.32558139534883701</v>
      </c>
      <c r="K615" s="13">
        <v>0.22807017543859601</v>
      </c>
      <c r="L615" s="13">
        <v>0.11111111111111099</v>
      </c>
      <c r="M615" s="13"/>
      <c r="N615" s="13">
        <v>0.28571428571428598</v>
      </c>
      <c r="O615" s="13">
        <v>0.327380952380952</v>
      </c>
      <c r="P615" s="13">
        <v>0.1875</v>
      </c>
      <c r="Q615" s="13">
        <v>0.28666666666666701</v>
      </c>
      <c r="R615" s="13"/>
      <c r="S615" s="13">
        <v>0.304054054054054</v>
      </c>
      <c r="T615" s="13">
        <v>0.27868852459016402</v>
      </c>
      <c r="U615" s="13">
        <v>0.194444444444444</v>
      </c>
      <c r="V615" s="13">
        <v>0.29166666666666702</v>
      </c>
      <c r="W615" s="13">
        <v>0.27777777777777801</v>
      </c>
      <c r="X615" s="13">
        <v>0.36065573770491799</v>
      </c>
      <c r="Y615" s="13">
        <v>0.31372549019607798</v>
      </c>
      <c r="Z615" s="13">
        <v>0.238095238095238</v>
      </c>
      <c r="AA615" s="13">
        <v>0.233333333333333</v>
      </c>
      <c r="AB615" s="13">
        <v>0.186046511627907</v>
      </c>
      <c r="AC615" s="13">
        <v>0.32258064516128998</v>
      </c>
      <c r="AD615" s="13">
        <v>0.42857142857142899</v>
      </c>
      <c r="AE615" s="13"/>
      <c r="AF615" s="13">
        <v>0.28217054263565899</v>
      </c>
      <c r="AG615" s="13">
        <v>0.2</v>
      </c>
      <c r="AH615" s="13"/>
      <c r="AI615" s="13">
        <v>0.394067796610169</v>
      </c>
      <c r="AJ615" s="13">
        <v>0.24637681159420299</v>
      </c>
      <c r="AK615" s="13">
        <v>0.210843373493976</v>
      </c>
      <c r="AL615" s="13"/>
      <c r="AM615" s="13">
        <v>0.39705882352941202</v>
      </c>
      <c r="AN615" s="13">
        <v>0.30769230769230799</v>
      </c>
      <c r="AO615" s="13">
        <v>0.36923076923076897</v>
      </c>
      <c r="AP615" s="13"/>
      <c r="AQ615" s="13">
        <v>0.30030959752322001</v>
      </c>
      <c r="AR615" s="13">
        <v>0.26299694189602402</v>
      </c>
      <c r="AS615" s="13"/>
      <c r="AT615" s="13">
        <v>0.30769230769230799</v>
      </c>
      <c r="AU615" s="13">
        <v>0.27500000000000002</v>
      </c>
      <c r="AV615" s="13"/>
      <c r="AW615" s="13">
        <v>0.300492610837438</v>
      </c>
      <c r="AX615" s="13">
        <v>0.26940639269406402</v>
      </c>
      <c r="AY615" s="13"/>
      <c r="AZ615" s="13">
        <v>0.27636363636363598</v>
      </c>
      <c r="BA615" s="13">
        <v>0.29120879120879101</v>
      </c>
      <c r="BB615" s="13"/>
      <c r="BC615" s="13">
        <v>0.27616279069767402</v>
      </c>
      <c r="BD615" s="13">
        <v>0.27014218009478702</v>
      </c>
      <c r="BE615" s="13"/>
      <c r="BF615" s="13">
        <v>0.35820895522388102</v>
      </c>
      <c r="BG615" s="13">
        <v>0.22380952380952401</v>
      </c>
      <c r="BH615" s="13"/>
      <c r="BI615" s="13">
        <v>0.28205128205128199</v>
      </c>
      <c r="BJ615" s="13">
        <v>0.28445229681978801</v>
      </c>
      <c r="BK615" s="13"/>
      <c r="BL615" s="13">
        <v>0.32508833922261499</v>
      </c>
      <c r="BM615" s="13">
        <v>0.25071225071225101</v>
      </c>
    </row>
    <row r="616" spans="2:65" x14ac:dyDescent="0.3">
      <c r="B616" t="s">
        <v>320</v>
      </c>
      <c r="C616" s="13">
        <v>0.222734254992319</v>
      </c>
      <c r="D616" s="13">
        <v>0.22866894197952201</v>
      </c>
      <c r="E616" s="13">
        <v>0.21813031161473101</v>
      </c>
      <c r="F616" s="13"/>
      <c r="G616" s="13">
        <v>0.24576271186440701</v>
      </c>
      <c r="H616" s="13">
        <v>0.202898550724638</v>
      </c>
      <c r="I616" s="13">
        <v>0.231884057971014</v>
      </c>
      <c r="J616" s="13">
        <v>0.232558139534884</v>
      </c>
      <c r="K616" s="13">
        <v>0.28070175438596501</v>
      </c>
      <c r="L616" s="13">
        <v>0.133333333333333</v>
      </c>
      <c r="M616" s="13"/>
      <c r="N616" s="13">
        <v>0.207792207792208</v>
      </c>
      <c r="O616" s="13">
        <v>0.226190476190476</v>
      </c>
      <c r="P616" s="13">
        <v>0.20833333333333301</v>
      </c>
      <c r="Q616" s="13">
        <v>0.25333333333333302</v>
      </c>
      <c r="R616" s="13"/>
      <c r="S616" s="13">
        <v>0.22972972972972999</v>
      </c>
      <c r="T616" s="13">
        <v>0.19672131147541</v>
      </c>
      <c r="U616" s="13">
        <v>0.16666666666666699</v>
      </c>
      <c r="V616" s="13">
        <v>0.16666666666666699</v>
      </c>
      <c r="W616" s="13">
        <v>0.16666666666666699</v>
      </c>
      <c r="X616" s="13">
        <v>0.27868852459016402</v>
      </c>
      <c r="Y616" s="13">
        <v>0.17647058823529399</v>
      </c>
      <c r="Z616" s="13">
        <v>0.19047619047618999</v>
      </c>
      <c r="AA616" s="13">
        <v>0.24444444444444399</v>
      </c>
      <c r="AB616" s="13">
        <v>0.25581395348837199</v>
      </c>
      <c r="AC616" s="13">
        <v>0.32258064516128998</v>
      </c>
      <c r="AD616" s="13">
        <v>0.42857142857142899</v>
      </c>
      <c r="AE616" s="13"/>
      <c r="AF616" s="13">
        <v>0.22170542635658899</v>
      </c>
      <c r="AG616" s="13">
        <v>0.4</v>
      </c>
      <c r="AH616" s="13"/>
      <c r="AI616" s="13">
        <v>0.322033898305085</v>
      </c>
      <c r="AJ616" s="13">
        <v>0.26086956521739102</v>
      </c>
      <c r="AK616" s="13">
        <v>0.147590361445783</v>
      </c>
      <c r="AL616" s="13"/>
      <c r="AM616" s="13">
        <v>0.26470588235294101</v>
      </c>
      <c r="AN616" s="13">
        <v>0.34615384615384598</v>
      </c>
      <c r="AO616" s="13">
        <v>0.35384615384615398</v>
      </c>
      <c r="AP616" s="13"/>
      <c r="AQ616" s="13">
        <v>0.21981424148606801</v>
      </c>
      <c r="AR616" s="13">
        <v>0.226299694189602</v>
      </c>
      <c r="AS616" s="13"/>
      <c r="AT616" s="13">
        <v>0.230769230769231</v>
      </c>
      <c r="AU616" s="13">
        <v>0.22291666666666701</v>
      </c>
      <c r="AV616" s="13"/>
      <c r="AW616" s="13">
        <v>0.27093596059113301</v>
      </c>
      <c r="AX616" s="13">
        <v>0.19634703196347</v>
      </c>
      <c r="AY616" s="13"/>
      <c r="AZ616" s="13">
        <v>0.25090909090909103</v>
      </c>
      <c r="BA616" s="13">
        <v>0.200549450549451</v>
      </c>
      <c r="BB616" s="13"/>
      <c r="BC616" s="13">
        <v>0.24127906976744201</v>
      </c>
      <c r="BD616" s="13">
        <v>0.208530805687204</v>
      </c>
      <c r="BE616" s="13"/>
      <c r="BF616" s="13">
        <v>0.23134328358209</v>
      </c>
      <c r="BG616" s="13">
        <v>0.24761904761904799</v>
      </c>
      <c r="BH616" s="13"/>
      <c r="BI616" s="13">
        <v>0.269230769230769</v>
      </c>
      <c r="BJ616" s="13">
        <v>0.21908127208480599</v>
      </c>
      <c r="BK616" s="13"/>
      <c r="BL616" s="13">
        <v>0.247349823321555</v>
      </c>
      <c r="BM616" s="13">
        <v>0.213675213675214</v>
      </c>
    </row>
    <row r="617" spans="2:65" x14ac:dyDescent="0.3">
      <c r="B617" t="s">
        <v>321</v>
      </c>
      <c r="C617" s="13">
        <v>0.210445468509985</v>
      </c>
      <c r="D617" s="13">
        <v>0.218430034129693</v>
      </c>
      <c r="E617" s="13">
        <v>0.20396600566572201</v>
      </c>
      <c r="F617" s="13"/>
      <c r="G617" s="13">
        <v>0.21186440677966101</v>
      </c>
      <c r="H617" s="13">
        <v>0.202898550724638</v>
      </c>
      <c r="I617" s="13">
        <v>0.24637681159420299</v>
      </c>
      <c r="J617" s="13">
        <v>0.186046511627907</v>
      </c>
      <c r="K617" s="13">
        <v>0.29824561403508798</v>
      </c>
      <c r="L617" s="13">
        <v>6.6666666666666693E-2</v>
      </c>
      <c r="M617" s="13"/>
      <c r="N617" s="13">
        <v>0.21212121212121199</v>
      </c>
      <c r="O617" s="13">
        <v>0.16666666666666699</v>
      </c>
      <c r="P617" s="13">
        <v>0.1875</v>
      </c>
      <c r="Q617" s="13">
        <v>0.27333333333333298</v>
      </c>
      <c r="R617" s="13"/>
      <c r="S617" s="13">
        <v>0.22972972972972999</v>
      </c>
      <c r="T617" s="13">
        <v>0.213114754098361</v>
      </c>
      <c r="U617" s="13">
        <v>0.194444444444444</v>
      </c>
      <c r="V617" s="13">
        <v>0.20833333333333301</v>
      </c>
      <c r="W617" s="13">
        <v>0.16666666666666699</v>
      </c>
      <c r="X617" s="13">
        <v>0.26229508196721302</v>
      </c>
      <c r="Y617" s="13">
        <v>0.19607843137254899</v>
      </c>
      <c r="Z617" s="13">
        <v>0.19047619047618999</v>
      </c>
      <c r="AA617" s="13">
        <v>0.211111111111111</v>
      </c>
      <c r="AB617" s="13">
        <v>6.9767441860465101E-2</v>
      </c>
      <c r="AC617" s="13">
        <v>0.29032258064516098</v>
      </c>
      <c r="AD617" s="13">
        <v>0.42857142857142899</v>
      </c>
      <c r="AE617" s="13"/>
      <c r="AF617" s="13">
        <v>0.209302325581395</v>
      </c>
      <c r="AG617" s="13">
        <v>0.2</v>
      </c>
      <c r="AH617" s="13"/>
      <c r="AI617" s="13">
        <v>0.29661016949152502</v>
      </c>
      <c r="AJ617" s="13">
        <v>0.231884057971014</v>
      </c>
      <c r="AK617" s="13">
        <v>0.147590361445783</v>
      </c>
      <c r="AL617" s="13"/>
      <c r="AM617" s="13">
        <v>0.20588235294117599</v>
      </c>
      <c r="AN617" s="13">
        <v>0.17307692307692299</v>
      </c>
      <c r="AO617" s="13">
        <v>0.37692307692307703</v>
      </c>
      <c r="AP617" s="13"/>
      <c r="AQ617" s="13">
        <v>0.179566563467492</v>
      </c>
      <c r="AR617" s="13">
        <v>0.24159021406727799</v>
      </c>
      <c r="AS617" s="13"/>
      <c r="AT617" s="13">
        <v>0.21794871794871801</v>
      </c>
      <c r="AU617" s="13">
        <v>0.20833333333333301</v>
      </c>
      <c r="AV617" s="13"/>
      <c r="AW617" s="13">
        <v>0.22167487684729101</v>
      </c>
      <c r="AX617" s="13">
        <v>0.207762557077626</v>
      </c>
      <c r="AY617" s="13"/>
      <c r="AZ617" s="13">
        <v>0.25090909090909103</v>
      </c>
      <c r="BA617" s="13">
        <v>0.18406593406593399</v>
      </c>
      <c r="BB617" s="13"/>
      <c r="BC617" s="13">
        <v>0.23546511627906999</v>
      </c>
      <c r="BD617" s="13">
        <v>0.199052132701422</v>
      </c>
      <c r="BE617" s="13"/>
      <c r="BF617" s="13">
        <v>0.27611940298507498</v>
      </c>
      <c r="BG617" s="13">
        <v>0.20952380952381</v>
      </c>
      <c r="BH617" s="13"/>
      <c r="BI617" s="13">
        <v>0.28205128205128199</v>
      </c>
      <c r="BJ617" s="13">
        <v>0.201413427561837</v>
      </c>
      <c r="BK617" s="13"/>
      <c r="BL617" s="13">
        <v>0.247349823321555</v>
      </c>
      <c r="BM617" s="13">
        <v>0.188034188034188</v>
      </c>
    </row>
    <row r="618" spans="2:65" x14ac:dyDescent="0.3">
      <c r="B618" t="s">
        <v>322</v>
      </c>
      <c r="C618" s="13">
        <v>0.15514592933947799</v>
      </c>
      <c r="D618" s="13">
        <v>0.16382252559727001</v>
      </c>
      <c r="E618" s="13">
        <v>0.15014164305948999</v>
      </c>
      <c r="F618" s="13"/>
      <c r="G618" s="13">
        <v>0.152542372881356</v>
      </c>
      <c r="H618" s="13">
        <v>0.22222222222222199</v>
      </c>
      <c r="I618" s="13">
        <v>0.108695652173913</v>
      </c>
      <c r="J618" s="13">
        <v>0.116279069767442</v>
      </c>
      <c r="K618" s="13">
        <v>0.157894736842105</v>
      </c>
      <c r="L618" s="13">
        <v>6.6666666666666693E-2</v>
      </c>
      <c r="M618" s="13"/>
      <c r="N618" s="13">
        <v>0.168831168831169</v>
      </c>
      <c r="O618" s="13">
        <v>0.13095238095238099</v>
      </c>
      <c r="P618" s="13">
        <v>0.14583333333333301</v>
      </c>
      <c r="Q618" s="13">
        <v>0.17333333333333301</v>
      </c>
      <c r="R618" s="13"/>
      <c r="S618" s="13">
        <v>0.168918918918919</v>
      </c>
      <c r="T618" s="13">
        <v>9.8360655737704902E-2</v>
      </c>
      <c r="U618" s="13">
        <v>0.13888888888888901</v>
      </c>
      <c r="V618" s="13">
        <v>0.20833333333333301</v>
      </c>
      <c r="W618" s="13">
        <v>0.18518518518518501</v>
      </c>
      <c r="X618" s="13">
        <v>8.1967213114754106E-2</v>
      </c>
      <c r="Y618" s="13">
        <v>0.15686274509803899</v>
      </c>
      <c r="Z618" s="13">
        <v>0.14285714285714299</v>
      </c>
      <c r="AA618" s="13">
        <v>0.2</v>
      </c>
      <c r="AB618" s="13">
        <v>0.162790697674419</v>
      </c>
      <c r="AC618" s="13">
        <v>0.12903225806451599</v>
      </c>
      <c r="AD618" s="13">
        <v>0</v>
      </c>
      <c r="AE618" s="13"/>
      <c r="AF618" s="13">
        <v>0.15658914728682199</v>
      </c>
      <c r="AG618" s="13">
        <v>0</v>
      </c>
      <c r="AH618" s="13"/>
      <c r="AI618" s="13">
        <v>0.25423728813559299</v>
      </c>
      <c r="AJ618" s="13">
        <v>0.26086956521739102</v>
      </c>
      <c r="AK618" s="13">
        <v>6.6265060240963902E-2</v>
      </c>
      <c r="AL618" s="13"/>
      <c r="AM618" s="13">
        <v>0.42647058823529399</v>
      </c>
      <c r="AN618" s="13">
        <v>0.28846153846153799</v>
      </c>
      <c r="AO618" s="13">
        <v>0.146153846153846</v>
      </c>
      <c r="AP618" s="13"/>
      <c r="AQ618" s="13">
        <v>0.201238390092879</v>
      </c>
      <c r="AR618" s="13">
        <v>0.11009174311926601</v>
      </c>
      <c r="AS618" s="13"/>
      <c r="AT618" s="13">
        <v>0.134615384615385</v>
      </c>
      <c r="AU618" s="13">
        <v>0.15416666666666701</v>
      </c>
      <c r="AV618" s="13"/>
      <c r="AW618" s="13">
        <v>0.108374384236453</v>
      </c>
      <c r="AX618" s="13">
        <v>0.17808219178082199</v>
      </c>
      <c r="AY618" s="13"/>
      <c r="AZ618" s="13">
        <v>0.105454545454545</v>
      </c>
      <c r="BA618" s="13">
        <v>0.19230769230769201</v>
      </c>
      <c r="BB618" s="13"/>
      <c r="BC618" s="13">
        <v>0.15406976744185999</v>
      </c>
      <c r="BD618" s="13">
        <v>0.175355450236967</v>
      </c>
      <c r="BE618" s="13"/>
      <c r="BF618" s="13">
        <v>0.19402985074626899</v>
      </c>
      <c r="BG618" s="13">
        <v>0.128571428571429</v>
      </c>
      <c r="BH618" s="13"/>
      <c r="BI618" s="13">
        <v>0.128205128205128</v>
      </c>
      <c r="BJ618" s="13">
        <v>0.16077738515901099</v>
      </c>
      <c r="BK618" s="13"/>
      <c r="BL618" s="13">
        <v>0.123674911660777</v>
      </c>
      <c r="BM618" s="13">
        <v>0.18233618233618201</v>
      </c>
    </row>
    <row r="619" spans="2:65" x14ac:dyDescent="0.3">
      <c r="B619" t="s">
        <v>323</v>
      </c>
      <c r="C619" s="13">
        <v>0.122887864823349</v>
      </c>
      <c r="D619" s="13">
        <v>0.133105802047782</v>
      </c>
      <c r="E619" s="13">
        <v>0.11614730878187</v>
      </c>
      <c r="F619" s="13"/>
      <c r="G619" s="13">
        <v>0.101694915254237</v>
      </c>
      <c r="H619" s="13">
        <v>0.11111111111111099</v>
      </c>
      <c r="I619" s="13">
        <v>0.15217391304347799</v>
      </c>
      <c r="J619" s="13">
        <v>0.15116279069767399</v>
      </c>
      <c r="K619" s="13">
        <v>0.157894736842105</v>
      </c>
      <c r="L619" s="13">
        <v>4.4444444444444398E-2</v>
      </c>
      <c r="M619" s="13"/>
      <c r="N619" s="13">
        <v>0.112554112554113</v>
      </c>
      <c r="O619" s="13">
        <v>8.9285714285714302E-2</v>
      </c>
      <c r="P619" s="13">
        <v>0.15625</v>
      </c>
      <c r="Q619" s="13">
        <v>0.16</v>
      </c>
      <c r="R619" s="13"/>
      <c r="S619" s="13">
        <v>0.14864864864864899</v>
      </c>
      <c r="T619" s="13">
        <v>0.13114754098360701</v>
      </c>
      <c r="U619" s="13">
        <v>8.3333333333333301E-2</v>
      </c>
      <c r="V619" s="13">
        <v>0.125</v>
      </c>
      <c r="W619" s="13">
        <v>9.2592592592592601E-2</v>
      </c>
      <c r="X619" s="13">
        <v>9.8360655737704902E-2</v>
      </c>
      <c r="Y619" s="13">
        <v>0.11764705882352899</v>
      </c>
      <c r="Z619" s="13">
        <v>4.7619047619047603E-2</v>
      </c>
      <c r="AA619" s="13">
        <v>0.11111111111111099</v>
      </c>
      <c r="AB619" s="13">
        <v>0.116279069767442</v>
      </c>
      <c r="AC619" s="13">
        <v>0.16129032258064499</v>
      </c>
      <c r="AD619" s="13">
        <v>0.42857142857142899</v>
      </c>
      <c r="AE619" s="13"/>
      <c r="AF619" s="13">
        <v>0.12248062015503899</v>
      </c>
      <c r="AG619" s="13">
        <v>0.2</v>
      </c>
      <c r="AH619" s="13"/>
      <c r="AI619" s="13">
        <v>0.18220338983050799</v>
      </c>
      <c r="AJ619" s="13">
        <v>0.14492753623188401</v>
      </c>
      <c r="AK619" s="13">
        <v>7.5301204819277101E-2</v>
      </c>
      <c r="AL619" s="13"/>
      <c r="AM619" s="13">
        <v>0.14705882352941199</v>
      </c>
      <c r="AN619" s="13">
        <v>7.69230769230769E-2</v>
      </c>
      <c r="AO619" s="13">
        <v>0.21538461538461501</v>
      </c>
      <c r="AP619" s="13"/>
      <c r="AQ619" s="13">
        <v>0.105263157894737</v>
      </c>
      <c r="AR619" s="13">
        <v>0.14067278287461801</v>
      </c>
      <c r="AS619" s="13"/>
      <c r="AT619" s="13">
        <v>0.108974358974359</v>
      </c>
      <c r="AU619" s="13">
        <v>0.12916666666666701</v>
      </c>
      <c r="AV619" s="13"/>
      <c r="AW619" s="13">
        <v>0.13793103448275901</v>
      </c>
      <c r="AX619" s="13">
        <v>0.114155251141553</v>
      </c>
      <c r="AY619" s="13"/>
      <c r="AZ619" s="13">
        <v>0.15636363636363601</v>
      </c>
      <c r="BA619" s="13">
        <v>0.10164835164835199</v>
      </c>
      <c r="BB619" s="13"/>
      <c r="BC619" s="13">
        <v>0.162790697674419</v>
      </c>
      <c r="BD619" s="13">
        <v>9.0047393364928896E-2</v>
      </c>
      <c r="BE619" s="13"/>
      <c r="BF619" s="13">
        <v>0.17910447761194001</v>
      </c>
      <c r="BG619" s="13">
        <v>0.15238095238095201</v>
      </c>
      <c r="BH619" s="13"/>
      <c r="BI619" s="13">
        <v>0.141025641025641</v>
      </c>
      <c r="BJ619" s="13">
        <v>0.121908127208481</v>
      </c>
      <c r="BK619" s="13"/>
      <c r="BL619" s="13">
        <v>0.16607773851590099</v>
      </c>
      <c r="BM619" s="13">
        <v>8.8319088319088301E-2</v>
      </c>
    </row>
    <row r="620" spans="2:65" x14ac:dyDescent="0.3">
      <c r="B620" t="s">
        <v>324</v>
      </c>
      <c r="C620" s="13">
        <v>0.10752688172043</v>
      </c>
      <c r="D620" s="13">
        <v>8.1911262798634796E-2</v>
      </c>
      <c r="E620" s="13">
        <v>0.13031161473087799</v>
      </c>
      <c r="F620" s="13"/>
      <c r="G620" s="13">
        <v>8.4745762711864403E-2</v>
      </c>
      <c r="H620" s="13">
        <v>0.15942028985507201</v>
      </c>
      <c r="I620" s="13">
        <v>0.108695652173913</v>
      </c>
      <c r="J620" s="13">
        <v>8.1395348837209294E-2</v>
      </c>
      <c r="K620" s="13">
        <v>7.0175438596491196E-2</v>
      </c>
      <c r="L620" s="13">
        <v>2.2222222222222199E-2</v>
      </c>
      <c r="M620" s="13"/>
      <c r="N620" s="13">
        <v>0.103896103896104</v>
      </c>
      <c r="O620" s="13">
        <v>0.101190476190476</v>
      </c>
      <c r="P620" s="13">
        <v>0.114583333333333</v>
      </c>
      <c r="Q620" s="13">
        <v>0.11333333333333299</v>
      </c>
      <c r="R620" s="13"/>
      <c r="S620" s="13">
        <v>8.7837837837837801E-2</v>
      </c>
      <c r="T620" s="13">
        <v>0.16393442622950799</v>
      </c>
      <c r="U620" s="13">
        <v>2.7777777777777801E-2</v>
      </c>
      <c r="V620" s="13">
        <v>8.3333333333333301E-2</v>
      </c>
      <c r="W620" s="13">
        <v>0.148148148148148</v>
      </c>
      <c r="X620" s="13">
        <v>0.16393442622950799</v>
      </c>
      <c r="Y620" s="13">
        <v>5.8823529411764698E-2</v>
      </c>
      <c r="Z620" s="13">
        <v>4.7619047619047603E-2</v>
      </c>
      <c r="AA620" s="13">
        <v>0.1</v>
      </c>
      <c r="AB620" s="13">
        <v>0.116279069767442</v>
      </c>
      <c r="AC620" s="13">
        <v>0.12903225806451599</v>
      </c>
      <c r="AD620" s="13">
        <v>0.28571428571428598</v>
      </c>
      <c r="AE620" s="13"/>
      <c r="AF620" s="13">
        <v>0.10542635658914699</v>
      </c>
      <c r="AG620" s="13">
        <v>0.4</v>
      </c>
      <c r="AH620" s="13"/>
      <c r="AI620" s="13">
        <v>0.169491525423729</v>
      </c>
      <c r="AJ620" s="13">
        <v>4.3478260869565202E-2</v>
      </c>
      <c r="AK620" s="13">
        <v>8.1325301204819303E-2</v>
      </c>
      <c r="AL620" s="13"/>
      <c r="AM620" s="13">
        <v>8.8235294117647106E-2</v>
      </c>
      <c r="AN620" s="13">
        <v>0.15384615384615399</v>
      </c>
      <c r="AO620" s="13">
        <v>0.138461538461538</v>
      </c>
      <c r="AP620" s="13"/>
      <c r="AQ620" s="13">
        <v>9.2879256965944304E-2</v>
      </c>
      <c r="AR620" s="13">
        <v>0.122324159021407</v>
      </c>
      <c r="AS620" s="13"/>
      <c r="AT620" s="13">
        <v>8.3333333333333301E-2</v>
      </c>
      <c r="AU620" s="13">
        <v>0.11874999999999999</v>
      </c>
      <c r="AV620" s="13"/>
      <c r="AW620" s="13">
        <v>0.123152709359606</v>
      </c>
      <c r="AX620" s="13">
        <v>0.100456621004566</v>
      </c>
      <c r="AY620" s="13"/>
      <c r="AZ620" s="13">
        <v>0.14181818181818201</v>
      </c>
      <c r="BA620" s="13">
        <v>8.5164835164835195E-2</v>
      </c>
      <c r="BB620" s="13"/>
      <c r="BC620" s="13">
        <v>0.13372093023255799</v>
      </c>
      <c r="BD620" s="13">
        <v>9.9526066350710901E-2</v>
      </c>
      <c r="BE620" s="13"/>
      <c r="BF620" s="13">
        <v>0.18656716417910399</v>
      </c>
      <c r="BG620" s="13">
        <v>0.1</v>
      </c>
      <c r="BH620" s="13"/>
      <c r="BI620" s="13">
        <v>0.17948717948717899</v>
      </c>
      <c r="BJ620" s="13">
        <v>9.8939929328621903E-2</v>
      </c>
      <c r="BK620" s="13"/>
      <c r="BL620" s="13">
        <v>0.12720848056537101</v>
      </c>
      <c r="BM620" s="13">
        <v>9.11680911680912E-2</v>
      </c>
    </row>
    <row r="621" spans="2:65" x14ac:dyDescent="0.3">
      <c r="B621" t="s">
        <v>325</v>
      </c>
      <c r="C621" s="13">
        <v>7.5268817204301106E-2</v>
      </c>
      <c r="D621" s="13">
        <v>9.2150170648464202E-2</v>
      </c>
      <c r="E621" s="13">
        <v>6.2322946175637398E-2</v>
      </c>
      <c r="F621" s="13"/>
      <c r="G621" s="13">
        <v>6.7796610169491497E-2</v>
      </c>
      <c r="H621" s="13">
        <v>0.120772946859903</v>
      </c>
      <c r="I621" s="13">
        <v>7.2463768115942004E-2</v>
      </c>
      <c r="J621" s="13">
        <v>3.4883720930232599E-2</v>
      </c>
      <c r="K621" s="13">
        <v>5.2631578947368397E-2</v>
      </c>
      <c r="L621" s="13">
        <v>0</v>
      </c>
      <c r="M621" s="13"/>
      <c r="N621" s="13">
        <v>0.11688311688311701</v>
      </c>
      <c r="O621" s="13">
        <v>4.7619047619047603E-2</v>
      </c>
      <c r="P621" s="13">
        <v>7.2916666666666699E-2</v>
      </c>
      <c r="Q621" s="13">
        <v>4.6666666666666697E-2</v>
      </c>
      <c r="R621" s="13"/>
      <c r="S621" s="13">
        <v>9.45945945945946E-2</v>
      </c>
      <c r="T621" s="13">
        <v>0.114754098360656</v>
      </c>
      <c r="U621" s="13">
        <v>5.5555555555555601E-2</v>
      </c>
      <c r="V621" s="13">
        <v>6.25E-2</v>
      </c>
      <c r="W621" s="13">
        <v>9.2592592592592601E-2</v>
      </c>
      <c r="X621" s="13">
        <v>4.91803278688525E-2</v>
      </c>
      <c r="Y621" s="13">
        <v>3.9215686274509803E-2</v>
      </c>
      <c r="Z621" s="13">
        <v>9.5238095238095205E-2</v>
      </c>
      <c r="AA621" s="13">
        <v>7.7777777777777807E-2</v>
      </c>
      <c r="AB621" s="13">
        <v>2.32558139534884E-2</v>
      </c>
      <c r="AC621" s="13">
        <v>9.6774193548387094E-2</v>
      </c>
      <c r="AD621" s="13">
        <v>0</v>
      </c>
      <c r="AE621" s="13"/>
      <c r="AF621" s="13">
        <v>7.5968992248062001E-2</v>
      </c>
      <c r="AG621" s="13">
        <v>0</v>
      </c>
      <c r="AH621" s="13"/>
      <c r="AI621" s="13">
        <v>0.110169491525424</v>
      </c>
      <c r="AJ621" s="13">
        <v>0.173913043478261</v>
      </c>
      <c r="AK621" s="13">
        <v>3.3132530120481903E-2</v>
      </c>
      <c r="AL621" s="13"/>
      <c r="AM621" s="13">
        <v>0.20588235294117599</v>
      </c>
      <c r="AN621" s="13">
        <v>0.21153846153846201</v>
      </c>
      <c r="AO621" s="13">
        <v>5.3846153846153801E-2</v>
      </c>
      <c r="AP621" s="13"/>
      <c r="AQ621" s="13">
        <v>8.9783281733746098E-2</v>
      </c>
      <c r="AR621" s="13">
        <v>6.1162079510703397E-2</v>
      </c>
      <c r="AS621" s="13"/>
      <c r="AT621" s="13">
        <v>5.7692307692307702E-2</v>
      </c>
      <c r="AU621" s="13">
        <v>8.1250000000000003E-2</v>
      </c>
      <c r="AV621" s="13"/>
      <c r="AW621" s="13">
        <v>8.3743842364532001E-2</v>
      </c>
      <c r="AX621" s="13">
        <v>7.3059360730593603E-2</v>
      </c>
      <c r="AY621" s="13"/>
      <c r="AZ621" s="13">
        <v>3.6363636363636397E-2</v>
      </c>
      <c r="BA621" s="13">
        <v>0.104395604395604</v>
      </c>
      <c r="BB621" s="13"/>
      <c r="BC621" s="13">
        <v>7.8488372093023298E-2</v>
      </c>
      <c r="BD621" s="13">
        <v>8.0568720379146905E-2</v>
      </c>
      <c r="BE621" s="13"/>
      <c r="BF621" s="13">
        <v>7.4626865671641798E-2</v>
      </c>
      <c r="BG621" s="13">
        <v>8.0952380952380998E-2</v>
      </c>
      <c r="BH621" s="13"/>
      <c r="BI621" s="13">
        <v>8.9743589743589702E-2</v>
      </c>
      <c r="BJ621" s="13">
        <v>7.4204946996466403E-2</v>
      </c>
      <c r="BK621" s="13"/>
      <c r="BL621" s="13">
        <v>5.6537102473498198E-2</v>
      </c>
      <c r="BM621" s="13">
        <v>9.4017094017094002E-2</v>
      </c>
    </row>
    <row r="622" spans="2:65" x14ac:dyDescent="0.3">
      <c r="B622" t="s">
        <v>326</v>
      </c>
      <c r="C622" s="13">
        <v>6.9124423963133605E-2</v>
      </c>
      <c r="D622" s="13">
        <v>8.5324232081911297E-2</v>
      </c>
      <c r="E622" s="13">
        <v>5.6657223796034002E-2</v>
      </c>
      <c r="F622" s="13"/>
      <c r="G622" s="13">
        <v>6.7796610169491497E-2</v>
      </c>
      <c r="H622" s="13">
        <v>0.115942028985507</v>
      </c>
      <c r="I622" s="13">
        <v>5.0724637681159403E-2</v>
      </c>
      <c r="J622" s="13">
        <v>4.6511627906976702E-2</v>
      </c>
      <c r="K622" s="13">
        <v>3.5087719298245598E-2</v>
      </c>
      <c r="L622" s="13">
        <v>0</v>
      </c>
      <c r="M622" s="13"/>
      <c r="N622" s="13">
        <v>9.9567099567099596E-2</v>
      </c>
      <c r="O622" s="13">
        <v>4.7619047619047603E-2</v>
      </c>
      <c r="P622" s="13">
        <v>6.25E-2</v>
      </c>
      <c r="Q622" s="13">
        <v>4.6666666666666697E-2</v>
      </c>
      <c r="R622" s="13"/>
      <c r="S622" s="13">
        <v>9.45945945945946E-2</v>
      </c>
      <c r="T622" s="13">
        <v>4.91803278688525E-2</v>
      </c>
      <c r="U622" s="13">
        <v>0</v>
      </c>
      <c r="V622" s="13">
        <v>0.104166666666667</v>
      </c>
      <c r="W622" s="13">
        <v>9.2592592592592601E-2</v>
      </c>
      <c r="X622" s="13">
        <v>3.2786885245901599E-2</v>
      </c>
      <c r="Y622" s="13">
        <v>5.8823529411764698E-2</v>
      </c>
      <c r="Z622" s="13">
        <v>4.7619047619047603E-2</v>
      </c>
      <c r="AA622" s="13">
        <v>0.11111111111111099</v>
      </c>
      <c r="AB622" s="13">
        <v>2.32558139534884E-2</v>
      </c>
      <c r="AC622" s="13">
        <v>3.2258064516128997E-2</v>
      </c>
      <c r="AD622" s="13">
        <v>0</v>
      </c>
      <c r="AE622" s="13"/>
      <c r="AF622" s="13">
        <v>6.9767441860465101E-2</v>
      </c>
      <c r="AG622" s="13">
        <v>0</v>
      </c>
      <c r="AH622" s="13"/>
      <c r="AI622" s="13">
        <v>8.4745762711864403E-2</v>
      </c>
      <c r="AJ622" s="13">
        <v>0.173913043478261</v>
      </c>
      <c r="AK622" s="13">
        <v>3.6144578313252997E-2</v>
      </c>
      <c r="AL622" s="13"/>
      <c r="AM622" s="13">
        <v>0.14705882352941199</v>
      </c>
      <c r="AN622" s="13">
        <v>0.15384615384615399</v>
      </c>
      <c r="AO622" s="13">
        <v>3.0769230769230799E-2</v>
      </c>
      <c r="AP622" s="13"/>
      <c r="AQ622" s="13">
        <v>0.114551083591331</v>
      </c>
      <c r="AR622" s="13">
        <v>2.4464831804281301E-2</v>
      </c>
      <c r="AS622" s="13"/>
      <c r="AT622" s="13">
        <v>8.9743589743589702E-2</v>
      </c>
      <c r="AU622" s="13">
        <v>6.25E-2</v>
      </c>
      <c r="AV622" s="13"/>
      <c r="AW622" s="13">
        <v>4.9261083743842402E-2</v>
      </c>
      <c r="AX622" s="13">
        <v>7.9908675799086795E-2</v>
      </c>
      <c r="AY622" s="13"/>
      <c r="AZ622" s="13">
        <v>3.2727272727272702E-2</v>
      </c>
      <c r="BA622" s="13">
        <v>9.8901098901098897E-2</v>
      </c>
      <c r="BB622" s="13"/>
      <c r="BC622" s="13">
        <v>8.4302325581395304E-2</v>
      </c>
      <c r="BD622" s="13">
        <v>5.6872037914691899E-2</v>
      </c>
      <c r="BE622" s="13"/>
      <c r="BF622" s="13">
        <v>0.119402985074627</v>
      </c>
      <c r="BG622" s="13">
        <v>6.19047619047619E-2</v>
      </c>
      <c r="BH622" s="13"/>
      <c r="BI622" s="13">
        <v>8.9743589743589702E-2</v>
      </c>
      <c r="BJ622" s="13">
        <v>6.7137809187279199E-2</v>
      </c>
      <c r="BK622" s="13"/>
      <c r="BL622" s="13">
        <v>3.8869257950529999E-2</v>
      </c>
      <c r="BM622" s="13">
        <v>9.4017094017094002E-2</v>
      </c>
    </row>
    <row r="623" spans="2:65" x14ac:dyDescent="0.3">
      <c r="B623" t="s">
        <v>327</v>
      </c>
      <c r="C623" s="13">
        <v>6.7588325652841799E-2</v>
      </c>
      <c r="D623" s="13">
        <v>9.2150170648464202E-2</v>
      </c>
      <c r="E623" s="13">
        <v>4.8158640226628899E-2</v>
      </c>
      <c r="F623" s="13"/>
      <c r="G623" s="13">
        <v>6.7796610169491497E-2</v>
      </c>
      <c r="H623" s="13">
        <v>9.1787439613526603E-2</v>
      </c>
      <c r="I623" s="13">
        <v>8.6956521739130405E-2</v>
      </c>
      <c r="J623" s="13">
        <v>4.6511627906976702E-2</v>
      </c>
      <c r="K623" s="13">
        <v>1.7543859649122799E-2</v>
      </c>
      <c r="L623" s="13">
        <v>0</v>
      </c>
      <c r="M623" s="13"/>
      <c r="N623" s="13">
        <v>7.7922077922077906E-2</v>
      </c>
      <c r="O623" s="13">
        <v>5.3571428571428603E-2</v>
      </c>
      <c r="P623" s="13">
        <v>7.2916666666666699E-2</v>
      </c>
      <c r="Q623" s="13">
        <v>6.6666666666666693E-2</v>
      </c>
      <c r="R623" s="13"/>
      <c r="S623" s="13">
        <v>7.4324324324324301E-2</v>
      </c>
      <c r="T623" s="13">
        <v>8.1967213114754106E-2</v>
      </c>
      <c r="U623" s="13">
        <v>2.7777777777777801E-2</v>
      </c>
      <c r="V623" s="13">
        <v>6.25E-2</v>
      </c>
      <c r="W623" s="13">
        <v>7.4074074074074098E-2</v>
      </c>
      <c r="X623" s="13">
        <v>0.114754098360656</v>
      </c>
      <c r="Y623" s="13">
        <v>5.8823529411764698E-2</v>
      </c>
      <c r="Z623" s="13">
        <v>0.14285714285714299</v>
      </c>
      <c r="AA623" s="13">
        <v>5.5555555555555601E-2</v>
      </c>
      <c r="AB623" s="13">
        <v>4.6511627906976702E-2</v>
      </c>
      <c r="AC623" s="13">
        <v>0</v>
      </c>
      <c r="AD623" s="13">
        <v>0</v>
      </c>
      <c r="AE623" s="13"/>
      <c r="AF623" s="13">
        <v>6.8217054263565904E-2</v>
      </c>
      <c r="AG623" s="13">
        <v>0</v>
      </c>
      <c r="AH623" s="13"/>
      <c r="AI623" s="13">
        <v>9.3220338983050793E-2</v>
      </c>
      <c r="AJ623" s="13">
        <v>0.101449275362319</v>
      </c>
      <c r="AK623" s="13">
        <v>3.9156626506024098E-2</v>
      </c>
      <c r="AL623" s="13"/>
      <c r="AM623" s="13">
        <v>0.20588235294117599</v>
      </c>
      <c r="AN623" s="13">
        <v>0.15384615384615399</v>
      </c>
      <c r="AO623" s="13">
        <v>3.0769230769230799E-2</v>
      </c>
      <c r="AP623" s="13"/>
      <c r="AQ623" s="13">
        <v>7.7399380804953594E-2</v>
      </c>
      <c r="AR623" s="13">
        <v>5.5045871559633003E-2</v>
      </c>
      <c r="AS623" s="13"/>
      <c r="AT623" s="13">
        <v>7.0512820512820498E-2</v>
      </c>
      <c r="AU623" s="13">
        <v>6.6666666666666693E-2</v>
      </c>
      <c r="AV623" s="13"/>
      <c r="AW623" s="13">
        <v>8.3743842364532001E-2</v>
      </c>
      <c r="AX623" s="13">
        <v>6.1643835616438401E-2</v>
      </c>
      <c r="AY623" s="13"/>
      <c r="AZ623" s="13">
        <v>0.04</v>
      </c>
      <c r="BA623" s="13">
        <v>9.0659340659340698E-2</v>
      </c>
      <c r="BB623" s="13"/>
      <c r="BC623" s="13">
        <v>7.8488372093023298E-2</v>
      </c>
      <c r="BD623" s="13">
        <v>6.1611374407582901E-2</v>
      </c>
      <c r="BE623" s="13"/>
      <c r="BF623" s="13">
        <v>5.22388059701493E-2</v>
      </c>
      <c r="BG623" s="13">
        <v>9.5238095238095205E-2</v>
      </c>
      <c r="BH623" s="13"/>
      <c r="BI623" s="13">
        <v>7.69230769230769E-2</v>
      </c>
      <c r="BJ623" s="13">
        <v>6.7137809187279199E-2</v>
      </c>
      <c r="BK623" s="13"/>
      <c r="BL623" s="13">
        <v>4.9469964664311E-2</v>
      </c>
      <c r="BM623" s="13">
        <v>8.26210826210826E-2</v>
      </c>
    </row>
    <row r="624" spans="2:65" x14ac:dyDescent="0.3">
      <c r="B624" t="s">
        <v>328</v>
      </c>
      <c r="C624" s="13">
        <v>6.4516129032258104E-2</v>
      </c>
      <c r="D624" s="13">
        <v>6.14334470989761E-2</v>
      </c>
      <c r="E624" s="13">
        <v>6.79886685552408E-2</v>
      </c>
      <c r="F624" s="13"/>
      <c r="G624" s="13">
        <v>5.93220338983051E-2</v>
      </c>
      <c r="H624" s="13">
        <v>7.7294685990338202E-2</v>
      </c>
      <c r="I624" s="13">
        <v>5.7971014492753603E-2</v>
      </c>
      <c r="J624" s="13">
        <v>4.6511627906976702E-2</v>
      </c>
      <c r="K624" s="13">
        <v>8.7719298245614002E-2</v>
      </c>
      <c r="L624" s="13">
        <v>4.4444444444444398E-2</v>
      </c>
      <c r="M624" s="13"/>
      <c r="N624" s="13">
        <v>6.4935064935064901E-2</v>
      </c>
      <c r="O624" s="13">
        <v>3.5714285714285698E-2</v>
      </c>
      <c r="P624" s="13">
        <v>0.114583333333333</v>
      </c>
      <c r="Q624" s="13">
        <v>0.06</v>
      </c>
      <c r="R624" s="13"/>
      <c r="S624" s="13">
        <v>9.45945945945946E-2</v>
      </c>
      <c r="T624" s="13">
        <v>9.8360655737704902E-2</v>
      </c>
      <c r="U624" s="13">
        <v>2.7777777777777801E-2</v>
      </c>
      <c r="V624" s="13">
        <v>0.104166666666667</v>
      </c>
      <c r="W624" s="13">
        <v>5.5555555555555601E-2</v>
      </c>
      <c r="X624" s="13">
        <v>4.91803278688525E-2</v>
      </c>
      <c r="Y624" s="13">
        <v>3.9215686274509803E-2</v>
      </c>
      <c r="Z624" s="13">
        <v>0</v>
      </c>
      <c r="AA624" s="13">
        <v>2.2222222222222199E-2</v>
      </c>
      <c r="AB624" s="13">
        <v>0.116279069767442</v>
      </c>
      <c r="AC624" s="13">
        <v>3.2258064516128997E-2</v>
      </c>
      <c r="AD624" s="13">
        <v>0</v>
      </c>
      <c r="AE624" s="13"/>
      <c r="AF624" s="13">
        <v>6.5116279069767399E-2</v>
      </c>
      <c r="AG624" s="13">
        <v>0</v>
      </c>
      <c r="AH624" s="13"/>
      <c r="AI624" s="13">
        <v>0.110169491525424</v>
      </c>
      <c r="AJ624" s="13">
        <v>7.2463768115942004E-2</v>
      </c>
      <c r="AK624" s="13">
        <v>3.3132530120481903E-2</v>
      </c>
      <c r="AL624" s="13"/>
      <c r="AM624" s="13">
        <v>0.191176470588235</v>
      </c>
      <c r="AN624" s="13">
        <v>0.15384615384615399</v>
      </c>
      <c r="AO624" s="13">
        <v>3.0769230769230799E-2</v>
      </c>
      <c r="AP624" s="13"/>
      <c r="AQ624" s="13">
        <v>8.3591331269349797E-2</v>
      </c>
      <c r="AR624" s="13">
        <v>4.5871559633027498E-2</v>
      </c>
      <c r="AS624" s="13"/>
      <c r="AT624" s="13">
        <v>7.0512820512820498E-2</v>
      </c>
      <c r="AU624" s="13">
        <v>6.0416666666666702E-2</v>
      </c>
      <c r="AV624" s="13"/>
      <c r="AW624" s="13">
        <v>5.4187192118226597E-2</v>
      </c>
      <c r="AX624" s="13">
        <v>6.8493150684931503E-2</v>
      </c>
      <c r="AY624" s="13"/>
      <c r="AZ624" s="13">
        <v>5.0909090909090897E-2</v>
      </c>
      <c r="BA624" s="13">
        <v>7.4175824175824204E-2</v>
      </c>
      <c r="BB624" s="13"/>
      <c r="BC624" s="13">
        <v>6.3953488372092998E-2</v>
      </c>
      <c r="BD624" s="13">
        <v>4.7393364928909901E-2</v>
      </c>
      <c r="BE624" s="13"/>
      <c r="BF624" s="13">
        <v>9.7014925373134303E-2</v>
      </c>
      <c r="BG624" s="13">
        <v>4.2857142857142899E-2</v>
      </c>
      <c r="BH624" s="13"/>
      <c r="BI624" s="13">
        <v>6.4102564102564097E-2</v>
      </c>
      <c r="BJ624" s="13">
        <v>6.5371024734982297E-2</v>
      </c>
      <c r="BK624" s="13"/>
      <c r="BL624" s="13">
        <v>4.2402826855123699E-2</v>
      </c>
      <c r="BM624" s="13">
        <v>7.4074074074074098E-2</v>
      </c>
    </row>
    <row r="625" spans="2:65" x14ac:dyDescent="0.3">
      <c r="B625" t="s">
        <v>329</v>
      </c>
      <c r="C625" s="13">
        <v>6.4516129032258104E-2</v>
      </c>
      <c r="D625" s="13">
        <v>8.1911262798634796E-2</v>
      </c>
      <c r="E625" s="13">
        <v>5.09915014164306E-2</v>
      </c>
      <c r="F625" s="13"/>
      <c r="G625" s="13">
        <v>3.3898305084745797E-2</v>
      </c>
      <c r="H625" s="13">
        <v>0.11111111111111099</v>
      </c>
      <c r="I625" s="13">
        <v>4.3478260869565202E-2</v>
      </c>
      <c r="J625" s="13">
        <v>3.4883720930232599E-2</v>
      </c>
      <c r="K625" s="13">
        <v>8.7719298245614002E-2</v>
      </c>
      <c r="L625" s="13">
        <v>2.2222222222222199E-2</v>
      </c>
      <c r="M625" s="13"/>
      <c r="N625" s="13">
        <v>9.9567099567099596E-2</v>
      </c>
      <c r="O625" s="13">
        <v>3.5714285714285698E-2</v>
      </c>
      <c r="P625" s="13">
        <v>4.1666666666666699E-2</v>
      </c>
      <c r="Q625" s="13">
        <v>0.06</v>
      </c>
      <c r="R625" s="13"/>
      <c r="S625" s="13">
        <v>7.4324324324324301E-2</v>
      </c>
      <c r="T625" s="13">
        <v>8.1967213114754106E-2</v>
      </c>
      <c r="U625" s="13">
        <v>0</v>
      </c>
      <c r="V625" s="13">
        <v>0.104166666666667</v>
      </c>
      <c r="W625" s="13">
        <v>0.12962962962963001</v>
      </c>
      <c r="X625" s="13">
        <v>6.5573770491803296E-2</v>
      </c>
      <c r="Y625" s="13">
        <v>1.9607843137254902E-2</v>
      </c>
      <c r="Z625" s="13">
        <v>9.5238095238095205E-2</v>
      </c>
      <c r="AA625" s="13">
        <v>2.2222222222222199E-2</v>
      </c>
      <c r="AB625" s="13">
        <v>4.6511627906976702E-2</v>
      </c>
      <c r="AC625" s="13">
        <v>9.6774193548387094E-2</v>
      </c>
      <c r="AD625" s="13">
        <v>0</v>
      </c>
      <c r="AE625" s="13"/>
      <c r="AF625" s="13">
        <v>6.5116279069767399E-2</v>
      </c>
      <c r="AG625" s="13">
        <v>0</v>
      </c>
      <c r="AH625" s="13"/>
      <c r="AI625" s="13">
        <v>0.105932203389831</v>
      </c>
      <c r="AJ625" s="13">
        <v>8.6956521739130405E-2</v>
      </c>
      <c r="AK625" s="13">
        <v>3.3132530120481903E-2</v>
      </c>
      <c r="AL625" s="13"/>
      <c r="AM625" s="13">
        <v>0.17647058823529399</v>
      </c>
      <c r="AN625" s="13">
        <v>0.17307692307692299</v>
      </c>
      <c r="AO625" s="13">
        <v>3.0769230769230799E-2</v>
      </c>
      <c r="AP625" s="13"/>
      <c r="AQ625" s="13">
        <v>7.7399380804953594E-2</v>
      </c>
      <c r="AR625" s="13">
        <v>5.1987767584097899E-2</v>
      </c>
      <c r="AS625" s="13"/>
      <c r="AT625" s="13">
        <v>7.0512820512820498E-2</v>
      </c>
      <c r="AU625" s="13">
        <v>6.0416666666666702E-2</v>
      </c>
      <c r="AV625" s="13"/>
      <c r="AW625" s="13">
        <v>7.3891625615763595E-2</v>
      </c>
      <c r="AX625" s="13">
        <v>6.1643835616438401E-2</v>
      </c>
      <c r="AY625" s="13"/>
      <c r="AZ625" s="13">
        <v>0.04</v>
      </c>
      <c r="BA625" s="13">
        <v>8.5164835164835195E-2</v>
      </c>
      <c r="BB625" s="13"/>
      <c r="BC625" s="13">
        <v>7.8488372093023298E-2</v>
      </c>
      <c r="BD625" s="13">
        <v>5.2132701421800903E-2</v>
      </c>
      <c r="BE625" s="13"/>
      <c r="BF625" s="13">
        <v>9.7014925373134303E-2</v>
      </c>
      <c r="BG625" s="13">
        <v>6.6666666666666693E-2</v>
      </c>
      <c r="BH625" s="13"/>
      <c r="BI625" s="13">
        <v>7.69230769230769E-2</v>
      </c>
      <c r="BJ625" s="13">
        <v>6.1837455830388702E-2</v>
      </c>
      <c r="BK625" s="13"/>
      <c r="BL625" s="13">
        <v>5.3003533568904602E-2</v>
      </c>
      <c r="BM625" s="13">
        <v>7.1225071225071199E-2</v>
      </c>
    </row>
    <row r="626" spans="2:65" x14ac:dyDescent="0.3">
      <c r="B626" t="s">
        <v>195</v>
      </c>
      <c r="C626" s="13">
        <v>0.14132104454685099</v>
      </c>
      <c r="D626" s="13">
        <v>0.12969283276450499</v>
      </c>
      <c r="E626" s="13">
        <v>0.14730878186968799</v>
      </c>
      <c r="F626" s="13"/>
      <c r="G626" s="13">
        <v>9.3220338983050793E-2</v>
      </c>
      <c r="H626" s="13">
        <v>9.1787439613526603E-2</v>
      </c>
      <c r="I626" s="13">
        <v>0.13043478260869601</v>
      </c>
      <c r="J626" s="13">
        <v>0.19767441860465099</v>
      </c>
      <c r="K626" s="13">
        <v>0.19298245614035101</v>
      </c>
      <c r="L626" s="13">
        <v>0.35555555555555601</v>
      </c>
      <c r="M626" s="13"/>
      <c r="N626" s="13">
        <v>0.16017316017316</v>
      </c>
      <c r="O626" s="13">
        <v>0.172619047619048</v>
      </c>
      <c r="P626" s="13">
        <v>9.375E-2</v>
      </c>
      <c r="Q626" s="13">
        <v>0.1</v>
      </c>
      <c r="R626" s="13"/>
      <c r="S626" s="13">
        <v>0.101351351351351</v>
      </c>
      <c r="T626" s="13">
        <v>0.114754098360656</v>
      </c>
      <c r="U626" s="13">
        <v>0.25</v>
      </c>
      <c r="V626" s="13">
        <v>0.125</v>
      </c>
      <c r="W626" s="13">
        <v>0.16666666666666699</v>
      </c>
      <c r="X626" s="13">
        <v>0.114754098360656</v>
      </c>
      <c r="Y626" s="13">
        <v>0.15686274509803899</v>
      </c>
      <c r="Z626" s="13">
        <v>0.28571428571428598</v>
      </c>
      <c r="AA626" s="13">
        <v>0.122222222222222</v>
      </c>
      <c r="AB626" s="13">
        <v>0.186046511627907</v>
      </c>
      <c r="AC626" s="13">
        <v>0.12903225806451599</v>
      </c>
      <c r="AD626" s="13">
        <v>0.28571428571428598</v>
      </c>
      <c r="AE626" s="13"/>
      <c r="AF626" s="13">
        <v>0.136434108527132</v>
      </c>
      <c r="AG626" s="13">
        <v>0.6</v>
      </c>
      <c r="AH626" s="13"/>
      <c r="AI626" s="13">
        <v>2.5423728813559299E-2</v>
      </c>
      <c r="AJ626" s="13">
        <v>5.7971014492753603E-2</v>
      </c>
      <c r="AK626" s="13">
        <v>0.240963855421687</v>
      </c>
      <c r="AL626" s="13"/>
      <c r="AM626" s="13">
        <v>0</v>
      </c>
      <c r="AN626" s="13">
        <v>1.9230769230769201E-2</v>
      </c>
      <c r="AO626" s="13">
        <v>6.15384615384615E-2</v>
      </c>
      <c r="AP626" s="13"/>
      <c r="AQ626" s="13">
        <v>0.108359133126935</v>
      </c>
      <c r="AR626" s="13">
        <v>0.17431192660550501</v>
      </c>
      <c r="AS626" s="13"/>
      <c r="AT626" s="13">
        <v>0.108974358974359</v>
      </c>
      <c r="AU626" s="13">
        <v>0.15208333333333299</v>
      </c>
      <c r="AV626" s="13"/>
      <c r="AW626" s="13">
        <v>0.16256157635467999</v>
      </c>
      <c r="AX626" s="13">
        <v>0.13242009132420099</v>
      </c>
      <c r="AY626" s="13"/>
      <c r="AZ626" s="13">
        <v>0.174545454545455</v>
      </c>
      <c r="BA626" s="13">
        <v>0.115384615384615</v>
      </c>
      <c r="BB626" s="13"/>
      <c r="BC626" s="13">
        <v>0.13081395348837199</v>
      </c>
      <c r="BD626" s="13">
        <v>0.11374407582938401</v>
      </c>
      <c r="BE626" s="13"/>
      <c r="BF626" s="13">
        <v>9.7014925373134303E-2</v>
      </c>
      <c r="BG626" s="13">
        <v>0.15238095238095201</v>
      </c>
      <c r="BH626" s="13"/>
      <c r="BI626" s="13">
        <v>0.141025641025641</v>
      </c>
      <c r="BJ626" s="13">
        <v>0.143109540636042</v>
      </c>
      <c r="BK626" s="13"/>
      <c r="BL626" s="13">
        <v>0.16961130742049499</v>
      </c>
      <c r="BM626" s="13">
        <v>0.12250712250712301</v>
      </c>
    </row>
    <row r="627" spans="2:65" x14ac:dyDescent="0.3">
      <c r="B627" t="s">
        <v>182</v>
      </c>
      <c r="C627" s="13">
        <v>0.15207373271889399</v>
      </c>
      <c r="D627" s="13">
        <v>0.143344709897611</v>
      </c>
      <c r="E627" s="13">
        <v>0.16147308781869699</v>
      </c>
      <c r="F627" s="13"/>
      <c r="G627" s="13">
        <v>0.169491525423729</v>
      </c>
      <c r="H627" s="13">
        <v>0.13043478260869601</v>
      </c>
      <c r="I627" s="13">
        <v>0.14492753623188401</v>
      </c>
      <c r="J627" s="13">
        <v>0.15116279069767399</v>
      </c>
      <c r="K627" s="13">
        <v>0.140350877192982</v>
      </c>
      <c r="L627" s="13">
        <v>0.24444444444444399</v>
      </c>
      <c r="M627" s="13"/>
      <c r="N627" s="13">
        <v>0.12121212121212099</v>
      </c>
      <c r="O627" s="13">
        <v>0.19047619047618999</v>
      </c>
      <c r="P627" s="13">
        <v>0.125</v>
      </c>
      <c r="Q627" s="13">
        <v>0.17333333333333301</v>
      </c>
      <c r="R627" s="13"/>
      <c r="S627" s="13">
        <v>0.12837837837837801</v>
      </c>
      <c r="T627" s="13">
        <v>0.19672131147541</v>
      </c>
      <c r="U627" s="13">
        <v>0.16666666666666699</v>
      </c>
      <c r="V627" s="13">
        <v>0.16666666666666699</v>
      </c>
      <c r="W627" s="13">
        <v>0.11111111111111099</v>
      </c>
      <c r="X627" s="13">
        <v>0.18032786885245899</v>
      </c>
      <c r="Y627" s="13">
        <v>0.13725490196078399</v>
      </c>
      <c r="Z627" s="13">
        <v>0.238095238095238</v>
      </c>
      <c r="AA627" s="13">
        <v>0.17777777777777801</v>
      </c>
      <c r="AB627" s="13">
        <v>0.186046511627907</v>
      </c>
      <c r="AC627" s="13">
        <v>3.2258064516128997E-2</v>
      </c>
      <c r="AD627" s="13">
        <v>0</v>
      </c>
      <c r="AE627" s="13"/>
      <c r="AF627" s="13">
        <v>0.15348837209302299</v>
      </c>
      <c r="AG627" s="13">
        <v>0</v>
      </c>
      <c r="AH627" s="13"/>
      <c r="AI627" s="13">
        <v>2.1186440677966101E-2</v>
      </c>
      <c r="AJ627" s="13">
        <v>0.115942028985507</v>
      </c>
      <c r="AK627" s="13">
        <v>0.25</v>
      </c>
      <c r="AL627" s="13"/>
      <c r="AM627" s="13">
        <v>2.9411764705882401E-2</v>
      </c>
      <c r="AN627" s="13">
        <v>1.9230769230769201E-2</v>
      </c>
      <c r="AO627" s="13">
        <v>5.3846153846153801E-2</v>
      </c>
      <c r="AP627" s="13"/>
      <c r="AQ627" s="13">
        <v>0.126934984520124</v>
      </c>
      <c r="AR627" s="13">
        <v>0.17737003058104001</v>
      </c>
      <c r="AS627" s="13"/>
      <c r="AT627" s="13">
        <v>0.147435897435897</v>
      </c>
      <c r="AU627" s="13">
        <v>0.15625</v>
      </c>
      <c r="AV627" s="13"/>
      <c r="AW627" s="13">
        <v>0.123152709359606</v>
      </c>
      <c r="AX627" s="13">
        <v>0.162100456621005</v>
      </c>
      <c r="AY627" s="13"/>
      <c r="AZ627" s="13">
        <v>0.16</v>
      </c>
      <c r="BA627" s="13">
        <v>0.134615384615385</v>
      </c>
      <c r="BB627" s="13"/>
      <c r="BC627" s="13">
        <v>0.13372093023255799</v>
      </c>
      <c r="BD627" s="13">
        <v>0.15639810426540299</v>
      </c>
      <c r="BE627" s="13"/>
      <c r="BF627" s="13">
        <v>0.104477611940299</v>
      </c>
      <c r="BG627" s="13">
        <v>0.15238095238095201</v>
      </c>
      <c r="BH627" s="13"/>
      <c r="BI627" s="13">
        <v>8.9743589743589702E-2</v>
      </c>
      <c r="BJ627" s="13">
        <v>0.157243816254417</v>
      </c>
      <c r="BK627" s="13"/>
      <c r="BL627" s="13">
        <v>0.15547703180212</v>
      </c>
      <c r="BM627" s="13">
        <v>0.148148148148148</v>
      </c>
    </row>
    <row r="628" spans="2:65" x14ac:dyDescent="0.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row>
    <row r="629" spans="2:65" x14ac:dyDescent="0.3">
      <c r="B629" s="6" t="s">
        <v>338</v>
      </c>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row>
    <row r="630" spans="2:65" x14ac:dyDescent="0.3">
      <c r="B630" s="23" t="s">
        <v>534</v>
      </c>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row>
    <row r="631" spans="2:65" x14ac:dyDescent="0.3">
      <c r="B631" t="s">
        <v>331</v>
      </c>
      <c r="C631" s="13">
        <v>9.765625E-2</v>
      </c>
      <c r="D631" s="13">
        <v>0.116666666666667</v>
      </c>
      <c r="E631" s="13">
        <v>8.2089552238805999E-2</v>
      </c>
      <c r="F631" s="13"/>
      <c r="G631" s="13">
        <v>7.1428571428571397E-2</v>
      </c>
      <c r="H631" s="13">
        <v>0.16326530612244899</v>
      </c>
      <c r="I631" s="13">
        <v>5.8823529411764698E-2</v>
      </c>
      <c r="J631" s="13">
        <v>6.6666666666666693E-2</v>
      </c>
      <c r="K631" s="13">
        <v>0</v>
      </c>
      <c r="L631" s="13">
        <v>7.69230769230769E-2</v>
      </c>
      <c r="M631" s="13"/>
      <c r="N631" s="13">
        <v>0.12121212121212099</v>
      </c>
      <c r="O631" s="13">
        <v>7.69230769230769E-2</v>
      </c>
      <c r="P631" s="13">
        <v>0.1</v>
      </c>
      <c r="Q631" s="13">
        <v>7.69230769230769E-2</v>
      </c>
      <c r="R631" s="13"/>
      <c r="S631" s="13">
        <v>5.7142857142857099E-2</v>
      </c>
      <c r="T631" s="13">
        <v>3.7037037037037E-2</v>
      </c>
      <c r="U631" s="13">
        <v>0</v>
      </c>
      <c r="V631" s="13">
        <v>0.11111111111111099</v>
      </c>
      <c r="W631" s="13">
        <v>0.13636363636363599</v>
      </c>
      <c r="X631" s="13">
        <v>0.16666666666666699</v>
      </c>
      <c r="Y631" s="13">
        <v>0</v>
      </c>
      <c r="Z631" s="13">
        <v>0.375</v>
      </c>
      <c r="AA631" s="13">
        <v>0.12121212121212099</v>
      </c>
      <c r="AB631" s="13">
        <v>5.5555555555555601E-2</v>
      </c>
      <c r="AC631" s="13">
        <v>0.27272727272727298</v>
      </c>
      <c r="AD631" s="13" t="s">
        <v>197</v>
      </c>
      <c r="AE631" s="13"/>
      <c r="AF631" s="13">
        <v>9.8425196850393706E-2</v>
      </c>
      <c r="AG631" s="13">
        <v>0</v>
      </c>
      <c r="AH631" s="13"/>
      <c r="AI631" s="13">
        <v>7.9601990049751201E-2</v>
      </c>
      <c r="AJ631" s="13">
        <v>0.163636363636364</v>
      </c>
      <c r="AK631" s="13" t="s">
        <v>197</v>
      </c>
      <c r="AL631" s="13"/>
      <c r="AM631" s="13">
        <v>0.13235294117647101</v>
      </c>
      <c r="AN631" s="13">
        <v>0.15384615384615399</v>
      </c>
      <c r="AO631" s="13">
        <v>3.09278350515464E-2</v>
      </c>
      <c r="AP631" s="13"/>
      <c r="AQ631" s="13">
        <v>0.123188405797101</v>
      </c>
      <c r="AR631" s="13">
        <v>6.7796610169491497E-2</v>
      </c>
      <c r="AS631" s="13"/>
      <c r="AT631" s="13">
        <v>0.14285714285714299</v>
      </c>
      <c r="AU631" s="13">
        <v>8.6486486486486505E-2</v>
      </c>
      <c r="AV631" s="13"/>
      <c r="AW631" s="13">
        <v>0.08</v>
      </c>
      <c r="AX631" s="13">
        <v>0.10734463276836199</v>
      </c>
      <c r="AY631" s="13"/>
      <c r="AZ631" s="13">
        <v>5.7142857142857099E-2</v>
      </c>
      <c r="BA631" s="13">
        <v>0.12080536912751701</v>
      </c>
      <c r="BB631" s="13"/>
      <c r="BC631" s="13">
        <v>0.122137404580153</v>
      </c>
      <c r="BD631" s="13">
        <v>5.95238095238095E-2</v>
      </c>
      <c r="BE631" s="13"/>
      <c r="BF631" s="13">
        <v>0.115384615384615</v>
      </c>
      <c r="BG631" s="13">
        <v>0.126582278481013</v>
      </c>
      <c r="BH631" s="13"/>
      <c r="BI631" s="13">
        <v>0.14705882352941199</v>
      </c>
      <c r="BJ631" s="13">
        <v>9.1324200913242004E-2</v>
      </c>
      <c r="BK631" s="13"/>
      <c r="BL631" s="13">
        <v>3.9603960396039598E-2</v>
      </c>
      <c r="BM631" s="13">
        <v>0.136054421768707</v>
      </c>
    </row>
    <row r="632" spans="2:65" x14ac:dyDescent="0.3">
      <c r="B632" t="s">
        <v>332</v>
      </c>
      <c r="C632" s="13">
        <v>0.12109375</v>
      </c>
      <c r="D632" s="13">
        <v>0.125</v>
      </c>
      <c r="E632" s="13">
        <v>0.119402985074627</v>
      </c>
      <c r="F632" s="13"/>
      <c r="G632" s="13">
        <v>4.7619047619047603E-2</v>
      </c>
      <c r="H632" s="13">
        <v>0.14285714285714299</v>
      </c>
      <c r="I632" s="13">
        <v>0.13725490196078399</v>
      </c>
      <c r="J632" s="13">
        <v>0.1</v>
      </c>
      <c r="K632" s="13">
        <v>0.22727272727272699</v>
      </c>
      <c r="L632" s="13">
        <v>0</v>
      </c>
      <c r="M632" s="13"/>
      <c r="N632" s="13">
        <v>0.18181818181818199</v>
      </c>
      <c r="O632" s="13">
        <v>7.69230769230769E-2</v>
      </c>
      <c r="P632" s="13">
        <v>0.1</v>
      </c>
      <c r="Q632" s="13">
        <v>7.69230769230769E-2</v>
      </c>
      <c r="R632" s="13"/>
      <c r="S632" s="13">
        <v>0.185714285714286</v>
      </c>
      <c r="T632" s="13">
        <v>0.148148148148148</v>
      </c>
      <c r="U632" s="13">
        <v>0</v>
      </c>
      <c r="V632" s="13">
        <v>0.16666666666666699</v>
      </c>
      <c r="W632" s="13">
        <v>4.5454545454545497E-2</v>
      </c>
      <c r="X632" s="13">
        <v>0</v>
      </c>
      <c r="Y632" s="13">
        <v>0.25</v>
      </c>
      <c r="Z632" s="13">
        <v>0</v>
      </c>
      <c r="AA632" s="13">
        <v>9.0909090909090898E-2</v>
      </c>
      <c r="AB632" s="13">
        <v>0.11111111111111099</v>
      </c>
      <c r="AC632" s="13">
        <v>9.0909090909090898E-2</v>
      </c>
      <c r="AD632" s="13" t="s">
        <v>197</v>
      </c>
      <c r="AE632" s="13"/>
      <c r="AF632" s="13">
        <v>0.118110236220472</v>
      </c>
      <c r="AG632" s="13">
        <v>1</v>
      </c>
      <c r="AH632" s="13"/>
      <c r="AI632" s="13">
        <v>0.119402985074627</v>
      </c>
      <c r="AJ632" s="13">
        <v>0.12727272727272701</v>
      </c>
      <c r="AK632" s="13" t="s">
        <v>197</v>
      </c>
      <c r="AL632" s="13"/>
      <c r="AM632" s="13">
        <v>0.17647058823529399</v>
      </c>
      <c r="AN632" s="13">
        <v>7.69230769230769E-2</v>
      </c>
      <c r="AO632" s="13">
        <v>6.18556701030928E-2</v>
      </c>
      <c r="AP632" s="13"/>
      <c r="AQ632" s="13">
        <v>0.15217391304347799</v>
      </c>
      <c r="AR632" s="13">
        <v>8.4745762711864403E-2</v>
      </c>
      <c r="AS632" s="13"/>
      <c r="AT632" s="13">
        <v>4.7619047619047603E-2</v>
      </c>
      <c r="AU632" s="13">
        <v>0.14054054054054099</v>
      </c>
      <c r="AV632" s="13"/>
      <c r="AW632" s="13">
        <v>9.3333333333333296E-2</v>
      </c>
      <c r="AX632" s="13">
        <v>0.13559322033898299</v>
      </c>
      <c r="AY632" s="13"/>
      <c r="AZ632" s="13">
        <v>6.6666666666666693E-2</v>
      </c>
      <c r="BA632" s="13">
        <v>0.15436241610738299</v>
      </c>
      <c r="BB632" s="13"/>
      <c r="BC632" s="13">
        <v>0.114503816793893</v>
      </c>
      <c r="BD632" s="13">
        <v>0.15476190476190499</v>
      </c>
      <c r="BE632" s="13"/>
      <c r="BF632" s="13">
        <v>0.21153846153846201</v>
      </c>
      <c r="BG632" s="13">
        <v>5.0632911392405097E-2</v>
      </c>
      <c r="BH632" s="13"/>
      <c r="BI632" s="13">
        <v>5.8823529411764698E-2</v>
      </c>
      <c r="BJ632" s="13">
        <v>0.13242009132420099</v>
      </c>
      <c r="BK632" s="13"/>
      <c r="BL632" s="13">
        <v>0.12871287128712899</v>
      </c>
      <c r="BM632" s="13">
        <v>0.122448979591837</v>
      </c>
    </row>
    <row r="633" spans="2:65" x14ac:dyDescent="0.3">
      <c r="B633" t="s">
        <v>333</v>
      </c>
      <c r="C633" s="13">
        <v>0.16796875</v>
      </c>
      <c r="D633" s="13">
        <v>0.241666666666667</v>
      </c>
      <c r="E633" s="13">
        <v>0.104477611940299</v>
      </c>
      <c r="F633" s="13"/>
      <c r="G633" s="13">
        <v>0.26190476190476197</v>
      </c>
      <c r="H633" s="13">
        <v>0.183673469387755</v>
      </c>
      <c r="I633" s="13">
        <v>0.13725490196078399</v>
      </c>
      <c r="J633" s="13">
        <v>0.16666666666666699</v>
      </c>
      <c r="K633" s="13">
        <v>0</v>
      </c>
      <c r="L633" s="13">
        <v>0.15384615384615399</v>
      </c>
      <c r="M633" s="13"/>
      <c r="N633" s="13">
        <v>0.12121212121212099</v>
      </c>
      <c r="O633" s="13">
        <v>0.17307692307692299</v>
      </c>
      <c r="P633" s="13">
        <v>0.15</v>
      </c>
      <c r="Q633" s="13">
        <v>0.246153846153846</v>
      </c>
      <c r="R633" s="13"/>
      <c r="S633" s="13">
        <v>0.17142857142857101</v>
      </c>
      <c r="T633" s="13">
        <v>0.11111111111111099</v>
      </c>
      <c r="U633" s="13">
        <v>0</v>
      </c>
      <c r="V633" s="13">
        <v>5.5555555555555601E-2</v>
      </c>
      <c r="W633" s="13">
        <v>0.22727272727272699</v>
      </c>
      <c r="X633" s="13">
        <v>0.29166666666666702</v>
      </c>
      <c r="Y633" s="13">
        <v>0.125</v>
      </c>
      <c r="Z633" s="13">
        <v>0</v>
      </c>
      <c r="AA633" s="13">
        <v>0.27272727272727298</v>
      </c>
      <c r="AB633" s="13">
        <v>0.22222222222222199</v>
      </c>
      <c r="AC633" s="13">
        <v>0</v>
      </c>
      <c r="AD633" s="13" t="s">
        <v>197</v>
      </c>
      <c r="AE633" s="13"/>
      <c r="AF633" s="13">
        <v>0.169291338582677</v>
      </c>
      <c r="AG633" s="13">
        <v>0</v>
      </c>
      <c r="AH633" s="13"/>
      <c r="AI633" s="13">
        <v>0.154228855721393</v>
      </c>
      <c r="AJ633" s="13">
        <v>0.218181818181818</v>
      </c>
      <c r="AK633" s="13" t="s">
        <v>197</v>
      </c>
      <c r="AL633" s="13"/>
      <c r="AM633" s="13">
        <v>0.17647058823529399</v>
      </c>
      <c r="AN633" s="13">
        <v>0.32692307692307698</v>
      </c>
      <c r="AO633" s="13">
        <v>7.2164948453608199E-2</v>
      </c>
      <c r="AP633" s="13"/>
      <c r="AQ633" s="13">
        <v>0.202898550724638</v>
      </c>
      <c r="AR633" s="13">
        <v>0.12711864406779699</v>
      </c>
      <c r="AS633" s="13"/>
      <c r="AT633" s="13">
        <v>0.19047619047618999</v>
      </c>
      <c r="AU633" s="13">
        <v>0.16756756756756799</v>
      </c>
      <c r="AV633" s="13"/>
      <c r="AW633" s="13">
        <v>0.18666666666666701</v>
      </c>
      <c r="AX633" s="13">
        <v>0.152542372881356</v>
      </c>
      <c r="AY633" s="13"/>
      <c r="AZ633" s="13">
        <v>0.14285714285714299</v>
      </c>
      <c r="BA633" s="13">
        <v>0.187919463087248</v>
      </c>
      <c r="BB633" s="13"/>
      <c r="BC633" s="13">
        <v>0.206106870229008</v>
      </c>
      <c r="BD633" s="13">
        <v>0.107142857142857</v>
      </c>
      <c r="BE633" s="13"/>
      <c r="BF633" s="13">
        <v>0.19230769230769201</v>
      </c>
      <c r="BG633" s="13">
        <v>0.215189873417722</v>
      </c>
      <c r="BH633" s="13"/>
      <c r="BI633" s="13">
        <v>0.26470588235294101</v>
      </c>
      <c r="BJ633" s="13">
        <v>0.15525114155251099</v>
      </c>
      <c r="BK633" s="13"/>
      <c r="BL633" s="13">
        <v>0.16831683168316799</v>
      </c>
      <c r="BM633" s="13">
        <v>0.17687074829932001</v>
      </c>
    </row>
    <row r="634" spans="2:65" x14ac:dyDescent="0.3">
      <c r="B634" t="s">
        <v>334</v>
      </c>
      <c r="C634" s="13">
        <v>0.22265625</v>
      </c>
      <c r="D634" s="13">
        <v>0.19166666666666701</v>
      </c>
      <c r="E634" s="13">
        <v>0.25373134328358199</v>
      </c>
      <c r="F634" s="13"/>
      <c r="G634" s="13">
        <v>0.26190476190476197</v>
      </c>
      <c r="H634" s="13">
        <v>0.17346938775510201</v>
      </c>
      <c r="I634" s="13">
        <v>0.27450980392156898</v>
      </c>
      <c r="J634" s="13">
        <v>0.233333333333333</v>
      </c>
      <c r="K634" s="13">
        <v>0.27272727272727298</v>
      </c>
      <c r="L634" s="13">
        <v>0.15384615384615399</v>
      </c>
      <c r="M634" s="13"/>
      <c r="N634" s="13">
        <v>0.20202020202020199</v>
      </c>
      <c r="O634" s="13">
        <v>0.230769230769231</v>
      </c>
      <c r="P634" s="13">
        <v>0.3</v>
      </c>
      <c r="Q634" s="13">
        <v>0.2</v>
      </c>
      <c r="R634" s="13"/>
      <c r="S634" s="13">
        <v>0.185714285714286</v>
      </c>
      <c r="T634" s="13">
        <v>0.22222222222222199</v>
      </c>
      <c r="U634" s="13">
        <v>0.11111111111111099</v>
      </c>
      <c r="V634" s="13">
        <v>0.11111111111111099</v>
      </c>
      <c r="W634" s="13">
        <v>0.40909090909090901</v>
      </c>
      <c r="X634" s="13">
        <v>0.25</v>
      </c>
      <c r="Y634" s="13">
        <v>0.25</v>
      </c>
      <c r="Z634" s="13">
        <v>0.125</v>
      </c>
      <c r="AA634" s="13">
        <v>0.18181818181818199</v>
      </c>
      <c r="AB634" s="13">
        <v>0.27777777777777801</v>
      </c>
      <c r="AC634" s="13">
        <v>0.36363636363636398</v>
      </c>
      <c r="AD634" s="13" t="s">
        <v>197</v>
      </c>
      <c r="AE634" s="13"/>
      <c r="AF634" s="13">
        <v>0.22440944881889799</v>
      </c>
      <c r="AG634" s="13">
        <v>0</v>
      </c>
      <c r="AH634" s="13"/>
      <c r="AI634" s="13">
        <v>0.22885572139303501</v>
      </c>
      <c r="AJ634" s="13">
        <v>0.2</v>
      </c>
      <c r="AK634" s="13" t="s">
        <v>197</v>
      </c>
      <c r="AL634" s="13"/>
      <c r="AM634" s="13">
        <v>0.20588235294117599</v>
      </c>
      <c r="AN634" s="13">
        <v>0.25</v>
      </c>
      <c r="AO634" s="13">
        <v>0.25773195876288701</v>
      </c>
      <c r="AP634" s="13"/>
      <c r="AQ634" s="13">
        <v>0.231884057971014</v>
      </c>
      <c r="AR634" s="13">
        <v>0.21186440677966101</v>
      </c>
      <c r="AS634" s="13"/>
      <c r="AT634" s="13">
        <v>0.317460317460317</v>
      </c>
      <c r="AU634" s="13">
        <v>0.19459459459459499</v>
      </c>
      <c r="AV634" s="13"/>
      <c r="AW634" s="13">
        <v>0.18666666666666701</v>
      </c>
      <c r="AX634" s="13">
        <v>0.23163841807909599</v>
      </c>
      <c r="AY634" s="13"/>
      <c r="AZ634" s="13">
        <v>0.238095238095238</v>
      </c>
      <c r="BA634" s="13">
        <v>0.21476510067114099</v>
      </c>
      <c r="BB634" s="13"/>
      <c r="BC634" s="13">
        <v>0.18320610687022901</v>
      </c>
      <c r="BD634" s="13">
        <v>0.28571428571428598</v>
      </c>
      <c r="BE634" s="13"/>
      <c r="BF634" s="13">
        <v>0.15384615384615399</v>
      </c>
      <c r="BG634" s="13">
        <v>0.20253164556962</v>
      </c>
      <c r="BH634" s="13"/>
      <c r="BI634" s="13">
        <v>0.20588235294117599</v>
      </c>
      <c r="BJ634" s="13">
        <v>0.21461187214611899</v>
      </c>
      <c r="BK634" s="13"/>
      <c r="BL634" s="13">
        <v>0.158415841584158</v>
      </c>
      <c r="BM634" s="13">
        <v>0.24489795918367299</v>
      </c>
    </row>
    <row r="635" spans="2:65" x14ac:dyDescent="0.3">
      <c r="B635" t="s">
        <v>335</v>
      </c>
      <c r="C635" s="13">
        <v>9.765625E-2</v>
      </c>
      <c r="D635" s="13">
        <v>7.4999999999999997E-2</v>
      </c>
      <c r="E635" s="13">
        <v>0.111940298507463</v>
      </c>
      <c r="F635" s="13"/>
      <c r="G635" s="13">
        <v>4.7619047619047603E-2</v>
      </c>
      <c r="H635" s="13">
        <v>7.1428571428571397E-2</v>
      </c>
      <c r="I635" s="13">
        <v>0.15686274509803899</v>
      </c>
      <c r="J635" s="13">
        <v>0.1</v>
      </c>
      <c r="K635" s="13">
        <v>9.0909090909090898E-2</v>
      </c>
      <c r="L635" s="13">
        <v>0.230769230769231</v>
      </c>
      <c r="M635" s="13"/>
      <c r="N635" s="13">
        <v>0.10101010101010099</v>
      </c>
      <c r="O635" s="13">
        <v>0.115384615384615</v>
      </c>
      <c r="P635" s="13">
        <v>0.1</v>
      </c>
      <c r="Q635" s="13">
        <v>7.69230769230769E-2</v>
      </c>
      <c r="R635" s="13"/>
      <c r="S635" s="13">
        <v>5.7142857142857099E-2</v>
      </c>
      <c r="T635" s="13">
        <v>0.18518518518518501</v>
      </c>
      <c r="U635" s="13">
        <v>0.11111111111111099</v>
      </c>
      <c r="V635" s="13">
        <v>0.16666666666666699</v>
      </c>
      <c r="W635" s="13">
        <v>9.0909090909090898E-2</v>
      </c>
      <c r="X635" s="13">
        <v>0.125</v>
      </c>
      <c r="Y635" s="13">
        <v>0</v>
      </c>
      <c r="Z635" s="13">
        <v>0.125</v>
      </c>
      <c r="AA635" s="13">
        <v>6.0606060606060601E-2</v>
      </c>
      <c r="AB635" s="13">
        <v>0.16666666666666699</v>
      </c>
      <c r="AC635" s="13">
        <v>9.0909090909090898E-2</v>
      </c>
      <c r="AD635" s="13" t="s">
        <v>197</v>
      </c>
      <c r="AE635" s="13"/>
      <c r="AF635" s="13">
        <v>9.8425196850393706E-2</v>
      </c>
      <c r="AG635" s="13">
        <v>0</v>
      </c>
      <c r="AH635" s="13"/>
      <c r="AI635" s="13">
        <v>0.104477611940299</v>
      </c>
      <c r="AJ635" s="13">
        <v>7.2727272727272696E-2</v>
      </c>
      <c r="AK635" s="13" t="s">
        <v>197</v>
      </c>
      <c r="AL635" s="13"/>
      <c r="AM635" s="13">
        <v>0.10294117647058799</v>
      </c>
      <c r="AN635" s="13">
        <v>7.69230769230769E-2</v>
      </c>
      <c r="AO635" s="13">
        <v>0.10309278350515499</v>
      </c>
      <c r="AP635" s="13"/>
      <c r="AQ635" s="13">
        <v>6.5217391304347797E-2</v>
      </c>
      <c r="AR635" s="13">
        <v>0.13559322033898299</v>
      </c>
      <c r="AS635" s="13"/>
      <c r="AT635" s="13">
        <v>4.7619047619047603E-2</v>
      </c>
      <c r="AU635" s="13">
        <v>0.11891891891891899</v>
      </c>
      <c r="AV635" s="13"/>
      <c r="AW635" s="13">
        <v>0.146666666666667</v>
      </c>
      <c r="AX635" s="13">
        <v>7.9096045197740106E-2</v>
      </c>
      <c r="AY635" s="13"/>
      <c r="AZ635" s="13">
        <v>0.114285714285714</v>
      </c>
      <c r="BA635" s="13">
        <v>8.7248322147651006E-2</v>
      </c>
      <c r="BB635" s="13"/>
      <c r="BC635" s="13">
        <v>9.1603053435114504E-2</v>
      </c>
      <c r="BD635" s="13">
        <v>9.5238095238095205E-2</v>
      </c>
      <c r="BE635" s="13"/>
      <c r="BF635" s="13">
        <v>7.69230769230769E-2</v>
      </c>
      <c r="BG635" s="13">
        <v>0.10126582278481</v>
      </c>
      <c r="BH635" s="13"/>
      <c r="BI635" s="13">
        <v>0.11764705882352899</v>
      </c>
      <c r="BJ635" s="13">
        <v>9.5890410958904104E-2</v>
      </c>
      <c r="BK635" s="13"/>
      <c r="BL635" s="13">
        <v>0.10891089108910899</v>
      </c>
      <c r="BM635" s="13">
        <v>9.5238095238095205E-2</v>
      </c>
    </row>
    <row r="636" spans="2:65" x14ac:dyDescent="0.3">
      <c r="B636" t="s">
        <v>336</v>
      </c>
      <c r="C636" s="13">
        <v>8.984375E-2</v>
      </c>
      <c r="D636" s="13">
        <v>9.1666666666666702E-2</v>
      </c>
      <c r="E636" s="13">
        <v>8.9552238805970102E-2</v>
      </c>
      <c r="F636" s="13"/>
      <c r="G636" s="13">
        <v>0.16666666666666699</v>
      </c>
      <c r="H636" s="13">
        <v>6.1224489795918401E-2</v>
      </c>
      <c r="I636" s="13">
        <v>9.8039215686274495E-2</v>
      </c>
      <c r="J636" s="13">
        <v>0.1</v>
      </c>
      <c r="K636" s="13">
        <v>4.5454545454545497E-2</v>
      </c>
      <c r="L636" s="13">
        <v>7.69230769230769E-2</v>
      </c>
      <c r="M636" s="13"/>
      <c r="N636" s="13">
        <v>8.0808080808080801E-2</v>
      </c>
      <c r="O636" s="13">
        <v>0.115384615384615</v>
      </c>
      <c r="P636" s="13">
        <v>7.4999999999999997E-2</v>
      </c>
      <c r="Q636" s="13">
        <v>9.2307692307692299E-2</v>
      </c>
      <c r="R636" s="13"/>
      <c r="S636" s="13">
        <v>5.7142857142857099E-2</v>
      </c>
      <c r="T636" s="13">
        <v>7.4074074074074098E-2</v>
      </c>
      <c r="U636" s="13">
        <v>0.22222222222222199</v>
      </c>
      <c r="V636" s="13">
        <v>0.16666666666666699</v>
      </c>
      <c r="W636" s="13">
        <v>4.5454545454545497E-2</v>
      </c>
      <c r="X636" s="13">
        <v>8.3333333333333301E-2</v>
      </c>
      <c r="Y636" s="13">
        <v>0.3125</v>
      </c>
      <c r="Z636" s="13">
        <v>0.125</v>
      </c>
      <c r="AA636" s="13">
        <v>9.0909090909090898E-2</v>
      </c>
      <c r="AB636" s="13">
        <v>0</v>
      </c>
      <c r="AC636" s="13">
        <v>0</v>
      </c>
      <c r="AD636" s="13" t="s">
        <v>197</v>
      </c>
      <c r="AE636" s="13"/>
      <c r="AF636" s="13">
        <v>9.0551181102362197E-2</v>
      </c>
      <c r="AG636" s="13">
        <v>0</v>
      </c>
      <c r="AH636" s="13"/>
      <c r="AI636" s="13">
        <v>7.9601990049751201E-2</v>
      </c>
      <c r="AJ636" s="13">
        <v>0.12727272727272701</v>
      </c>
      <c r="AK636" s="13" t="s">
        <v>197</v>
      </c>
      <c r="AL636" s="13"/>
      <c r="AM636" s="13">
        <v>0.11764705882352899</v>
      </c>
      <c r="AN636" s="13">
        <v>1.9230769230769201E-2</v>
      </c>
      <c r="AO636" s="13">
        <v>0.11340206185567001</v>
      </c>
      <c r="AP636" s="13"/>
      <c r="AQ636" s="13">
        <v>9.4202898550724598E-2</v>
      </c>
      <c r="AR636" s="13">
        <v>8.4745762711864403E-2</v>
      </c>
      <c r="AS636" s="13"/>
      <c r="AT636" s="13">
        <v>6.3492063492063502E-2</v>
      </c>
      <c r="AU636" s="13">
        <v>9.7297297297297303E-2</v>
      </c>
      <c r="AV636" s="13"/>
      <c r="AW636" s="13">
        <v>9.3333333333333296E-2</v>
      </c>
      <c r="AX636" s="13">
        <v>9.03954802259887E-2</v>
      </c>
      <c r="AY636" s="13"/>
      <c r="AZ636" s="13">
        <v>0.104761904761905</v>
      </c>
      <c r="BA636" s="13">
        <v>8.0536912751677805E-2</v>
      </c>
      <c r="BB636" s="13"/>
      <c r="BC636" s="13">
        <v>0.106870229007634</v>
      </c>
      <c r="BD636" s="13">
        <v>7.1428571428571397E-2</v>
      </c>
      <c r="BE636" s="13"/>
      <c r="BF636" s="13">
        <v>7.69230769230769E-2</v>
      </c>
      <c r="BG636" s="13">
        <v>0.126582278481013</v>
      </c>
      <c r="BH636" s="13"/>
      <c r="BI636" s="13">
        <v>2.9411764705882401E-2</v>
      </c>
      <c r="BJ636" s="13">
        <v>0.100456621004566</v>
      </c>
      <c r="BK636" s="13"/>
      <c r="BL636" s="13">
        <v>0.12871287128712899</v>
      </c>
      <c r="BM636" s="13">
        <v>6.1224489795918401E-2</v>
      </c>
    </row>
    <row r="637" spans="2:65" x14ac:dyDescent="0.3">
      <c r="B637" t="s">
        <v>337</v>
      </c>
      <c r="C637" s="13">
        <v>0.18359375</v>
      </c>
      <c r="D637" s="13">
        <v>0.141666666666667</v>
      </c>
      <c r="E637" s="13">
        <v>0.21641791044776101</v>
      </c>
      <c r="F637" s="13"/>
      <c r="G637" s="13">
        <v>0.14285714285714299</v>
      </c>
      <c r="H637" s="13">
        <v>0.20408163265306101</v>
      </c>
      <c r="I637" s="13">
        <v>0.11764705882352899</v>
      </c>
      <c r="J637" s="13">
        <v>0.2</v>
      </c>
      <c r="K637" s="13">
        <v>0.31818181818181801</v>
      </c>
      <c r="L637" s="13">
        <v>0.15384615384615399</v>
      </c>
      <c r="M637" s="13"/>
      <c r="N637" s="13">
        <v>0.18181818181818199</v>
      </c>
      <c r="O637" s="13">
        <v>0.19230769230769201</v>
      </c>
      <c r="P637" s="13">
        <v>0.15</v>
      </c>
      <c r="Q637" s="13">
        <v>0.2</v>
      </c>
      <c r="R637" s="13"/>
      <c r="S637" s="13">
        <v>0.27142857142857102</v>
      </c>
      <c r="T637" s="13">
        <v>0.148148148148148</v>
      </c>
      <c r="U637" s="13">
        <v>0.33333333333333298</v>
      </c>
      <c r="V637" s="13">
        <v>0.22222222222222199</v>
      </c>
      <c r="W637" s="13">
        <v>4.5454545454545497E-2</v>
      </c>
      <c r="X637" s="13">
        <v>8.3333333333333301E-2</v>
      </c>
      <c r="Y637" s="13">
        <v>6.25E-2</v>
      </c>
      <c r="Z637" s="13">
        <v>0.25</v>
      </c>
      <c r="AA637" s="13">
        <v>0.18181818181818199</v>
      </c>
      <c r="AB637" s="13">
        <v>0.16666666666666699</v>
      </c>
      <c r="AC637" s="13">
        <v>0.18181818181818199</v>
      </c>
      <c r="AD637" s="13" t="s">
        <v>197</v>
      </c>
      <c r="AE637" s="13"/>
      <c r="AF637" s="13">
        <v>0.181102362204724</v>
      </c>
      <c r="AG637" s="13">
        <v>0</v>
      </c>
      <c r="AH637" s="13"/>
      <c r="AI637" s="13">
        <v>0.21890547263681601</v>
      </c>
      <c r="AJ637" s="13">
        <v>5.4545454545454501E-2</v>
      </c>
      <c r="AK637" s="13" t="s">
        <v>197</v>
      </c>
      <c r="AL637" s="13"/>
      <c r="AM637" s="13">
        <v>7.3529411764705899E-2</v>
      </c>
      <c r="AN637" s="13">
        <v>7.69230769230769E-2</v>
      </c>
      <c r="AO637" s="13">
        <v>0.32989690721649501</v>
      </c>
      <c r="AP637" s="13"/>
      <c r="AQ637" s="13">
        <v>0.13043478260869601</v>
      </c>
      <c r="AR637" s="13">
        <v>0.24576271186440701</v>
      </c>
      <c r="AS637" s="13"/>
      <c r="AT637" s="13">
        <v>0.158730158730159</v>
      </c>
      <c r="AU637" s="13">
        <v>0.178378378378378</v>
      </c>
      <c r="AV637" s="13"/>
      <c r="AW637" s="13">
        <v>0.18666666666666701</v>
      </c>
      <c r="AX637" s="13">
        <v>0.186440677966102</v>
      </c>
      <c r="AY637" s="13"/>
      <c r="AZ637" s="13">
        <v>0.22857142857142901</v>
      </c>
      <c r="BA637" s="13">
        <v>0.15436241610738299</v>
      </c>
      <c r="BB637" s="13"/>
      <c r="BC637" s="13">
        <v>0.16793893129771001</v>
      </c>
      <c r="BD637" s="13">
        <v>0.19047619047618999</v>
      </c>
      <c r="BE637" s="13"/>
      <c r="BF637" s="13">
        <v>0.17307692307692299</v>
      </c>
      <c r="BG637" s="13">
        <v>0.164556962025316</v>
      </c>
      <c r="BH637" s="13"/>
      <c r="BI637" s="13">
        <v>0.17647058823529399</v>
      </c>
      <c r="BJ637" s="13">
        <v>0.187214611872146</v>
      </c>
      <c r="BK637" s="13"/>
      <c r="BL637" s="13">
        <v>0.237623762376238</v>
      </c>
      <c r="BM637" s="13">
        <v>0.14965986394557801</v>
      </c>
    </row>
    <row r="638" spans="2:65" x14ac:dyDescent="0.3">
      <c r="B638" t="s">
        <v>91</v>
      </c>
      <c r="C638" s="13">
        <v>1.953125E-2</v>
      </c>
      <c r="D638" s="13">
        <v>1.6666666666666701E-2</v>
      </c>
      <c r="E638" s="13">
        <v>2.2388059701492501E-2</v>
      </c>
      <c r="F638" s="13"/>
      <c r="G638" s="13">
        <v>0</v>
      </c>
      <c r="H638" s="13">
        <v>0</v>
      </c>
      <c r="I638" s="13">
        <v>1.9607843137254902E-2</v>
      </c>
      <c r="J638" s="13">
        <v>3.3333333333333298E-2</v>
      </c>
      <c r="K638" s="13">
        <v>4.5454545454545497E-2</v>
      </c>
      <c r="L638" s="13">
        <v>0.15384615384615399</v>
      </c>
      <c r="M638" s="13"/>
      <c r="N638" s="13">
        <v>1.01010101010101E-2</v>
      </c>
      <c r="O638" s="13">
        <v>1.9230769230769201E-2</v>
      </c>
      <c r="P638" s="13">
        <v>2.5000000000000001E-2</v>
      </c>
      <c r="Q638" s="13">
        <v>3.0769230769230799E-2</v>
      </c>
      <c r="R638" s="13"/>
      <c r="S638" s="13">
        <v>1.4285714285714299E-2</v>
      </c>
      <c r="T638" s="13">
        <v>7.4074074074074098E-2</v>
      </c>
      <c r="U638" s="13">
        <v>0.22222222222222199</v>
      </c>
      <c r="V638" s="13">
        <v>0</v>
      </c>
      <c r="W638" s="13">
        <v>0</v>
      </c>
      <c r="X638" s="13">
        <v>0</v>
      </c>
      <c r="Y638" s="13">
        <v>0</v>
      </c>
      <c r="Z638" s="13">
        <v>0</v>
      </c>
      <c r="AA638" s="13">
        <v>0</v>
      </c>
      <c r="AB638" s="13">
        <v>0</v>
      </c>
      <c r="AC638" s="13">
        <v>0</v>
      </c>
      <c r="AD638" s="13" t="s">
        <v>197</v>
      </c>
      <c r="AE638" s="13"/>
      <c r="AF638" s="13">
        <v>1.9685039370078702E-2</v>
      </c>
      <c r="AG638" s="13">
        <v>0</v>
      </c>
      <c r="AH638" s="13"/>
      <c r="AI638" s="13">
        <v>1.49253731343284E-2</v>
      </c>
      <c r="AJ638" s="13">
        <v>3.6363636363636397E-2</v>
      </c>
      <c r="AK638" s="13" t="s">
        <v>197</v>
      </c>
      <c r="AL638" s="13"/>
      <c r="AM638" s="13">
        <v>1.4705882352941201E-2</v>
      </c>
      <c r="AN638" s="13">
        <v>1.9230769230769201E-2</v>
      </c>
      <c r="AO638" s="13">
        <v>3.09278350515464E-2</v>
      </c>
      <c r="AP638" s="13"/>
      <c r="AQ638" s="13">
        <v>0</v>
      </c>
      <c r="AR638" s="13">
        <v>4.2372881355932202E-2</v>
      </c>
      <c r="AS638" s="13"/>
      <c r="AT638" s="13">
        <v>3.1746031746031703E-2</v>
      </c>
      <c r="AU638" s="13">
        <v>1.62162162162162E-2</v>
      </c>
      <c r="AV638" s="13"/>
      <c r="AW638" s="13">
        <v>2.66666666666667E-2</v>
      </c>
      <c r="AX638" s="13">
        <v>1.6949152542372899E-2</v>
      </c>
      <c r="AY638" s="13"/>
      <c r="AZ638" s="13">
        <v>4.7619047619047603E-2</v>
      </c>
      <c r="BA638" s="13">
        <v>0</v>
      </c>
      <c r="BB638" s="13"/>
      <c r="BC638" s="13">
        <v>7.63358778625954E-3</v>
      </c>
      <c r="BD638" s="13">
        <v>3.5714285714285698E-2</v>
      </c>
      <c r="BE638" s="13"/>
      <c r="BF638" s="13">
        <v>0</v>
      </c>
      <c r="BG638" s="13">
        <v>1.26582278481013E-2</v>
      </c>
      <c r="BH638" s="13"/>
      <c r="BI638" s="13">
        <v>0</v>
      </c>
      <c r="BJ638" s="13">
        <v>2.2831050228310501E-2</v>
      </c>
      <c r="BK638" s="13"/>
      <c r="BL638" s="13">
        <v>2.9702970297029702E-2</v>
      </c>
      <c r="BM638" s="13">
        <v>1.3605442176870699E-2</v>
      </c>
    </row>
    <row r="639" spans="2:65" x14ac:dyDescent="0.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row>
    <row r="640" spans="2:65" x14ac:dyDescent="0.3">
      <c r="B640" s="6" t="s">
        <v>347</v>
      </c>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row>
    <row r="641" spans="2:65" x14ac:dyDescent="0.3">
      <c r="B641" s="23" t="s">
        <v>531</v>
      </c>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row>
    <row r="642" spans="2:65" x14ac:dyDescent="0.3">
      <c r="B642" t="s">
        <v>339</v>
      </c>
      <c r="C642" s="13">
        <v>0.61538461538461497</v>
      </c>
      <c r="D642" s="13">
        <v>0.51724137931034497</v>
      </c>
      <c r="E642" s="13">
        <v>0.67346938775510201</v>
      </c>
      <c r="F642" s="13"/>
      <c r="G642" s="13">
        <v>0.78571428571428603</v>
      </c>
      <c r="H642" s="13">
        <v>0.59375</v>
      </c>
      <c r="I642" s="13">
        <v>0.5</v>
      </c>
      <c r="J642" s="13">
        <v>0.66666666666666696</v>
      </c>
      <c r="K642" s="13">
        <v>0.8</v>
      </c>
      <c r="L642" s="13">
        <v>0.33333333333333298</v>
      </c>
      <c r="M642" s="13"/>
      <c r="N642" s="13">
        <v>0.6</v>
      </c>
      <c r="O642" s="13">
        <v>0.8</v>
      </c>
      <c r="P642" s="13">
        <v>0.45454545454545497</v>
      </c>
      <c r="Q642" s="13">
        <v>0.63636363636363602</v>
      </c>
      <c r="R642" s="13"/>
      <c r="S642" s="13">
        <v>0.57142857142857095</v>
      </c>
      <c r="T642" s="13">
        <v>0.45454545454545497</v>
      </c>
      <c r="U642" s="13">
        <v>1</v>
      </c>
      <c r="V642" s="13">
        <v>1</v>
      </c>
      <c r="W642" s="13">
        <v>0.5</v>
      </c>
      <c r="X642" s="13">
        <v>0.63636363636363602</v>
      </c>
      <c r="Y642" s="13">
        <v>1</v>
      </c>
      <c r="Z642" s="13">
        <v>0.25</v>
      </c>
      <c r="AA642" s="13">
        <v>0.5</v>
      </c>
      <c r="AB642" s="13">
        <v>0.66666666666666696</v>
      </c>
      <c r="AC642" s="13">
        <v>0.75</v>
      </c>
      <c r="AD642" s="13" t="s">
        <v>197</v>
      </c>
      <c r="AE642" s="13"/>
      <c r="AF642" s="13">
        <v>0.61538461538461497</v>
      </c>
      <c r="AG642" s="13" t="s">
        <v>197</v>
      </c>
      <c r="AH642" s="13"/>
      <c r="AI642" s="13">
        <v>0.67741935483870996</v>
      </c>
      <c r="AJ642" s="13">
        <v>0.375</v>
      </c>
      <c r="AK642" s="13" t="s">
        <v>197</v>
      </c>
      <c r="AL642" s="13"/>
      <c r="AM642" s="13">
        <v>0.62686567164179097</v>
      </c>
      <c r="AN642" s="13" t="s">
        <v>197</v>
      </c>
      <c r="AO642" s="13" t="s">
        <v>197</v>
      </c>
      <c r="AP642" s="13"/>
      <c r="AQ642" s="13">
        <v>0.64285714285714302</v>
      </c>
      <c r="AR642" s="13">
        <v>0.58333333333333304</v>
      </c>
      <c r="AS642" s="13"/>
      <c r="AT642" s="13">
        <v>0.57142857142857095</v>
      </c>
      <c r="AU642" s="13">
        <v>0.63934426229508201</v>
      </c>
      <c r="AV642" s="13"/>
      <c r="AW642" s="13">
        <v>0.54545454545454497</v>
      </c>
      <c r="AX642" s="13">
        <v>0.64814814814814803</v>
      </c>
      <c r="AY642" s="13"/>
      <c r="AZ642" s="13">
        <v>0.64516129032258096</v>
      </c>
      <c r="BA642" s="13">
        <v>0.59574468085106402</v>
      </c>
      <c r="BB642" s="13"/>
      <c r="BC642" s="13">
        <v>0.48780487804877998</v>
      </c>
      <c r="BD642" s="13">
        <v>0.77272727272727304</v>
      </c>
      <c r="BE642" s="13"/>
      <c r="BF642" s="13">
        <v>0.5625</v>
      </c>
      <c r="BG642" s="13">
        <v>0.44</v>
      </c>
      <c r="BH642" s="13"/>
      <c r="BI642" s="13">
        <v>0.42857142857142899</v>
      </c>
      <c r="BJ642" s="13">
        <v>0.63380281690140805</v>
      </c>
      <c r="BK642" s="13"/>
      <c r="BL642" s="13">
        <v>0.65517241379310298</v>
      </c>
      <c r="BM642" s="13">
        <v>0.60416666666666696</v>
      </c>
    </row>
    <row r="643" spans="2:65" x14ac:dyDescent="0.3">
      <c r="B643" t="s">
        <v>340</v>
      </c>
      <c r="C643" s="13">
        <v>0.34615384615384598</v>
      </c>
      <c r="D643" s="13">
        <v>0.34482758620689702</v>
      </c>
      <c r="E643" s="13">
        <v>0.34693877551020402</v>
      </c>
      <c r="F643" s="13"/>
      <c r="G643" s="13">
        <v>0.42857142857142899</v>
      </c>
      <c r="H643" s="13">
        <v>0.375</v>
      </c>
      <c r="I643" s="13">
        <v>0.27777777777777801</v>
      </c>
      <c r="J643" s="13">
        <v>0</v>
      </c>
      <c r="K643" s="13">
        <v>0.8</v>
      </c>
      <c r="L643" s="13">
        <v>0</v>
      </c>
      <c r="M643" s="13"/>
      <c r="N643" s="13">
        <v>0.371428571428571</v>
      </c>
      <c r="O643" s="13">
        <v>0.3</v>
      </c>
      <c r="P643" s="13">
        <v>0.27272727272727298</v>
      </c>
      <c r="Q643" s="13">
        <v>0.36363636363636398</v>
      </c>
      <c r="R643" s="13"/>
      <c r="S643" s="13">
        <v>0.33333333333333298</v>
      </c>
      <c r="T643" s="13">
        <v>0.18181818181818199</v>
      </c>
      <c r="U643" s="13">
        <v>0.5</v>
      </c>
      <c r="V643" s="13">
        <v>0.6</v>
      </c>
      <c r="W643" s="13">
        <v>0.5</v>
      </c>
      <c r="X643" s="13">
        <v>0.45454545454545497</v>
      </c>
      <c r="Y643" s="13">
        <v>0.2</v>
      </c>
      <c r="Z643" s="13">
        <v>0.25</v>
      </c>
      <c r="AA643" s="13">
        <v>0.5</v>
      </c>
      <c r="AB643" s="13">
        <v>0</v>
      </c>
      <c r="AC643" s="13">
        <v>0.25</v>
      </c>
      <c r="AD643" s="13" t="s">
        <v>197</v>
      </c>
      <c r="AE643" s="13"/>
      <c r="AF643" s="13">
        <v>0.34615384615384598</v>
      </c>
      <c r="AG643" s="13" t="s">
        <v>197</v>
      </c>
      <c r="AH643" s="13"/>
      <c r="AI643" s="13">
        <v>0.37096774193548399</v>
      </c>
      <c r="AJ643" s="13">
        <v>0.25</v>
      </c>
      <c r="AK643" s="13" t="s">
        <v>197</v>
      </c>
      <c r="AL643" s="13"/>
      <c r="AM643" s="13">
        <v>0.35820895522388102</v>
      </c>
      <c r="AN643" s="13" t="s">
        <v>197</v>
      </c>
      <c r="AO643" s="13" t="s">
        <v>197</v>
      </c>
      <c r="AP643" s="13"/>
      <c r="AQ643" s="13">
        <v>0.38095238095238099</v>
      </c>
      <c r="AR643" s="13">
        <v>0.30555555555555602</v>
      </c>
      <c r="AS643" s="13"/>
      <c r="AT643" s="13">
        <v>0.5</v>
      </c>
      <c r="AU643" s="13">
        <v>0.31147540983606598</v>
      </c>
      <c r="AV643" s="13"/>
      <c r="AW643" s="13">
        <v>0.22727272727272699</v>
      </c>
      <c r="AX643" s="13">
        <v>0.407407407407407</v>
      </c>
      <c r="AY643" s="13"/>
      <c r="AZ643" s="13">
        <v>0.29032258064516098</v>
      </c>
      <c r="BA643" s="13">
        <v>0.38297872340425498</v>
      </c>
      <c r="BB643" s="13"/>
      <c r="BC643" s="13">
        <v>0.26829268292682901</v>
      </c>
      <c r="BD643" s="13">
        <v>0.45454545454545497</v>
      </c>
      <c r="BE643" s="13"/>
      <c r="BF643" s="13">
        <v>0.1875</v>
      </c>
      <c r="BG643" s="13">
        <v>0.32</v>
      </c>
      <c r="BH643" s="13"/>
      <c r="BI643" s="13">
        <v>0.28571428571428598</v>
      </c>
      <c r="BJ643" s="13">
        <v>0.352112676056338</v>
      </c>
      <c r="BK643" s="13"/>
      <c r="BL643" s="13">
        <v>0.34482758620689702</v>
      </c>
      <c r="BM643" s="13">
        <v>0.35416666666666702</v>
      </c>
    </row>
    <row r="644" spans="2:65" x14ac:dyDescent="0.3">
      <c r="B644" t="s">
        <v>341</v>
      </c>
      <c r="C644" s="13">
        <v>0.33333333333333298</v>
      </c>
      <c r="D644" s="13">
        <v>0.34482758620689702</v>
      </c>
      <c r="E644" s="13">
        <v>0.32653061224489799</v>
      </c>
      <c r="F644" s="13"/>
      <c r="G644" s="13">
        <v>0.214285714285714</v>
      </c>
      <c r="H644" s="13">
        <v>0.40625</v>
      </c>
      <c r="I644" s="13">
        <v>0.27777777777777801</v>
      </c>
      <c r="J644" s="13">
        <v>0.33333333333333298</v>
      </c>
      <c r="K644" s="13">
        <v>0.6</v>
      </c>
      <c r="L644" s="13">
        <v>0</v>
      </c>
      <c r="M644" s="13"/>
      <c r="N644" s="13">
        <v>0.4</v>
      </c>
      <c r="O644" s="13">
        <v>0.2</v>
      </c>
      <c r="P644" s="13">
        <v>0.27272727272727298</v>
      </c>
      <c r="Q644" s="13">
        <v>0.31818181818181801</v>
      </c>
      <c r="R644" s="13"/>
      <c r="S644" s="13">
        <v>0.42857142857142899</v>
      </c>
      <c r="T644" s="13">
        <v>0.18181818181818199</v>
      </c>
      <c r="U644" s="13">
        <v>0.5</v>
      </c>
      <c r="V644" s="13">
        <v>0.2</v>
      </c>
      <c r="W644" s="13">
        <v>0.5</v>
      </c>
      <c r="X644" s="13">
        <v>0.18181818181818199</v>
      </c>
      <c r="Y644" s="13">
        <v>0.2</v>
      </c>
      <c r="Z644" s="13">
        <v>0.5</v>
      </c>
      <c r="AA644" s="13">
        <v>0.375</v>
      </c>
      <c r="AB644" s="13">
        <v>1</v>
      </c>
      <c r="AC644" s="13">
        <v>0</v>
      </c>
      <c r="AD644" s="13" t="s">
        <v>197</v>
      </c>
      <c r="AE644" s="13"/>
      <c r="AF644" s="13">
        <v>0.33333333333333298</v>
      </c>
      <c r="AG644" s="13" t="s">
        <v>197</v>
      </c>
      <c r="AH644" s="13"/>
      <c r="AI644" s="13">
        <v>0.32258064516128998</v>
      </c>
      <c r="AJ644" s="13">
        <v>0.375</v>
      </c>
      <c r="AK644" s="13" t="s">
        <v>197</v>
      </c>
      <c r="AL644" s="13"/>
      <c r="AM644" s="13">
        <v>0.29850746268656703</v>
      </c>
      <c r="AN644" s="13" t="s">
        <v>197</v>
      </c>
      <c r="AO644" s="13" t="s">
        <v>197</v>
      </c>
      <c r="AP644" s="13"/>
      <c r="AQ644" s="13">
        <v>0.38095238095238099</v>
      </c>
      <c r="AR644" s="13">
        <v>0.27777777777777801</v>
      </c>
      <c r="AS644" s="13"/>
      <c r="AT644" s="13">
        <v>0.14285714285714299</v>
      </c>
      <c r="AU644" s="13">
        <v>0.37704918032786899</v>
      </c>
      <c r="AV644" s="13"/>
      <c r="AW644" s="13">
        <v>0.18181818181818199</v>
      </c>
      <c r="AX644" s="13">
        <v>0.38888888888888901</v>
      </c>
      <c r="AY644" s="13"/>
      <c r="AZ644" s="13">
        <v>0.32258064516128998</v>
      </c>
      <c r="BA644" s="13">
        <v>0.340425531914894</v>
      </c>
      <c r="BB644" s="13"/>
      <c r="BC644" s="13">
        <v>0.34146341463414598</v>
      </c>
      <c r="BD644" s="13">
        <v>0.22727272727272699</v>
      </c>
      <c r="BE644" s="13"/>
      <c r="BF644" s="13">
        <v>0.5625</v>
      </c>
      <c r="BG644" s="13">
        <v>0.2</v>
      </c>
      <c r="BH644" s="13"/>
      <c r="BI644" s="13">
        <v>0.14285714285714299</v>
      </c>
      <c r="BJ644" s="13">
        <v>0.352112676056338</v>
      </c>
      <c r="BK644" s="13"/>
      <c r="BL644" s="13">
        <v>0.24137931034482801</v>
      </c>
      <c r="BM644" s="13">
        <v>0.39583333333333298</v>
      </c>
    </row>
    <row r="645" spans="2:65" x14ac:dyDescent="0.3">
      <c r="B645" t="s">
        <v>342</v>
      </c>
      <c r="C645" s="13">
        <v>0.30769230769230799</v>
      </c>
      <c r="D645" s="13">
        <v>0.31034482758620702</v>
      </c>
      <c r="E645" s="13">
        <v>0.30612244897959201</v>
      </c>
      <c r="F645" s="13"/>
      <c r="G645" s="13">
        <v>0.35714285714285698</v>
      </c>
      <c r="H645" s="13">
        <v>0.40625</v>
      </c>
      <c r="I645" s="13">
        <v>0.22222222222222199</v>
      </c>
      <c r="J645" s="13">
        <v>0.16666666666666699</v>
      </c>
      <c r="K645" s="13">
        <v>0.2</v>
      </c>
      <c r="L645" s="13">
        <v>0</v>
      </c>
      <c r="M645" s="13"/>
      <c r="N645" s="13">
        <v>0.371428571428571</v>
      </c>
      <c r="O645" s="13">
        <v>0.3</v>
      </c>
      <c r="P645" s="13">
        <v>0.36363636363636398</v>
      </c>
      <c r="Q645" s="13">
        <v>0.18181818181818199</v>
      </c>
      <c r="R645" s="13"/>
      <c r="S645" s="13">
        <v>0.19047619047618999</v>
      </c>
      <c r="T645" s="13">
        <v>0.27272727272727298</v>
      </c>
      <c r="U645" s="13">
        <v>0</v>
      </c>
      <c r="V645" s="13">
        <v>0.2</v>
      </c>
      <c r="W645" s="13">
        <v>0.5</v>
      </c>
      <c r="X645" s="13">
        <v>0.27272727272727298</v>
      </c>
      <c r="Y645" s="13">
        <v>0</v>
      </c>
      <c r="Z645" s="13">
        <v>0.5</v>
      </c>
      <c r="AA645" s="13">
        <v>0.75</v>
      </c>
      <c r="AB645" s="13">
        <v>0.66666666666666696</v>
      </c>
      <c r="AC645" s="13">
        <v>0.25</v>
      </c>
      <c r="AD645" s="13" t="s">
        <v>197</v>
      </c>
      <c r="AE645" s="13"/>
      <c r="AF645" s="13">
        <v>0.30769230769230799</v>
      </c>
      <c r="AG645" s="13" t="s">
        <v>197</v>
      </c>
      <c r="AH645" s="13"/>
      <c r="AI645" s="13">
        <v>0.29032258064516098</v>
      </c>
      <c r="AJ645" s="13">
        <v>0.375</v>
      </c>
      <c r="AK645" s="13" t="s">
        <v>197</v>
      </c>
      <c r="AL645" s="13"/>
      <c r="AM645" s="13">
        <v>0.26865671641791</v>
      </c>
      <c r="AN645" s="13" t="s">
        <v>197</v>
      </c>
      <c r="AO645" s="13" t="s">
        <v>197</v>
      </c>
      <c r="AP645" s="13"/>
      <c r="AQ645" s="13">
        <v>0.40476190476190499</v>
      </c>
      <c r="AR645" s="13">
        <v>0.194444444444444</v>
      </c>
      <c r="AS645" s="13"/>
      <c r="AT645" s="13">
        <v>0.35714285714285698</v>
      </c>
      <c r="AU645" s="13">
        <v>0.29508196721311503</v>
      </c>
      <c r="AV645" s="13"/>
      <c r="AW645" s="13">
        <v>0.22727272727272699</v>
      </c>
      <c r="AX645" s="13">
        <v>0.35185185185185203</v>
      </c>
      <c r="AY645" s="13"/>
      <c r="AZ645" s="13">
        <v>0.225806451612903</v>
      </c>
      <c r="BA645" s="13">
        <v>0.36170212765957399</v>
      </c>
      <c r="BB645" s="13"/>
      <c r="BC645" s="13">
        <v>0.36585365853658502</v>
      </c>
      <c r="BD645" s="13">
        <v>0.18181818181818199</v>
      </c>
      <c r="BE645" s="13"/>
      <c r="BF645" s="13">
        <v>0.5</v>
      </c>
      <c r="BG645" s="13">
        <v>0.28000000000000003</v>
      </c>
      <c r="BH645" s="13"/>
      <c r="BI645" s="13">
        <v>0.14285714285714299</v>
      </c>
      <c r="BJ645" s="13">
        <v>0.323943661971831</v>
      </c>
      <c r="BK645" s="13"/>
      <c r="BL645" s="13">
        <v>0.20689655172413801</v>
      </c>
      <c r="BM645" s="13">
        <v>0.375</v>
      </c>
    </row>
    <row r="646" spans="2:65" x14ac:dyDescent="0.3">
      <c r="B646" t="s">
        <v>342</v>
      </c>
      <c r="C646" s="13">
        <v>0.230769230769231</v>
      </c>
      <c r="D646" s="13">
        <v>0.24137931034482801</v>
      </c>
      <c r="E646" s="13">
        <v>0.22448979591836701</v>
      </c>
      <c r="F646" s="13"/>
      <c r="G646" s="13">
        <v>0.28571428571428598</v>
      </c>
      <c r="H646" s="13">
        <v>0.21875</v>
      </c>
      <c r="I646" s="13">
        <v>0.22222222222222199</v>
      </c>
      <c r="J646" s="13">
        <v>0.33333333333333298</v>
      </c>
      <c r="K646" s="13">
        <v>0.2</v>
      </c>
      <c r="L646" s="13">
        <v>0</v>
      </c>
      <c r="M646" s="13"/>
      <c r="N646" s="13">
        <v>0.28571428571428598</v>
      </c>
      <c r="O646" s="13">
        <v>0.3</v>
      </c>
      <c r="P646" s="13">
        <v>0.27272727272727298</v>
      </c>
      <c r="Q646" s="13">
        <v>9.0909090909090898E-2</v>
      </c>
      <c r="R646" s="13"/>
      <c r="S646" s="13">
        <v>0.33333333333333298</v>
      </c>
      <c r="T646" s="13">
        <v>9.0909090909090898E-2</v>
      </c>
      <c r="U646" s="13">
        <v>0.5</v>
      </c>
      <c r="V646" s="13">
        <v>0</v>
      </c>
      <c r="W646" s="13">
        <v>0</v>
      </c>
      <c r="X646" s="13">
        <v>0.18181818181818199</v>
      </c>
      <c r="Y646" s="13">
        <v>0</v>
      </c>
      <c r="Z646" s="13">
        <v>0.25</v>
      </c>
      <c r="AA646" s="13">
        <v>0.625</v>
      </c>
      <c r="AB646" s="13">
        <v>0.33333333333333298</v>
      </c>
      <c r="AC646" s="13">
        <v>0</v>
      </c>
      <c r="AD646" s="13" t="s">
        <v>197</v>
      </c>
      <c r="AE646" s="13"/>
      <c r="AF646" s="13">
        <v>0.230769230769231</v>
      </c>
      <c r="AG646" s="13" t="s">
        <v>197</v>
      </c>
      <c r="AH646" s="13"/>
      <c r="AI646" s="13">
        <v>0.241935483870968</v>
      </c>
      <c r="AJ646" s="13">
        <v>0.1875</v>
      </c>
      <c r="AK646" s="13" t="s">
        <v>197</v>
      </c>
      <c r="AL646" s="13"/>
      <c r="AM646" s="13">
        <v>0.19402985074626899</v>
      </c>
      <c r="AN646" s="13" t="s">
        <v>197</v>
      </c>
      <c r="AO646" s="13" t="s">
        <v>197</v>
      </c>
      <c r="AP646" s="13"/>
      <c r="AQ646" s="13">
        <v>0.28571428571428598</v>
      </c>
      <c r="AR646" s="13">
        <v>0.16666666666666699</v>
      </c>
      <c r="AS646" s="13"/>
      <c r="AT646" s="13">
        <v>0.35714285714285698</v>
      </c>
      <c r="AU646" s="13">
        <v>0.19672131147541</v>
      </c>
      <c r="AV646" s="13"/>
      <c r="AW646" s="13">
        <v>9.0909090909090898E-2</v>
      </c>
      <c r="AX646" s="13">
        <v>0.27777777777777801</v>
      </c>
      <c r="AY646" s="13"/>
      <c r="AZ646" s="13">
        <v>0.19354838709677399</v>
      </c>
      <c r="BA646" s="13">
        <v>0.25531914893617003</v>
      </c>
      <c r="BB646" s="13"/>
      <c r="BC646" s="13">
        <v>0.24390243902438999</v>
      </c>
      <c r="BD646" s="13">
        <v>0.13636363636363599</v>
      </c>
      <c r="BE646" s="13"/>
      <c r="BF646" s="13">
        <v>0.375</v>
      </c>
      <c r="BG646" s="13">
        <v>0.16</v>
      </c>
      <c r="BH646" s="13"/>
      <c r="BI646" s="13">
        <v>0.14285714285714299</v>
      </c>
      <c r="BJ646" s="13">
        <v>0.23943661971831001</v>
      </c>
      <c r="BK646" s="13"/>
      <c r="BL646" s="13">
        <v>0.17241379310344801</v>
      </c>
      <c r="BM646" s="13">
        <v>0.25</v>
      </c>
    </row>
    <row r="647" spans="2:65" x14ac:dyDescent="0.3">
      <c r="B647" t="s">
        <v>342</v>
      </c>
      <c r="C647" s="13">
        <v>0.21794871794871801</v>
      </c>
      <c r="D647" s="13">
        <v>0.20689655172413801</v>
      </c>
      <c r="E647" s="13">
        <v>0.22448979591836701</v>
      </c>
      <c r="F647" s="13"/>
      <c r="G647" s="13">
        <v>0.28571428571428598</v>
      </c>
      <c r="H647" s="13">
        <v>0.25</v>
      </c>
      <c r="I647" s="13">
        <v>0.11111111111111099</v>
      </c>
      <c r="J647" s="13">
        <v>0</v>
      </c>
      <c r="K647" s="13">
        <v>0.6</v>
      </c>
      <c r="L647" s="13">
        <v>0</v>
      </c>
      <c r="M647" s="13"/>
      <c r="N647" s="13">
        <v>0.22857142857142901</v>
      </c>
      <c r="O647" s="13">
        <v>0.3</v>
      </c>
      <c r="P647" s="13">
        <v>0.27272727272727298</v>
      </c>
      <c r="Q647" s="13">
        <v>0.13636363636363599</v>
      </c>
      <c r="R647" s="13"/>
      <c r="S647" s="13">
        <v>0.19047619047618999</v>
      </c>
      <c r="T647" s="13">
        <v>0.18181818181818199</v>
      </c>
      <c r="U647" s="13">
        <v>0</v>
      </c>
      <c r="V647" s="13">
        <v>0</v>
      </c>
      <c r="W647" s="13">
        <v>0.5</v>
      </c>
      <c r="X647" s="13">
        <v>0.18181818181818199</v>
      </c>
      <c r="Y647" s="13">
        <v>0</v>
      </c>
      <c r="Z647" s="13">
        <v>0.25</v>
      </c>
      <c r="AA647" s="13">
        <v>0.5</v>
      </c>
      <c r="AB647" s="13">
        <v>0.66666666666666696</v>
      </c>
      <c r="AC647" s="13">
        <v>0</v>
      </c>
      <c r="AD647" s="13" t="s">
        <v>197</v>
      </c>
      <c r="AE647" s="13"/>
      <c r="AF647" s="13">
        <v>0.21794871794871801</v>
      </c>
      <c r="AG647" s="13" t="s">
        <v>197</v>
      </c>
      <c r="AH647" s="13"/>
      <c r="AI647" s="13">
        <v>0.209677419354839</v>
      </c>
      <c r="AJ647" s="13">
        <v>0.25</v>
      </c>
      <c r="AK647" s="13" t="s">
        <v>197</v>
      </c>
      <c r="AL647" s="13"/>
      <c r="AM647" s="13">
        <v>0.17910447761194001</v>
      </c>
      <c r="AN647" s="13" t="s">
        <v>197</v>
      </c>
      <c r="AO647" s="13" t="s">
        <v>197</v>
      </c>
      <c r="AP647" s="13"/>
      <c r="AQ647" s="13">
        <v>0.33333333333333298</v>
      </c>
      <c r="AR647" s="13">
        <v>8.3333333333333301E-2</v>
      </c>
      <c r="AS647" s="13"/>
      <c r="AT647" s="13">
        <v>0.14285714285714299</v>
      </c>
      <c r="AU647" s="13">
        <v>0.24590163934426201</v>
      </c>
      <c r="AV647" s="13"/>
      <c r="AW647" s="13">
        <v>9.0909090909090898E-2</v>
      </c>
      <c r="AX647" s="13">
        <v>0.27777777777777801</v>
      </c>
      <c r="AY647" s="13"/>
      <c r="AZ647" s="13">
        <v>0.225806451612903</v>
      </c>
      <c r="BA647" s="13">
        <v>0.21276595744680901</v>
      </c>
      <c r="BB647" s="13"/>
      <c r="BC647" s="13">
        <v>0.26829268292682901</v>
      </c>
      <c r="BD647" s="13">
        <v>0.18181818181818199</v>
      </c>
      <c r="BE647" s="13"/>
      <c r="BF647" s="13">
        <v>0.375</v>
      </c>
      <c r="BG647" s="13">
        <v>0.2</v>
      </c>
      <c r="BH647" s="13"/>
      <c r="BI647" s="13">
        <v>0.14285714285714299</v>
      </c>
      <c r="BJ647" s="13">
        <v>0.22535211267605601</v>
      </c>
      <c r="BK647" s="13"/>
      <c r="BL647" s="13">
        <v>0.17241379310344801</v>
      </c>
      <c r="BM647" s="13">
        <v>0.25</v>
      </c>
    </row>
    <row r="648" spans="2:65" x14ac:dyDescent="0.3">
      <c r="B648" t="s">
        <v>342</v>
      </c>
      <c r="C648" s="13">
        <v>0.19230769230769201</v>
      </c>
      <c r="D648" s="13">
        <v>0.27586206896551702</v>
      </c>
      <c r="E648" s="13">
        <v>0.14285714285714299</v>
      </c>
      <c r="F648" s="13"/>
      <c r="G648" s="13">
        <v>7.1428571428571397E-2</v>
      </c>
      <c r="H648" s="13">
        <v>0.25</v>
      </c>
      <c r="I648" s="13">
        <v>0.11111111111111099</v>
      </c>
      <c r="J648" s="13">
        <v>0.16666666666666699</v>
      </c>
      <c r="K648" s="13">
        <v>0.6</v>
      </c>
      <c r="L648" s="13">
        <v>0</v>
      </c>
      <c r="M648" s="13"/>
      <c r="N648" s="13">
        <v>0.22857142857142901</v>
      </c>
      <c r="O648" s="13">
        <v>0.2</v>
      </c>
      <c r="P648" s="13">
        <v>9.0909090909090898E-2</v>
      </c>
      <c r="Q648" s="13">
        <v>0.18181818181818199</v>
      </c>
      <c r="R648" s="13"/>
      <c r="S648" s="13">
        <v>0.19047619047618999</v>
      </c>
      <c r="T648" s="13">
        <v>0.27272727272727298</v>
      </c>
      <c r="U648" s="13">
        <v>0</v>
      </c>
      <c r="V648" s="13">
        <v>0.2</v>
      </c>
      <c r="W648" s="13">
        <v>0.5</v>
      </c>
      <c r="X648" s="13">
        <v>0.18181818181818199</v>
      </c>
      <c r="Y648" s="13">
        <v>0</v>
      </c>
      <c r="Z648" s="13">
        <v>0.25</v>
      </c>
      <c r="AA648" s="13">
        <v>0.25</v>
      </c>
      <c r="AB648" s="13">
        <v>0</v>
      </c>
      <c r="AC648" s="13">
        <v>0</v>
      </c>
      <c r="AD648" s="13" t="s">
        <v>197</v>
      </c>
      <c r="AE648" s="13"/>
      <c r="AF648" s="13">
        <v>0.19230769230769201</v>
      </c>
      <c r="AG648" s="13" t="s">
        <v>197</v>
      </c>
      <c r="AH648" s="13"/>
      <c r="AI648" s="13">
        <v>0.16129032258064499</v>
      </c>
      <c r="AJ648" s="13">
        <v>0.3125</v>
      </c>
      <c r="AK648" s="13" t="s">
        <v>197</v>
      </c>
      <c r="AL648" s="13"/>
      <c r="AM648" s="13">
        <v>0.22388059701492499</v>
      </c>
      <c r="AN648" s="13" t="s">
        <v>197</v>
      </c>
      <c r="AO648" s="13" t="s">
        <v>197</v>
      </c>
      <c r="AP648" s="13"/>
      <c r="AQ648" s="13">
        <v>0.19047619047618999</v>
      </c>
      <c r="AR648" s="13">
        <v>0.194444444444444</v>
      </c>
      <c r="AS648" s="13"/>
      <c r="AT648" s="13">
        <v>0.214285714285714</v>
      </c>
      <c r="AU648" s="13">
        <v>0.18032786885245899</v>
      </c>
      <c r="AV648" s="13"/>
      <c r="AW648" s="13">
        <v>0.13636363636363599</v>
      </c>
      <c r="AX648" s="13">
        <v>0.22222222222222199</v>
      </c>
      <c r="AY648" s="13"/>
      <c r="AZ648" s="13">
        <v>0.19354838709677399</v>
      </c>
      <c r="BA648" s="13">
        <v>0.19148936170212799</v>
      </c>
      <c r="BB648" s="13"/>
      <c r="BC648" s="13">
        <v>0.17073170731707299</v>
      </c>
      <c r="BD648" s="13">
        <v>0.18181818181818199</v>
      </c>
      <c r="BE648" s="13"/>
      <c r="BF648" s="13">
        <v>0</v>
      </c>
      <c r="BG648" s="13">
        <v>0.28000000000000003</v>
      </c>
      <c r="BH648" s="13"/>
      <c r="BI648" s="13">
        <v>0.28571428571428598</v>
      </c>
      <c r="BJ648" s="13">
        <v>0.183098591549296</v>
      </c>
      <c r="BK648" s="13"/>
      <c r="BL648" s="13">
        <v>0.17241379310344801</v>
      </c>
      <c r="BM648" s="13">
        <v>0.20833333333333301</v>
      </c>
    </row>
    <row r="649" spans="2:65" x14ac:dyDescent="0.3">
      <c r="B649" t="s">
        <v>342</v>
      </c>
      <c r="C649" s="13">
        <v>0.115384615384615</v>
      </c>
      <c r="D649" s="13">
        <v>6.8965517241379296E-2</v>
      </c>
      <c r="E649" s="13">
        <v>0.14285714285714299</v>
      </c>
      <c r="F649" s="13"/>
      <c r="G649" s="13">
        <v>0</v>
      </c>
      <c r="H649" s="13">
        <v>3.125E-2</v>
      </c>
      <c r="I649" s="13">
        <v>0.22222222222222199</v>
      </c>
      <c r="J649" s="13">
        <v>0.33333333333333298</v>
      </c>
      <c r="K649" s="13">
        <v>0</v>
      </c>
      <c r="L649" s="13">
        <v>0.66666666666666696</v>
      </c>
      <c r="M649" s="13"/>
      <c r="N649" s="13">
        <v>0.114285714285714</v>
      </c>
      <c r="O649" s="13">
        <v>0</v>
      </c>
      <c r="P649" s="13">
        <v>0.27272727272727298</v>
      </c>
      <c r="Q649" s="13">
        <v>9.0909090909090898E-2</v>
      </c>
      <c r="R649" s="13"/>
      <c r="S649" s="13">
        <v>4.7619047619047603E-2</v>
      </c>
      <c r="T649" s="13">
        <v>0.36363636363636398</v>
      </c>
      <c r="U649" s="13">
        <v>0</v>
      </c>
      <c r="V649" s="13">
        <v>0</v>
      </c>
      <c r="W649" s="13">
        <v>0</v>
      </c>
      <c r="X649" s="13">
        <v>9.0909090909090898E-2</v>
      </c>
      <c r="Y649" s="13">
        <v>0</v>
      </c>
      <c r="Z649" s="13">
        <v>0.25</v>
      </c>
      <c r="AA649" s="13">
        <v>0.125</v>
      </c>
      <c r="AB649" s="13">
        <v>0</v>
      </c>
      <c r="AC649" s="13">
        <v>0.25</v>
      </c>
      <c r="AD649" s="13" t="s">
        <v>197</v>
      </c>
      <c r="AE649" s="13"/>
      <c r="AF649" s="13">
        <v>0.115384615384615</v>
      </c>
      <c r="AG649" s="13" t="s">
        <v>197</v>
      </c>
      <c r="AH649" s="13"/>
      <c r="AI649" s="13">
        <v>0.12903225806451599</v>
      </c>
      <c r="AJ649" s="13">
        <v>6.25E-2</v>
      </c>
      <c r="AK649" s="13" t="s">
        <v>197</v>
      </c>
      <c r="AL649" s="13"/>
      <c r="AM649" s="13">
        <v>0.119402985074627</v>
      </c>
      <c r="AN649" s="13" t="s">
        <v>197</v>
      </c>
      <c r="AO649" s="13" t="s">
        <v>197</v>
      </c>
      <c r="AP649" s="13"/>
      <c r="AQ649" s="13">
        <v>4.7619047619047603E-2</v>
      </c>
      <c r="AR649" s="13">
        <v>0.194444444444444</v>
      </c>
      <c r="AS649" s="13"/>
      <c r="AT649" s="13">
        <v>0</v>
      </c>
      <c r="AU649" s="13">
        <v>0.14754098360655701</v>
      </c>
      <c r="AV649" s="13"/>
      <c r="AW649" s="13">
        <v>0.13636363636363599</v>
      </c>
      <c r="AX649" s="13">
        <v>0.11111111111111099</v>
      </c>
      <c r="AY649" s="13"/>
      <c r="AZ649" s="13">
        <v>0.16129032258064499</v>
      </c>
      <c r="BA649" s="13">
        <v>8.5106382978723402E-2</v>
      </c>
      <c r="BB649" s="13"/>
      <c r="BC649" s="13">
        <v>0.12195121951219499</v>
      </c>
      <c r="BD649" s="13">
        <v>0.13636363636363599</v>
      </c>
      <c r="BE649" s="13"/>
      <c r="BF649" s="13">
        <v>0.125</v>
      </c>
      <c r="BG649" s="13">
        <v>0.12</v>
      </c>
      <c r="BH649" s="13"/>
      <c r="BI649" s="13">
        <v>0.14285714285714299</v>
      </c>
      <c r="BJ649" s="13">
        <v>0.11267605633802801</v>
      </c>
      <c r="BK649" s="13"/>
      <c r="BL649" s="13">
        <v>0.20689655172413801</v>
      </c>
      <c r="BM649" s="13">
        <v>6.25E-2</v>
      </c>
    </row>
    <row r="650" spans="2:65" x14ac:dyDescent="0.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row>
    <row r="651" spans="2:65" x14ac:dyDescent="0.3">
      <c r="B651" s="6" t="s">
        <v>355</v>
      </c>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row>
    <row r="652" spans="2:65" x14ac:dyDescent="0.3">
      <c r="B652" s="23" t="s">
        <v>531</v>
      </c>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row>
    <row r="653" spans="2:65" x14ac:dyDescent="0.3">
      <c r="B653" t="s">
        <v>348</v>
      </c>
      <c r="C653" s="13">
        <v>0.40506329113924</v>
      </c>
      <c r="D653" s="13">
        <v>0.33333333333333298</v>
      </c>
      <c r="E653" s="13">
        <v>0.44897959183673503</v>
      </c>
      <c r="F653" s="13"/>
      <c r="G653" s="13">
        <v>0.28571428571428598</v>
      </c>
      <c r="H653" s="13">
        <v>0.42424242424242398</v>
      </c>
      <c r="I653" s="13">
        <v>0.38888888888888901</v>
      </c>
      <c r="J653" s="13">
        <v>0.33333333333333298</v>
      </c>
      <c r="K653" s="13">
        <v>0.4</v>
      </c>
      <c r="L653" s="13">
        <v>1</v>
      </c>
      <c r="M653" s="13"/>
      <c r="N653" s="13">
        <v>0.34285714285714303</v>
      </c>
      <c r="O653" s="13">
        <v>0.6</v>
      </c>
      <c r="P653" s="13">
        <v>0.5</v>
      </c>
      <c r="Q653" s="13">
        <v>0.36363636363636398</v>
      </c>
      <c r="R653" s="13"/>
      <c r="S653" s="13">
        <v>0.238095238095238</v>
      </c>
      <c r="T653" s="13">
        <v>0.45454545454545497</v>
      </c>
      <c r="U653" s="13">
        <v>0.5</v>
      </c>
      <c r="V653" s="13">
        <v>0.4</v>
      </c>
      <c r="W653" s="13">
        <v>0.75</v>
      </c>
      <c r="X653" s="13">
        <v>0.36363636363636398</v>
      </c>
      <c r="Y653" s="13">
        <v>0.6</v>
      </c>
      <c r="Z653" s="13">
        <v>0.5</v>
      </c>
      <c r="AA653" s="13">
        <v>0.55555555555555602</v>
      </c>
      <c r="AB653" s="13">
        <v>0</v>
      </c>
      <c r="AC653" s="13">
        <v>0.5</v>
      </c>
      <c r="AD653" s="13" t="s">
        <v>197</v>
      </c>
      <c r="AE653" s="13"/>
      <c r="AF653" s="13">
        <v>0.40506329113924</v>
      </c>
      <c r="AG653" s="13" t="s">
        <v>197</v>
      </c>
      <c r="AH653" s="13"/>
      <c r="AI653" s="13">
        <v>0.41269841269841301</v>
      </c>
      <c r="AJ653" s="13">
        <v>0.375</v>
      </c>
      <c r="AK653" s="13" t="s">
        <v>197</v>
      </c>
      <c r="AL653" s="13"/>
      <c r="AM653" s="13">
        <v>0.42647058823529399</v>
      </c>
      <c r="AN653" s="13" t="s">
        <v>197</v>
      </c>
      <c r="AO653" s="13" t="s">
        <v>197</v>
      </c>
      <c r="AP653" s="13"/>
      <c r="AQ653" s="13">
        <v>0.372093023255814</v>
      </c>
      <c r="AR653" s="13">
        <v>0.44444444444444398</v>
      </c>
      <c r="AS653" s="13"/>
      <c r="AT653" s="13">
        <v>0.266666666666667</v>
      </c>
      <c r="AU653" s="13">
        <v>0.45901639344262302</v>
      </c>
      <c r="AV653" s="13"/>
      <c r="AW653" s="13">
        <v>0.5</v>
      </c>
      <c r="AX653" s="13">
        <v>0.381818181818182</v>
      </c>
      <c r="AY653" s="13"/>
      <c r="AZ653" s="13">
        <v>0.51612903225806495</v>
      </c>
      <c r="BA653" s="13">
        <v>0.33333333333333298</v>
      </c>
      <c r="BB653" s="13"/>
      <c r="BC653" s="13">
        <v>0.33333333333333298</v>
      </c>
      <c r="BD653" s="13">
        <v>0.45454545454545497</v>
      </c>
      <c r="BE653" s="13"/>
      <c r="BF653" s="13">
        <v>0.23529411764705899</v>
      </c>
      <c r="BG653" s="13">
        <v>0.4</v>
      </c>
      <c r="BH653" s="13"/>
      <c r="BI653" s="13">
        <v>0.28571428571428598</v>
      </c>
      <c r="BJ653" s="13">
        <v>0.41666666666666702</v>
      </c>
      <c r="BK653" s="13"/>
      <c r="BL653" s="13">
        <v>0.5</v>
      </c>
      <c r="BM653" s="13">
        <v>0.35416666666666702</v>
      </c>
    </row>
    <row r="654" spans="2:65" x14ac:dyDescent="0.3">
      <c r="B654" t="s">
        <v>349</v>
      </c>
      <c r="C654" s="13">
        <v>0.265822784810127</v>
      </c>
      <c r="D654" s="13">
        <v>0.33333333333333298</v>
      </c>
      <c r="E654" s="13">
        <v>0.22448979591836701</v>
      </c>
      <c r="F654" s="13"/>
      <c r="G654" s="13">
        <v>7.1428571428571397E-2</v>
      </c>
      <c r="H654" s="13">
        <v>0.27272727272727298</v>
      </c>
      <c r="I654" s="13">
        <v>0.27777777777777801</v>
      </c>
      <c r="J654" s="13">
        <v>0.33333333333333298</v>
      </c>
      <c r="K654" s="13">
        <v>0.2</v>
      </c>
      <c r="L654" s="13">
        <v>1</v>
      </c>
      <c r="M654" s="13"/>
      <c r="N654" s="13">
        <v>0.25714285714285701</v>
      </c>
      <c r="O654" s="13">
        <v>0.1</v>
      </c>
      <c r="P654" s="13">
        <v>0.25</v>
      </c>
      <c r="Q654" s="13">
        <v>0.36363636363636398</v>
      </c>
      <c r="R654" s="13"/>
      <c r="S654" s="13">
        <v>9.5238095238095205E-2</v>
      </c>
      <c r="T654" s="13">
        <v>0.54545454545454497</v>
      </c>
      <c r="U654" s="13">
        <v>0</v>
      </c>
      <c r="V654" s="13">
        <v>0</v>
      </c>
      <c r="W654" s="13">
        <v>0.5</v>
      </c>
      <c r="X654" s="13">
        <v>9.0909090909090898E-2</v>
      </c>
      <c r="Y654" s="13">
        <v>0.4</v>
      </c>
      <c r="Z654" s="13">
        <v>0.75</v>
      </c>
      <c r="AA654" s="13">
        <v>0.33333333333333298</v>
      </c>
      <c r="AB654" s="13">
        <v>0</v>
      </c>
      <c r="AC654" s="13">
        <v>0.5</v>
      </c>
      <c r="AD654" s="13" t="s">
        <v>197</v>
      </c>
      <c r="AE654" s="13"/>
      <c r="AF654" s="13">
        <v>0.265822784810127</v>
      </c>
      <c r="AG654" s="13" t="s">
        <v>197</v>
      </c>
      <c r="AH654" s="13"/>
      <c r="AI654" s="13">
        <v>0.26984126984126999</v>
      </c>
      <c r="AJ654" s="13">
        <v>0.25</v>
      </c>
      <c r="AK654" s="13" t="s">
        <v>197</v>
      </c>
      <c r="AL654" s="13"/>
      <c r="AM654" s="13">
        <v>0.27941176470588203</v>
      </c>
      <c r="AN654" s="13" t="s">
        <v>197</v>
      </c>
      <c r="AO654" s="13" t="s">
        <v>197</v>
      </c>
      <c r="AP654" s="13"/>
      <c r="AQ654" s="13">
        <v>9.3023255813953501E-2</v>
      </c>
      <c r="AR654" s="13">
        <v>0.47222222222222199</v>
      </c>
      <c r="AS654" s="13"/>
      <c r="AT654" s="13">
        <v>6.6666666666666693E-2</v>
      </c>
      <c r="AU654" s="13">
        <v>0.32786885245901598</v>
      </c>
      <c r="AV654" s="13"/>
      <c r="AW654" s="13">
        <v>0.45454545454545497</v>
      </c>
      <c r="AX654" s="13">
        <v>0.18181818181818199</v>
      </c>
      <c r="AY654" s="13"/>
      <c r="AZ654" s="13">
        <v>0.38709677419354799</v>
      </c>
      <c r="BA654" s="13">
        <v>0.1875</v>
      </c>
      <c r="BB654" s="13"/>
      <c r="BC654" s="13">
        <v>0.28571428571428598</v>
      </c>
      <c r="BD654" s="13">
        <v>0.22727272727272699</v>
      </c>
      <c r="BE654" s="13"/>
      <c r="BF654" s="13">
        <v>0.17647058823529399</v>
      </c>
      <c r="BG654" s="13">
        <v>0.36</v>
      </c>
      <c r="BH654" s="13"/>
      <c r="BI654" s="13">
        <v>0.28571428571428598</v>
      </c>
      <c r="BJ654" s="13">
        <v>0.26388888888888901</v>
      </c>
      <c r="BK654" s="13"/>
      <c r="BL654" s="13">
        <v>0.43333333333333302</v>
      </c>
      <c r="BM654" s="13">
        <v>0.16666666666666699</v>
      </c>
    </row>
    <row r="655" spans="2:65" x14ac:dyDescent="0.3">
      <c r="B655" t="s">
        <v>350</v>
      </c>
      <c r="C655" s="13">
        <v>0.253164556962025</v>
      </c>
      <c r="D655" s="13">
        <v>0.266666666666667</v>
      </c>
      <c r="E655" s="13">
        <v>0.24489795918367299</v>
      </c>
      <c r="F655" s="13"/>
      <c r="G655" s="13">
        <v>0.214285714285714</v>
      </c>
      <c r="H655" s="13">
        <v>0.33333333333333298</v>
      </c>
      <c r="I655" s="13">
        <v>0.27777777777777801</v>
      </c>
      <c r="J655" s="13">
        <v>0</v>
      </c>
      <c r="K655" s="13">
        <v>0.2</v>
      </c>
      <c r="L655" s="13">
        <v>0</v>
      </c>
      <c r="M655" s="13"/>
      <c r="N655" s="13">
        <v>0.4</v>
      </c>
      <c r="O655" s="13">
        <v>0</v>
      </c>
      <c r="P655" s="13">
        <v>0.25</v>
      </c>
      <c r="Q655" s="13">
        <v>0.13636363636363599</v>
      </c>
      <c r="R655" s="13"/>
      <c r="S655" s="13">
        <v>0.33333333333333298</v>
      </c>
      <c r="T655" s="13">
        <v>9.0909090909090898E-2</v>
      </c>
      <c r="U655" s="13">
        <v>0</v>
      </c>
      <c r="V655" s="13">
        <v>0.4</v>
      </c>
      <c r="W655" s="13">
        <v>0</v>
      </c>
      <c r="X655" s="13">
        <v>0.27272727272727298</v>
      </c>
      <c r="Y655" s="13">
        <v>0.2</v>
      </c>
      <c r="Z655" s="13">
        <v>0.25</v>
      </c>
      <c r="AA655" s="13">
        <v>0.33333333333333298</v>
      </c>
      <c r="AB655" s="13">
        <v>0.33333333333333298</v>
      </c>
      <c r="AC655" s="13">
        <v>0.25</v>
      </c>
      <c r="AD655" s="13" t="s">
        <v>197</v>
      </c>
      <c r="AE655" s="13"/>
      <c r="AF655" s="13">
        <v>0.253164556962025</v>
      </c>
      <c r="AG655" s="13" t="s">
        <v>197</v>
      </c>
      <c r="AH655" s="13"/>
      <c r="AI655" s="13">
        <v>0.25396825396825401</v>
      </c>
      <c r="AJ655" s="13">
        <v>0.25</v>
      </c>
      <c r="AK655" s="13" t="s">
        <v>197</v>
      </c>
      <c r="AL655" s="13"/>
      <c r="AM655" s="13">
        <v>0.23529411764705899</v>
      </c>
      <c r="AN655" s="13" t="s">
        <v>197</v>
      </c>
      <c r="AO655" s="13" t="s">
        <v>197</v>
      </c>
      <c r="AP655" s="13"/>
      <c r="AQ655" s="13">
        <v>0.30232558139534899</v>
      </c>
      <c r="AR655" s="13">
        <v>0.194444444444444</v>
      </c>
      <c r="AS655" s="13"/>
      <c r="AT655" s="13">
        <v>0.266666666666667</v>
      </c>
      <c r="AU655" s="13">
        <v>0.213114754098361</v>
      </c>
      <c r="AV655" s="13"/>
      <c r="AW655" s="13">
        <v>0.18181818181818199</v>
      </c>
      <c r="AX655" s="13">
        <v>0.29090909090909101</v>
      </c>
      <c r="AY655" s="13"/>
      <c r="AZ655" s="13">
        <v>0.12903225806451599</v>
      </c>
      <c r="BA655" s="13">
        <v>0.33333333333333298</v>
      </c>
      <c r="BB655" s="13"/>
      <c r="BC655" s="13">
        <v>0.238095238095238</v>
      </c>
      <c r="BD655" s="13">
        <v>0.36363636363636398</v>
      </c>
      <c r="BE655" s="13"/>
      <c r="BF655" s="13">
        <v>0.29411764705882398</v>
      </c>
      <c r="BG655" s="13">
        <v>0.2</v>
      </c>
      <c r="BH655" s="13"/>
      <c r="BI655" s="13">
        <v>0</v>
      </c>
      <c r="BJ655" s="13">
        <v>0.27777777777777801</v>
      </c>
      <c r="BK655" s="13"/>
      <c r="BL655" s="13">
        <v>0.16666666666666699</v>
      </c>
      <c r="BM655" s="13">
        <v>0.3125</v>
      </c>
    </row>
    <row r="656" spans="2:65" x14ac:dyDescent="0.3">
      <c r="B656" t="s">
        <v>351</v>
      </c>
      <c r="C656" s="13">
        <v>0.215189873417722</v>
      </c>
      <c r="D656" s="13">
        <v>0.2</v>
      </c>
      <c r="E656" s="13">
        <v>0.22448979591836701</v>
      </c>
      <c r="F656" s="13"/>
      <c r="G656" s="13">
        <v>0.35714285714285698</v>
      </c>
      <c r="H656" s="13">
        <v>0.21212121212121199</v>
      </c>
      <c r="I656" s="13">
        <v>0.22222222222222199</v>
      </c>
      <c r="J656" s="13">
        <v>0.16666666666666699</v>
      </c>
      <c r="K656" s="13">
        <v>0</v>
      </c>
      <c r="L656" s="13">
        <v>0</v>
      </c>
      <c r="M656" s="13"/>
      <c r="N656" s="13">
        <v>0.17142857142857101</v>
      </c>
      <c r="O656" s="13">
        <v>0.4</v>
      </c>
      <c r="P656" s="13">
        <v>0.16666666666666699</v>
      </c>
      <c r="Q656" s="13">
        <v>0.22727272727272699</v>
      </c>
      <c r="R656" s="13"/>
      <c r="S656" s="13">
        <v>9.5238095238095205E-2</v>
      </c>
      <c r="T656" s="13">
        <v>0.27272727272727298</v>
      </c>
      <c r="U656" s="13">
        <v>0</v>
      </c>
      <c r="V656" s="13">
        <v>0.2</v>
      </c>
      <c r="W656" s="13">
        <v>0.5</v>
      </c>
      <c r="X656" s="13">
        <v>0.27272727272727298</v>
      </c>
      <c r="Y656" s="13">
        <v>0.4</v>
      </c>
      <c r="Z656" s="13">
        <v>0.25</v>
      </c>
      <c r="AA656" s="13">
        <v>0.33333333333333298</v>
      </c>
      <c r="AB656" s="13">
        <v>0</v>
      </c>
      <c r="AC656" s="13">
        <v>0</v>
      </c>
      <c r="AD656" s="13" t="s">
        <v>197</v>
      </c>
      <c r="AE656" s="13"/>
      <c r="AF656" s="13">
        <v>0.215189873417722</v>
      </c>
      <c r="AG656" s="13" t="s">
        <v>197</v>
      </c>
      <c r="AH656" s="13"/>
      <c r="AI656" s="13">
        <v>0.206349206349206</v>
      </c>
      <c r="AJ656" s="13">
        <v>0.25</v>
      </c>
      <c r="AK656" s="13" t="s">
        <v>197</v>
      </c>
      <c r="AL656" s="13"/>
      <c r="AM656" s="13">
        <v>0.23529411764705899</v>
      </c>
      <c r="AN656" s="13" t="s">
        <v>197</v>
      </c>
      <c r="AO656" s="13" t="s">
        <v>197</v>
      </c>
      <c r="AP656" s="13"/>
      <c r="AQ656" s="13">
        <v>0.25581395348837199</v>
      </c>
      <c r="AR656" s="13">
        <v>0.16666666666666699</v>
      </c>
      <c r="AS656" s="13"/>
      <c r="AT656" s="13">
        <v>0.2</v>
      </c>
      <c r="AU656" s="13">
        <v>0.22950819672131101</v>
      </c>
      <c r="AV656" s="13"/>
      <c r="AW656" s="13">
        <v>0.13636363636363599</v>
      </c>
      <c r="AX656" s="13">
        <v>0.25454545454545502</v>
      </c>
      <c r="AY656" s="13"/>
      <c r="AZ656" s="13">
        <v>0.19354838709677399</v>
      </c>
      <c r="BA656" s="13">
        <v>0.22916666666666699</v>
      </c>
      <c r="BB656" s="13"/>
      <c r="BC656" s="13">
        <v>0.19047619047618999</v>
      </c>
      <c r="BD656" s="13">
        <v>0.27272727272727298</v>
      </c>
      <c r="BE656" s="13"/>
      <c r="BF656" s="13">
        <v>0.11764705882352899</v>
      </c>
      <c r="BG656" s="13">
        <v>0.24</v>
      </c>
      <c r="BH656" s="13"/>
      <c r="BI656" s="13">
        <v>0.28571428571428598</v>
      </c>
      <c r="BJ656" s="13">
        <v>0.20833333333333301</v>
      </c>
      <c r="BK656" s="13"/>
      <c r="BL656" s="13">
        <v>0.2</v>
      </c>
      <c r="BM656" s="13">
        <v>0.22916666666666699</v>
      </c>
    </row>
    <row r="657" spans="2:65" x14ac:dyDescent="0.3">
      <c r="B657" t="s">
        <v>352</v>
      </c>
      <c r="C657" s="13">
        <v>0.20253164556962</v>
      </c>
      <c r="D657" s="13">
        <v>0.233333333333333</v>
      </c>
      <c r="E657" s="13">
        <v>0.183673469387755</v>
      </c>
      <c r="F657" s="13"/>
      <c r="G657" s="13">
        <v>0.214285714285714</v>
      </c>
      <c r="H657" s="13">
        <v>0.24242424242424199</v>
      </c>
      <c r="I657" s="13">
        <v>0.11111111111111099</v>
      </c>
      <c r="J657" s="13">
        <v>0</v>
      </c>
      <c r="K657" s="13">
        <v>0.4</v>
      </c>
      <c r="L657" s="13">
        <v>0.33333333333333298</v>
      </c>
      <c r="M657" s="13"/>
      <c r="N657" s="13">
        <v>0.14285714285714299</v>
      </c>
      <c r="O657" s="13">
        <v>0.4</v>
      </c>
      <c r="P657" s="13">
        <v>0.33333333333333298</v>
      </c>
      <c r="Q657" s="13">
        <v>0.13636363636363599</v>
      </c>
      <c r="R657" s="13"/>
      <c r="S657" s="13">
        <v>0.14285714285714299</v>
      </c>
      <c r="T657" s="13">
        <v>0.54545454545454497</v>
      </c>
      <c r="U657" s="13">
        <v>0</v>
      </c>
      <c r="V657" s="13">
        <v>0</v>
      </c>
      <c r="W657" s="13">
        <v>0.25</v>
      </c>
      <c r="X657" s="13">
        <v>9.0909090909090898E-2</v>
      </c>
      <c r="Y657" s="13">
        <v>0</v>
      </c>
      <c r="Z657" s="13">
        <v>0.5</v>
      </c>
      <c r="AA657" s="13">
        <v>0.22222222222222199</v>
      </c>
      <c r="AB657" s="13">
        <v>0.33333333333333298</v>
      </c>
      <c r="AC657" s="13">
        <v>0</v>
      </c>
      <c r="AD657" s="13" t="s">
        <v>197</v>
      </c>
      <c r="AE657" s="13"/>
      <c r="AF657" s="13">
        <v>0.20253164556962</v>
      </c>
      <c r="AG657" s="13" t="s">
        <v>197</v>
      </c>
      <c r="AH657" s="13"/>
      <c r="AI657" s="13">
        <v>0.22222222222222199</v>
      </c>
      <c r="AJ657" s="13">
        <v>0.125</v>
      </c>
      <c r="AK657" s="13" t="s">
        <v>197</v>
      </c>
      <c r="AL657" s="13"/>
      <c r="AM657" s="13">
        <v>0.220588235294118</v>
      </c>
      <c r="AN657" s="13" t="s">
        <v>197</v>
      </c>
      <c r="AO657" s="13" t="s">
        <v>197</v>
      </c>
      <c r="AP657" s="13"/>
      <c r="AQ657" s="13">
        <v>0.209302325581395</v>
      </c>
      <c r="AR657" s="13">
        <v>0.194444444444444</v>
      </c>
      <c r="AS657" s="13"/>
      <c r="AT657" s="13">
        <v>0.133333333333333</v>
      </c>
      <c r="AU657" s="13">
        <v>0.22950819672131101</v>
      </c>
      <c r="AV657" s="13"/>
      <c r="AW657" s="13">
        <v>0.13636363636363599</v>
      </c>
      <c r="AX657" s="13">
        <v>0.218181818181818</v>
      </c>
      <c r="AY657" s="13"/>
      <c r="AZ657" s="13">
        <v>0.19354838709677399</v>
      </c>
      <c r="BA657" s="13">
        <v>0.20833333333333301</v>
      </c>
      <c r="BB657" s="13"/>
      <c r="BC657" s="13">
        <v>0.19047619047618999</v>
      </c>
      <c r="BD657" s="13">
        <v>9.0909090909090898E-2</v>
      </c>
      <c r="BE657" s="13"/>
      <c r="BF657" s="13">
        <v>0.17647058823529399</v>
      </c>
      <c r="BG657" s="13">
        <v>0.2</v>
      </c>
      <c r="BH657" s="13"/>
      <c r="BI657" s="13">
        <v>0.28571428571428598</v>
      </c>
      <c r="BJ657" s="13">
        <v>0.194444444444444</v>
      </c>
      <c r="BK657" s="13"/>
      <c r="BL657" s="13">
        <v>0.266666666666667</v>
      </c>
      <c r="BM657" s="13">
        <v>0.14583333333333301</v>
      </c>
    </row>
    <row r="658" spans="2:65" x14ac:dyDescent="0.3">
      <c r="B658" t="s">
        <v>353</v>
      </c>
      <c r="C658" s="13">
        <v>0.189873417721519</v>
      </c>
      <c r="D658" s="13">
        <v>0.266666666666667</v>
      </c>
      <c r="E658" s="13">
        <v>0.14285714285714299</v>
      </c>
      <c r="F658" s="13"/>
      <c r="G658" s="13">
        <v>0.28571428571428598</v>
      </c>
      <c r="H658" s="13">
        <v>0.12121212121212099</v>
      </c>
      <c r="I658" s="13">
        <v>0.11111111111111099</v>
      </c>
      <c r="J658" s="13">
        <v>0.33333333333333298</v>
      </c>
      <c r="K658" s="13">
        <v>0.4</v>
      </c>
      <c r="L658" s="13">
        <v>0.33333333333333298</v>
      </c>
      <c r="M658" s="13"/>
      <c r="N658" s="13">
        <v>0.114285714285714</v>
      </c>
      <c r="O658" s="13">
        <v>0.2</v>
      </c>
      <c r="P658" s="13">
        <v>0.25</v>
      </c>
      <c r="Q658" s="13">
        <v>0.27272727272727298</v>
      </c>
      <c r="R658" s="13"/>
      <c r="S658" s="13">
        <v>0.19047619047618999</v>
      </c>
      <c r="T658" s="13">
        <v>0.18181818181818199</v>
      </c>
      <c r="U658" s="13">
        <v>0</v>
      </c>
      <c r="V658" s="13">
        <v>0</v>
      </c>
      <c r="W658" s="13">
        <v>0</v>
      </c>
      <c r="X658" s="13">
        <v>0.36363636363636398</v>
      </c>
      <c r="Y658" s="13">
        <v>0</v>
      </c>
      <c r="Z658" s="13">
        <v>0.25</v>
      </c>
      <c r="AA658" s="13">
        <v>0.22222222222222199</v>
      </c>
      <c r="AB658" s="13">
        <v>0.33333333333333298</v>
      </c>
      <c r="AC658" s="13">
        <v>0.25</v>
      </c>
      <c r="AD658" s="13" t="s">
        <v>197</v>
      </c>
      <c r="AE658" s="13"/>
      <c r="AF658" s="13">
        <v>0.189873417721519</v>
      </c>
      <c r="AG658" s="13" t="s">
        <v>197</v>
      </c>
      <c r="AH658" s="13"/>
      <c r="AI658" s="13">
        <v>0.206349206349206</v>
      </c>
      <c r="AJ658" s="13">
        <v>0.125</v>
      </c>
      <c r="AK658" s="13" t="s">
        <v>197</v>
      </c>
      <c r="AL658" s="13"/>
      <c r="AM658" s="13">
        <v>0.191176470588235</v>
      </c>
      <c r="AN658" s="13" t="s">
        <v>197</v>
      </c>
      <c r="AO658" s="13" t="s">
        <v>197</v>
      </c>
      <c r="AP658" s="13"/>
      <c r="AQ658" s="13">
        <v>0.186046511627907</v>
      </c>
      <c r="AR658" s="13">
        <v>0.194444444444444</v>
      </c>
      <c r="AS658" s="13"/>
      <c r="AT658" s="13">
        <v>0.2</v>
      </c>
      <c r="AU658" s="13">
        <v>0.19672131147541</v>
      </c>
      <c r="AV658" s="13"/>
      <c r="AW658" s="13">
        <v>0.18181818181818199</v>
      </c>
      <c r="AX658" s="13">
        <v>0.2</v>
      </c>
      <c r="AY658" s="13"/>
      <c r="AZ658" s="13">
        <v>0.25806451612903197</v>
      </c>
      <c r="BA658" s="13">
        <v>0.14583333333333301</v>
      </c>
      <c r="BB658" s="13"/>
      <c r="BC658" s="13">
        <v>0.26190476190476197</v>
      </c>
      <c r="BD658" s="13">
        <v>4.5454545454545497E-2</v>
      </c>
      <c r="BE658" s="13"/>
      <c r="BF658" s="13">
        <v>0.23529411764705899</v>
      </c>
      <c r="BG658" s="13">
        <v>0.28000000000000003</v>
      </c>
      <c r="BH658" s="13"/>
      <c r="BI658" s="13">
        <v>0.28571428571428598</v>
      </c>
      <c r="BJ658" s="13">
        <v>0.180555555555556</v>
      </c>
      <c r="BK658" s="13"/>
      <c r="BL658" s="13">
        <v>0.266666666666667</v>
      </c>
      <c r="BM658" s="13">
        <v>0.14583333333333301</v>
      </c>
    </row>
    <row r="659" spans="2:65" x14ac:dyDescent="0.3">
      <c r="B659" t="s">
        <v>354</v>
      </c>
      <c r="C659" s="13">
        <v>0.177215189873418</v>
      </c>
      <c r="D659" s="13">
        <v>0.16666666666666699</v>
      </c>
      <c r="E659" s="13">
        <v>0.183673469387755</v>
      </c>
      <c r="F659" s="13"/>
      <c r="G659" s="13">
        <v>7.1428571428571397E-2</v>
      </c>
      <c r="H659" s="13">
        <v>0.27272727272727298</v>
      </c>
      <c r="I659" s="13">
        <v>5.5555555555555601E-2</v>
      </c>
      <c r="J659" s="13">
        <v>0.16666666666666699</v>
      </c>
      <c r="K659" s="13">
        <v>0.4</v>
      </c>
      <c r="L659" s="13">
        <v>0</v>
      </c>
      <c r="M659" s="13"/>
      <c r="N659" s="13">
        <v>0.25714285714285701</v>
      </c>
      <c r="O659" s="13">
        <v>0.2</v>
      </c>
      <c r="P659" s="13">
        <v>8.3333333333333301E-2</v>
      </c>
      <c r="Q659" s="13">
        <v>9.0909090909090898E-2</v>
      </c>
      <c r="R659" s="13"/>
      <c r="S659" s="13">
        <v>0.19047619047618999</v>
      </c>
      <c r="T659" s="13">
        <v>0.27272727272727298</v>
      </c>
      <c r="U659" s="13">
        <v>0.5</v>
      </c>
      <c r="V659" s="13">
        <v>0</v>
      </c>
      <c r="W659" s="13">
        <v>0.25</v>
      </c>
      <c r="X659" s="13">
        <v>0.18181818181818199</v>
      </c>
      <c r="Y659" s="13">
        <v>0</v>
      </c>
      <c r="Z659" s="13">
        <v>0</v>
      </c>
      <c r="AA659" s="13">
        <v>0.22222222222222199</v>
      </c>
      <c r="AB659" s="13">
        <v>0.33333333333333298</v>
      </c>
      <c r="AC659" s="13">
        <v>0</v>
      </c>
      <c r="AD659" s="13" t="s">
        <v>197</v>
      </c>
      <c r="AE659" s="13"/>
      <c r="AF659" s="13">
        <v>0.177215189873418</v>
      </c>
      <c r="AG659" s="13" t="s">
        <v>197</v>
      </c>
      <c r="AH659" s="13"/>
      <c r="AI659" s="13">
        <v>0.158730158730159</v>
      </c>
      <c r="AJ659" s="13">
        <v>0.25</v>
      </c>
      <c r="AK659" s="13" t="s">
        <v>197</v>
      </c>
      <c r="AL659" s="13"/>
      <c r="AM659" s="13">
        <v>0.161764705882353</v>
      </c>
      <c r="AN659" s="13" t="s">
        <v>197</v>
      </c>
      <c r="AO659" s="13" t="s">
        <v>197</v>
      </c>
      <c r="AP659" s="13"/>
      <c r="AQ659" s="13">
        <v>0.209302325581395</v>
      </c>
      <c r="AR659" s="13">
        <v>0.13888888888888901</v>
      </c>
      <c r="AS659" s="13"/>
      <c r="AT659" s="13">
        <v>0.133333333333333</v>
      </c>
      <c r="AU659" s="13">
        <v>0.19672131147541</v>
      </c>
      <c r="AV659" s="13"/>
      <c r="AW659" s="13">
        <v>0.13636363636363599</v>
      </c>
      <c r="AX659" s="13">
        <v>0.2</v>
      </c>
      <c r="AY659" s="13"/>
      <c r="AZ659" s="13">
        <v>0.12903225806451599</v>
      </c>
      <c r="BA659" s="13">
        <v>0.20833333333333301</v>
      </c>
      <c r="BB659" s="13"/>
      <c r="BC659" s="13">
        <v>0.214285714285714</v>
      </c>
      <c r="BD659" s="13">
        <v>4.5454545454545497E-2</v>
      </c>
      <c r="BE659" s="13"/>
      <c r="BF659" s="13">
        <v>0.23529411764705899</v>
      </c>
      <c r="BG659" s="13">
        <v>0.2</v>
      </c>
      <c r="BH659" s="13"/>
      <c r="BI659" s="13">
        <v>0</v>
      </c>
      <c r="BJ659" s="13">
        <v>0.194444444444444</v>
      </c>
      <c r="BK659" s="13"/>
      <c r="BL659" s="13">
        <v>0.16666666666666699</v>
      </c>
      <c r="BM659" s="13">
        <v>0.1875</v>
      </c>
    </row>
    <row r="660" spans="2:65" x14ac:dyDescent="0.3">
      <c r="B660" t="s">
        <v>91</v>
      </c>
      <c r="C660" s="13">
        <v>2.53164556962025E-2</v>
      </c>
      <c r="D660" s="13">
        <v>0</v>
      </c>
      <c r="E660" s="13">
        <v>4.08163265306122E-2</v>
      </c>
      <c r="F660" s="13"/>
      <c r="G660" s="13">
        <v>7.1428571428571397E-2</v>
      </c>
      <c r="H660" s="13">
        <v>0</v>
      </c>
      <c r="I660" s="13">
        <v>5.5555555555555601E-2</v>
      </c>
      <c r="J660" s="13">
        <v>0</v>
      </c>
      <c r="K660" s="13">
        <v>0</v>
      </c>
      <c r="L660" s="13">
        <v>0</v>
      </c>
      <c r="M660" s="13"/>
      <c r="N660" s="13">
        <v>0</v>
      </c>
      <c r="O660" s="13">
        <v>0.1</v>
      </c>
      <c r="P660" s="13">
        <v>0</v>
      </c>
      <c r="Q660" s="13">
        <v>4.5454545454545497E-2</v>
      </c>
      <c r="R660" s="13"/>
      <c r="S660" s="13">
        <v>4.7619047619047603E-2</v>
      </c>
      <c r="T660" s="13">
        <v>0</v>
      </c>
      <c r="U660" s="13">
        <v>0</v>
      </c>
      <c r="V660" s="13">
        <v>0</v>
      </c>
      <c r="W660" s="13">
        <v>0</v>
      </c>
      <c r="X660" s="13">
        <v>0</v>
      </c>
      <c r="Y660" s="13">
        <v>0</v>
      </c>
      <c r="Z660" s="13">
        <v>0</v>
      </c>
      <c r="AA660" s="13">
        <v>0</v>
      </c>
      <c r="AB660" s="13">
        <v>0</v>
      </c>
      <c r="AC660" s="13">
        <v>0.25</v>
      </c>
      <c r="AD660" s="13" t="s">
        <v>197</v>
      </c>
      <c r="AE660" s="13"/>
      <c r="AF660" s="13">
        <v>2.53164556962025E-2</v>
      </c>
      <c r="AG660" s="13" t="s">
        <v>197</v>
      </c>
      <c r="AH660" s="13"/>
      <c r="AI660" s="13">
        <v>1.58730158730159E-2</v>
      </c>
      <c r="AJ660" s="13">
        <v>6.25E-2</v>
      </c>
      <c r="AK660" s="13" t="s">
        <v>197</v>
      </c>
      <c r="AL660" s="13"/>
      <c r="AM660" s="13">
        <v>1.4705882352941201E-2</v>
      </c>
      <c r="AN660" s="13" t="s">
        <v>197</v>
      </c>
      <c r="AO660" s="13" t="s">
        <v>197</v>
      </c>
      <c r="AP660" s="13"/>
      <c r="AQ660" s="13">
        <v>2.32558139534884E-2</v>
      </c>
      <c r="AR660" s="13">
        <v>2.7777777777777801E-2</v>
      </c>
      <c r="AS660" s="13"/>
      <c r="AT660" s="13">
        <v>0.133333333333333</v>
      </c>
      <c r="AU660" s="13">
        <v>0</v>
      </c>
      <c r="AV660" s="13"/>
      <c r="AW660" s="13">
        <v>4.5454545454545497E-2</v>
      </c>
      <c r="AX660" s="13">
        <v>1.8181818181818198E-2</v>
      </c>
      <c r="AY660" s="13"/>
      <c r="AZ660" s="13">
        <v>0</v>
      </c>
      <c r="BA660" s="13">
        <v>4.1666666666666699E-2</v>
      </c>
      <c r="BB660" s="13"/>
      <c r="BC660" s="13">
        <v>4.7619047619047603E-2</v>
      </c>
      <c r="BD660" s="13">
        <v>0</v>
      </c>
      <c r="BE660" s="13"/>
      <c r="BF660" s="13">
        <v>5.8823529411764698E-2</v>
      </c>
      <c r="BG660" s="13">
        <v>0.04</v>
      </c>
      <c r="BH660" s="13"/>
      <c r="BI660" s="13">
        <v>0.14285714285714299</v>
      </c>
      <c r="BJ660" s="13">
        <v>1.38888888888889E-2</v>
      </c>
      <c r="BK660" s="13"/>
      <c r="BL660" s="13">
        <v>0</v>
      </c>
      <c r="BM660" s="13">
        <v>4.1666666666666699E-2</v>
      </c>
    </row>
    <row r="661" spans="2:65" x14ac:dyDescent="0.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row>
    <row r="662" spans="2:65" x14ac:dyDescent="0.3">
      <c r="B662" s="6" t="s">
        <v>370</v>
      </c>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row>
    <row r="663" spans="2:65" x14ac:dyDescent="0.3">
      <c r="B663" s="23" t="s">
        <v>82</v>
      </c>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row>
    <row r="664" spans="2:65" x14ac:dyDescent="0.3">
      <c r="B664" t="s">
        <v>365</v>
      </c>
      <c r="C664" s="13">
        <v>0.75189107413010603</v>
      </c>
      <c r="D664" s="13">
        <v>0.77046548956661298</v>
      </c>
      <c r="E664" s="13">
        <v>0.73410404624277503</v>
      </c>
      <c r="F664" s="13"/>
      <c r="G664" s="13">
        <v>0.74033149171270696</v>
      </c>
      <c r="H664" s="13">
        <v>0.747899159663866</v>
      </c>
      <c r="I664" s="13">
        <v>0.76383763837638396</v>
      </c>
      <c r="J664" s="13">
        <v>0.73459715639810397</v>
      </c>
      <c r="K664" s="13">
        <v>0.82442748091603102</v>
      </c>
      <c r="L664" s="13">
        <v>0.71929824561403499</v>
      </c>
      <c r="M664" s="13"/>
      <c r="N664" s="13">
        <v>0.75106382978723396</v>
      </c>
      <c r="O664" s="13">
        <v>0.77058823529411802</v>
      </c>
      <c r="P664" s="13">
        <v>0.72471910112359506</v>
      </c>
      <c r="Q664" s="13">
        <v>0.73981191222570497</v>
      </c>
      <c r="R664" s="13"/>
      <c r="S664" s="13">
        <v>0.75432525951557095</v>
      </c>
      <c r="T664" s="13">
        <v>0.68656716417910402</v>
      </c>
      <c r="U664" s="13">
        <v>0.79032258064516103</v>
      </c>
      <c r="V664" s="13">
        <v>0.78095238095238095</v>
      </c>
      <c r="W664" s="13">
        <v>0.76470588235294101</v>
      </c>
      <c r="X664" s="13">
        <v>0.80303030303030298</v>
      </c>
      <c r="Y664" s="13">
        <v>0.74766355140186902</v>
      </c>
      <c r="Z664" s="13">
        <v>0.8</v>
      </c>
      <c r="AA664" s="13">
        <v>0.74213836477987405</v>
      </c>
      <c r="AB664" s="13">
        <v>0.71276595744680804</v>
      </c>
      <c r="AC664" s="13">
        <v>0.76470588235294101</v>
      </c>
      <c r="AD664" s="13">
        <v>0.65217391304347805</v>
      </c>
      <c r="AE664" s="13"/>
      <c r="AF664" s="13">
        <v>0.77917189460476799</v>
      </c>
      <c r="AG664" s="13">
        <v>0.71011673151750998</v>
      </c>
      <c r="AH664" s="13"/>
      <c r="AI664" s="13">
        <v>0.74152542372881403</v>
      </c>
      <c r="AJ664" s="13">
        <v>0.70129870129870098</v>
      </c>
      <c r="AK664" s="13">
        <v>0.81791907514450901</v>
      </c>
      <c r="AL664" s="13"/>
      <c r="AM664" s="13">
        <v>0.80882352941176505</v>
      </c>
      <c r="AN664" s="13">
        <v>0.67307692307692302</v>
      </c>
      <c r="AO664" s="13">
        <v>0.71111111111111103</v>
      </c>
      <c r="AP664" s="13"/>
      <c r="AQ664" s="13">
        <v>0.73008849557522104</v>
      </c>
      <c r="AR664" s="13">
        <v>0.77500000000000002</v>
      </c>
      <c r="AS664" s="13"/>
      <c r="AT664" s="13">
        <v>0.71171171171171199</v>
      </c>
      <c r="AU664" s="13">
        <v>0.76850886339937396</v>
      </c>
      <c r="AV664" s="13"/>
      <c r="AW664" s="13">
        <v>0.79036827195467396</v>
      </c>
      <c r="AX664" s="13">
        <v>0.73662119622245503</v>
      </c>
      <c r="AY664" s="13"/>
      <c r="AZ664" s="13">
        <v>0.78413284132841299</v>
      </c>
      <c r="BA664" s="13">
        <v>0.72894736842105301</v>
      </c>
      <c r="BB664" s="13"/>
      <c r="BC664" s="13">
        <v>0.79885057471264398</v>
      </c>
      <c r="BD664" s="13">
        <v>0.69130434782608696</v>
      </c>
      <c r="BE664" s="13"/>
      <c r="BF664" s="13">
        <v>0.77941176470588203</v>
      </c>
      <c r="BG664" s="13">
        <v>0.81132075471698095</v>
      </c>
      <c r="BH664" s="13"/>
      <c r="BI664" s="13">
        <v>0.72463768115941996</v>
      </c>
      <c r="BJ664" s="13">
        <v>0.75705731394354103</v>
      </c>
      <c r="BK664" s="13"/>
      <c r="BL664" s="13">
        <v>0.78613861386138595</v>
      </c>
      <c r="BM664" s="13">
        <v>0.73106060606060597</v>
      </c>
    </row>
    <row r="665" spans="2:65" x14ac:dyDescent="0.3">
      <c r="B665" t="s">
        <v>366</v>
      </c>
      <c r="C665" s="13">
        <v>0.145990922844176</v>
      </c>
      <c r="D665" s="13">
        <v>0.11878009630818601</v>
      </c>
      <c r="E665" s="13">
        <v>0.170520231213873</v>
      </c>
      <c r="F665" s="13"/>
      <c r="G665" s="13">
        <v>0.16574585635359099</v>
      </c>
      <c r="H665" s="13">
        <v>0.16806722689075601</v>
      </c>
      <c r="I665" s="13">
        <v>0.12915129151291499</v>
      </c>
      <c r="J665" s="13">
        <v>0.16587677725118499</v>
      </c>
      <c r="K665" s="13">
        <v>6.8702290076335895E-2</v>
      </c>
      <c r="L665" s="13">
        <v>0.140350877192982</v>
      </c>
      <c r="M665" s="13"/>
      <c r="N665" s="13">
        <v>0.16382978723404301</v>
      </c>
      <c r="O665" s="13">
        <v>0.120588235294118</v>
      </c>
      <c r="P665" s="13">
        <v>0.15730337078651699</v>
      </c>
      <c r="Q665" s="13">
        <v>0.14733542319749199</v>
      </c>
      <c r="R665" s="13"/>
      <c r="S665" s="13">
        <v>0.14186851211072701</v>
      </c>
      <c r="T665" s="13">
        <v>0.171641791044776</v>
      </c>
      <c r="U665" s="13">
        <v>0.14516129032258099</v>
      </c>
      <c r="V665" s="13">
        <v>0.104761904761905</v>
      </c>
      <c r="W665" s="13">
        <v>0.159663865546218</v>
      </c>
      <c r="X665" s="13">
        <v>0.11363636363636399</v>
      </c>
      <c r="Y665" s="13">
        <v>0.13084112149532701</v>
      </c>
      <c r="Z665" s="13">
        <v>0.133333333333333</v>
      </c>
      <c r="AA665" s="13">
        <v>0.15094339622641501</v>
      </c>
      <c r="AB665" s="13">
        <v>0.170212765957447</v>
      </c>
      <c r="AC665" s="13">
        <v>0.17647058823529399</v>
      </c>
      <c r="AD665" s="13">
        <v>0.217391304347826</v>
      </c>
      <c r="AE665" s="13"/>
      <c r="AF665" s="13">
        <v>0.13550815558343801</v>
      </c>
      <c r="AG665" s="13">
        <v>0.16342412451361901</v>
      </c>
      <c r="AH665" s="13"/>
      <c r="AI665" s="13">
        <v>0.161016949152542</v>
      </c>
      <c r="AJ665" s="13">
        <v>0.15584415584415601</v>
      </c>
      <c r="AK665" s="13">
        <v>0.115606936416185</v>
      </c>
      <c r="AL665" s="13"/>
      <c r="AM665" s="13">
        <v>0.14705882352941199</v>
      </c>
      <c r="AN665" s="13">
        <v>0.21153846153846201</v>
      </c>
      <c r="AO665" s="13">
        <v>0.133333333333333</v>
      </c>
      <c r="AP665" s="13"/>
      <c r="AQ665" s="13">
        <v>0.16814159292035399</v>
      </c>
      <c r="AR665" s="13">
        <v>0.12343750000000001</v>
      </c>
      <c r="AS665" s="13"/>
      <c r="AT665" s="13">
        <v>0.15915915915915901</v>
      </c>
      <c r="AU665" s="13">
        <v>0.13764337851929101</v>
      </c>
      <c r="AV665" s="13"/>
      <c r="AW665" s="13">
        <v>0.14730878186968799</v>
      </c>
      <c r="AX665" s="13">
        <v>0.14690451206715599</v>
      </c>
      <c r="AY665" s="13"/>
      <c r="AZ665" s="13">
        <v>0.118081180811808</v>
      </c>
      <c r="BA665" s="13">
        <v>0.16710526315789501</v>
      </c>
      <c r="BB665" s="13"/>
      <c r="BC665" s="13">
        <v>0.13218390804597699</v>
      </c>
      <c r="BD665" s="13">
        <v>0.16521739130434801</v>
      </c>
      <c r="BE665" s="13"/>
      <c r="BF665" s="13">
        <v>0.161764705882353</v>
      </c>
      <c r="BG665" s="13">
        <v>0.113207547169811</v>
      </c>
      <c r="BH665" s="13"/>
      <c r="BI665" s="13">
        <v>0.13043478260869601</v>
      </c>
      <c r="BJ665" s="13">
        <v>0.14542343883661199</v>
      </c>
      <c r="BK665" s="13"/>
      <c r="BL665" s="13">
        <v>0.12277227722772301</v>
      </c>
      <c r="BM665" s="13">
        <v>0.16287878787878801</v>
      </c>
    </row>
    <row r="666" spans="2:65" x14ac:dyDescent="0.3">
      <c r="B666" t="s">
        <v>367</v>
      </c>
      <c r="C666" s="13">
        <v>4.16036308623298E-2</v>
      </c>
      <c r="D666" s="13">
        <v>4.3338683788122001E-2</v>
      </c>
      <c r="E666" s="13">
        <v>4.0462427745664699E-2</v>
      </c>
      <c r="F666" s="13"/>
      <c r="G666" s="13">
        <v>3.3149171270718203E-2</v>
      </c>
      <c r="H666" s="13">
        <v>4.20168067226891E-2</v>
      </c>
      <c r="I666" s="13">
        <v>4.0590405904058997E-2</v>
      </c>
      <c r="J666" s="13">
        <v>2.3696682464454999E-2</v>
      </c>
      <c r="K666" s="13">
        <v>6.8702290076335895E-2</v>
      </c>
      <c r="L666" s="13">
        <v>5.2631578947368397E-2</v>
      </c>
      <c r="M666" s="13"/>
      <c r="N666" s="13">
        <v>4.2553191489361701E-2</v>
      </c>
      <c r="O666" s="13">
        <v>0.05</v>
      </c>
      <c r="P666" s="13">
        <v>4.49438202247191E-2</v>
      </c>
      <c r="Q666" s="13">
        <v>2.8213166144200601E-2</v>
      </c>
      <c r="R666" s="13"/>
      <c r="S666" s="13">
        <v>4.8442906574394498E-2</v>
      </c>
      <c r="T666" s="13">
        <v>3.7313432835820899E-2</v>
      </c>
      <c r="U666" s="13">
        <v>4.8387096774193498E-2</v>
      </c>
      <c r="V666" s="13">
        <v>5.7142857142857099E-2</v>
      </c>
      <c r="W666" s="13">
        <v>5.0420168067226899E-2</v>
      </c>
      <c r="X666" s="13">
        <v>2.27272727272727E-2</v>
      </c>
      <c r="Y666" s="13">
        <v>6.5420560747663503E-2</v>
      </c>
      <c r="Z666" s="13">
        <v>0</v>
      </c>
      <c r="AA666" s="13">
        <v>1.88679245283019E-2</v>
      </c>
      <c r="AB666" s="13">
        <v>5.31914893617021E-2</v>
      </c>
      <c r="AC666" s="13">
        <v>2.9411764705882401E-2</v>
      </c>
      <c r="AD666" s="13">
        <v>4.3478260869565202E-2</v>
      </c>
      <c r="AE666" s="13"/>
      <c r="AF666" s="13">
        <v>3.8895859473023799E-2</v>
      </c>
      <c r="AG666" s="13">
        <v>4.66926070038911E-2</v>
      </c>
      <c r="AH666" s="13"/>
      <c r="AI666" s="13">
        <v>4.6610169491525397E-2</v>
      </c>
      <c r="AJ666" s="13">
        <v>0.103896103896104</v>
      </c>
      <c r="AK666" s="13">
        <v>2.8901734104046201E-2</v>
      </c>
      <c r="AL666" s="13"/>
      <c r="AM666" s="13">
        <v>2.9411764705882401E-2</v>
      </c>
      <c r="AN666" s="13">
        <v>7.69230769230769E-2</v>
      </c>
      <c r="AO666" s="13">
        <v>8.8888888888888906E-2</v>
      </c>
      <c r="AP666" s="13"/>
      <c r="AQ666" s="13">
        <v>4.71976401179941E-2</v>
      </c>
      <c r="AR666" s="13">
        <v>3.5937499999999997E-2</v>
      </c>
      <c r="AS666" s="13"/>
      <c r="AT666" s="13">
        <v>5.4054054054054099E-2</v>
      </c>
      <c r="AU666" s="13">
        <v>3.7539103232533899E-2</v>
      </c>
      <c r="AV666" s="13"/>
      <c r="AW666" s="13">
        <v>2.8328611898017001E-2</v>
      </c>
      <c r="AX666" s="13">
        <v>4.6169989506820601E-2</v>
      </c>
      <c r="AY666" s="13"/>
      <c r="AZ666" s="13">
        <v>2.9520295202952001E-2</v>
      </c>
      <c r="BA666" s="13">
        <v>0.05</v>
      </c>
      <c r="BB666" s="13"/>
      <c r="BC666" s="13">
        <v>4.31034482758621E-2</v>
      </c>
      <c r="BD666" s="13">
        <v>6.08695652173913E-2</v>
      </c>
      <c r="BE666" s="13"/>
      <c r="BF666" s="13">
        <v>2.9411764705882401E-2</v>
      </c>
      <c r="BG666" s="13">
        <v>5.1886792452830198E-2</v>
      </c>
      <c r="BH666" s="13"/>
      <c r="BI666" s="13">
        <v>2.8985507246376802E-2</v>
      </c>
      <c r="BJ666" s="13">
        <v>4.3627031650983701E-2</v>
      </c>
      <c r="BK666" s="13"/>
      <c r="BL666" s="13">
        <v>2.9702970297029702E-2</v>
      </c>
      <c r="BM666" s="13">
        <v>4.5454545454545497E-2</v>
      </c>
    </row>
    <row r="667" spans="2:65" x14ac:dyDescent="0.3">
      <c r="B667" t="s">
        <v>368</v>
      </c>
      <c r="C667" s="13">
        <v>3.6308623298033298E-2</v>
      </c>
      <c r="D667" s="13">
        <v>4.3338683788122001E-2</v>
      </c>
      <c r="E667" s="13">
        <v>3.0346820809248599E-2</v>
      </c>
      <c r="F667" s="13"/>
      <c r="G667" s="13">
        <v>4.9723756906077297E-2</v>
      </c>
      <c r="H667" s="13">
        <v>1.6806722689075598E-2</v>
      </c>
      <c r="I667" s="13">
        <v>4.4280442804428E-2</v>
      </c>
      <c r="J667" s="13">
        <v>3.7914691943128E-2</v>
      </c>
      <c r="K667" s="13">
        <v>2.2900763358778602E-2</v>
      </c>
      <c r="L667" s="13">
        <v>5.8479532163742701E-2</v>
      </c>
      <c r="M667" s="13"/>
      <c r="N667" s="13">
        <v>2.7659574468085101E-2</v>
      </c>
      <c r="O667" s="13">
        <v>3.8235294117647103E-2</v>
      </c>
      <c r="P667" s="13">
        <v>5.6179775280898903E-2</v>
      </c>
      <c r="Q667" s="13">
        <v>3.7617554858934199E-2</v>
      </c>
      <c r="R667" s="13"/>
      <c r="S667" s="13">
        <v>3.1141868512110701E-2</v>
      </c>
      <c r="T667" s="13">
        <v>5.9701492537313397E-2</v>
      </c>
      <c r="U667" s="13">
        <v>1.6129032258064498E-2</v>
      </c>
      <c r="V667" s="13">
        <v>3.8095238095238099E-2</v>
      </c>
      <c r="W667" s="13">
        <v>1.6806722689075598E-2</v>
      </c>
      <c r="X667" s="13">
        <v>3.7878787878787901E-2</v>
      </c>
      <c r="Y667" s="13">
        <v>4.67289719626168E-2</v>
      </c>
      <c r="Z667" s="13">
        <v>3.3333333333333298E-2</v>
      </c>
      <c r="AA667" s="13">
        <v>5.0314465408804999E-2</v>
      </c>
      <c r="AB667" s="13">
        <v>3.1914893617021302E-2</v>
      </c>
      <c r="AC667" s="13">
        <v>1.4705882352941201E-2</v>
      </c>
      <c r="AD667" s="13">
        <v>4.3478260869565202E-2</v>
      </c>
      <c r="AE667" s="13"/>
      <c r="AF667" s="13">
        <v>2.63488080301129E-2</v>
      </c>
      <c r="AG667" s="13">
        <v>5.0583657587548597E-2</v>
      </c>
      <c r="AH667" s="13"/>
      <c r="AI667" s="13">
        <v>3.8135593220338999E-2</v>
      </c>
      <c r="AJ667" s="13">
        <v>2.5974025974026E-2</v>
      </c>
      <c r="AK667" s="13">
        <v>1.7341040462427699E-2</v>
      </c>
      <c r="AL667" s="13"/>
      <c r="AM667" s="13">
        <v>0</v>
      </c>
      <c r="AN667" s="13">
        <v>1.9230769230769201E-2</v>
      </c>
      <c r="AO667" s="13">
        <v>5.1851851851851899E-2</v>
      </c>
      <c r="AP667" s="13"/>
      <c r="AQ667" s="13">
        <v>3.6873156342182897E-2</v>
      </c>
      <c r="AR667" s="13">
        <v>3.5937499999999997E-2</v>
      </c>
      <c r="AS667" s="13"/>
      <c r="AT667" s="13">
        <v>5.1051051051051101E-2</v>
      </c>
      <c r="AU667" s="13">
        <v>3.2325338894681997E-2</v>
      </c>
      <c r="AV667" s="13"/>
      <c r="AW667" s="13">
        <v>1.69971671388102E-2</v>
      </c>
      <c r="AX667" s="13">
        <v>4.3022035676810101E-2</v>
      </c>
      <c r="AY667" s="13"/>
      <c r="AZ667" s="13">
        <v>3.6900369003690002E-2</v>
      </c>
      <c r="BA667" s="13">
        <v>3.4210526315789497E-2</v>
      </c>
      <c r="BB667" s="13"/>
      <c r="BC667" s="13">
        <v>1.72413793103448E-2</v>
      </c>
      <c r="BD667" s="13">
        <v>4.3478260869565202E-2</v>
      </c>
      <c r="BE667" s="13"/>
      <c r="BF667" s="13">
        <v>2.2058823529411801E-2</v>
      </c>
      <c r="BG667" s="13">
        <v>1.41509433962264E-2</v>
      </c>
      <c r="BH667" s="13"/>
      <c r="BI667" s="13">
        <v>7.2463768115942004E-2</v>
      </c>
      <c r="BJ667" s="13">
        <v>3.1650983746792101E-2</v>
      </c>
      <c r="BK667" s="13"/>
      <c r="BL667" s="13">
        <v>2.9702970297029702E-2</v>
      </c>
      <c r="BM667" s="13">
        <v>4.1666666666666699E-2</v>
      </c>
    </row>
    <row r="668" spans="2:65" x14ac:dyDescent="0.3">
      <c r="B668" t="s">
        <v>91</v>
      </c>
      <c r="C668" s="13">
        <v>2.4205748865355502E-2</v>
      </c>
      <c r="D668" s="13">
        <v>2.4077046548956701E-2</v>
      </c>
      <c r="E668" s="13">
        <v>2.4566473988439301E-2</v>
      </c>
      <c r="F668" s="13"/>
      <c r="G668" s="13">
        <v>1.1049723756906099E-2</v>
      </c>
      <c r="H668" s="13">
        <v>2.5210084033613401E-2</v>
      </c>
      <c r="I668" s="13">
        <v>2.2140221402214E-2</v>
      </c>
      <c r="J668" s="13">
        <v>3.7914691943128E-2</v>
      </c>
      <c r="K668" s="13">
        <v>1.5267175572519101E-2</v>
      </c>
      <c r="L668" s="13">
        <v>2.9239766081871298E-2</v>
      </c>
      <c r="M668" s="13"/>
      <c r="N668" s="13">
        <v>1.48936170212766E-2</v>
      </c>
      <c r="O668" s="13">
        <v>2.0588235294117602E-2</v>
      </c>
      <c r="P668" s="13">
        <v>1.6853932584269701E-2</v>
      </c>
      <c r="Q668" s="13">
        <v>4.70219435736677E-2</v>
      </c>
      <c r="R668" s="13"/>
      <c r="S668" s="13">
        <v>2.42214532871972E-2</v>
      </c>
      <c r="T668" s="13">
        <v>4.47761194029851E-2</v>
      </c>
      <c r="U668" s="13">
        <v>0</v>
      </c>
      <c r="V668" s="13">
        <v>1.9047619047619001E-2</v>
      </c>
      <c r="W668" s="13">
        <v>8.4033613445378096E-3</v>
      </c>
      <c r="X668" s="13">
        <v>2.27272727272727E-2</v>
      </c>
      <c r="Y668" s="13">
        <v>9.3457943925233603E-3</v>
      </c>
      <c r="Z668" s="13">
        <v>3.3333333333333298E-2</v>
      </c>
      <c r="AA668" s="13">
        <v>3.77358490566038E-2</v>
      </c>
      <c r="AB668" s="13">
        <v>3.1914893617021302E-2</v>
      </c>
      <c r="AC668" s="13">
        <v>1.4705882352941201E-2</v>
      </c>
      <c r="AD668" s="13">
        <v>4.3478260869565202E-2</v>
      </c>
      <c r="AE668" s="13"/>
      <c r="AF668" s="13">
        <v>2.0075282308657499E-2</v>
      </c>
      <c r="AG668" s="13">
        <v>2.91828793774319E-2</v>
      </c>
      <c r="AH668" s="13"/>
      <c r="AI668" s="13">
        <v>1.27118644067797E-2</v>
      </c>
      <c r="AJ668" s="13">
        <v>1.2987012987013E-2</v>
      </c>
      <c r="AK668" s="13">
        <v>2.0231213872832401E-2</v>
      </c>
      <c r="AL668" s="13"/>
      <c r="AM668" s="13">
        <v>1.4705882352941201E-2</v>
      </c>
      <c r="AN668" s="13">
        <v>1.9230769230769201E-2</v>
      </c>
      <c r="AO668" s="13">
        <v>1.48148148148148E-2</v>
      </c>
      <c r="AP668" s="13"/>
      <c r="AQ668" s="13">
        <v>1.7699115044247801E-2</v>
      </c>
      <c r="AR668" s="13">
        <v>2.9687499999999999E-2</v>
      </c>
      <c r="AS668" s="13"/>
      <c r="AT668" s="13">
        <v>2.4024024024024E-2</v>
      </c>
      <c r="AU668" s="13">
        <v>2.39833159541189E-2</v>
      </c>
      <c r="AV668" s="13"/>
      <c r="AW668" s="13">
        <v>1.69971671388102E-2</v>
      </c>
      <c r="AX668" s="13">
        <v>2.7282266526757599E-2</v>
      </c>
      <c r="AY668" s="13"/>
      <c r="AZ668" s="13">
        <v>3.1365313653136502E-2</v>
      </c>
      <c r="BA668" s="13">
        <v>1.9736842105263198E-2</v>
      </c>
      <c r="BB668" s="13"/>
      <c r="BC668" s="13">
        <v>8.6206896551724102E-3</v>
      </c>
      <c r="BD668" s="13">
        <v>3.9130434782608699E-2</v>
      </c>
      <c r="BE668" s="13"/>
      <c r="BF668" s="13">
        <v>7.3529411764705899E-3</v>
      </c>
      <c r="BG668" s="13">
        <v>9.4339622641509396E-3</v>
      </c>
      <c r="BH668" s="13"/>
      <c r="BI668" s="13">
        <v>4.3478260869565202E-2</v>
      </c>
      <c r="BJ668" s="13">
        <v>2.22412318220701E-2</v>
      </c>
      <c r="BK668" s="13"/>
      <c r="BL668" s="13">
        <v>3.1683168316831697E-2</v>
      </c>
      <c r="BM668" s="13">
        <v>1.8939393939393898E-2</v>
      </c>
    </row>
    <row r="669" spans="2:65" x14ac:dyDescent="0.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row>
    <row r="670" spans="2:65" x14ac:dyDescent="0.3">
      <c r="B670" s="6" t="s">
        <v>371</v>
      </c>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row>
    <row r="671" spans="2:65" x14ac:dyDescent="0.3">
      <c r="B671" s="23" t="s">
        <v>82</v>
      </c>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row>
    <row r="672" spans="2:65" x14ac:dyDescent="0.3">
      <c r="B672" t="s">
        <v>365</v>
      </c>
      <c r="C672" s="13">
        <v>0.62481089258698896</v>
      </c>
      <c r="D672" s="13">
        <v>0.64044943820224698</v>
      </c>
      <c r="E672" s="13">
        <v>0.61127167630057799</v>
      </c>
      <c r="F672" s="13"/>
      <c r="G672" s="13">
        <v>0.55801104972375704</v>
      </c>
      <c r="H672" s="13">
        <v>0.56302521008403394</v>
      </c>
      <c r="I672" s="13">
        <v>0.66789667896678995</v>
      </c>
      <c r="J672" s="13">
        <v>0.64928909952606595</v>
      </c>
      <c r="K672" s="13">
        <v>0.76335877862595403</v>
      </c>
      <c r="L672" s="13">
        <v>0.61988304093567204</v>
      </c>
      <c r="M672" s="13"/>
      <c r="N672" s="13">
        <v>0.62127659574468097</v>
      </c>
      <c r="O672" s="13">
        <v>0.629411764705882</v>
      </c>
      <c r="P672" s="13">
        <v>0.61235955056179803</v>
      </c>
      <c r="Q672" s="13">
        <v>0.62695924764890298</v>
      </c>
      <c r="R672" s="13"/>
      <c r="S672" s="13">
        <v>0.60207612456747395</v>
      </c>
      <c r="T672" s="13">
        <v>0.61940298507462699</v>
      </c>
      <c r="U672" s="13">
        <v>0.66129032258064502</v>
      </c>
      <c r="V672" s="13">
        <v>0.61904761904761896</v>
      </c>
      <c r="W672" s="13">
        <v>0.67226890756302504</v>
      </c>
      <c r="X672" s="13">
        <v>0.52272727272727304</v>
      </c>
      <c r="Y672" s="13">
        <v>0.70093457943925197</v>
      </c>
      <c r="Z672" s="13">
        <v>0.63333333333333297</v>
      </c>
      <c r="AA672" s="13">
        <v>0.61006289308176098</v>
      </c>
      <c r="AB672" s="13">
        <v>0.60638297872340396</v>
      </c>
      <c r="AC672" s="13">
        <v>0.70588235294117696</v>
      </c>
      <c r="AD672" s="13">
        <v>0.78260869565217395</v>
      </c>
      <c r="AE672" s="13"/>
      <c r="AF672" s="13">
        <v>0.63488080301129202</v>
      </c>
      <c r="AG672" s="13">
        <v>0.61089494163424096</v>
      </c>
      <c r="AH672" s="13"/>
      <c r="AI672" s="13">
        <v>0.572033898305085</v>
      </c>
      <c r="AJ672" s="13">
        <v>0.61038961038961004</v>
      </c>
      <c r="AK672" s="13">
        <v>0.71098265895953805</v>
      </c>
      <c r="AL672" s="13"/>
      <c r="AM672" s="13">
        <v>0.57352941176470595</v>
      </c>
      <c r="AN672" s="13">
        <v>0.44230769230769201</v>
      </c>
      <c r="AO672" s="13">
        <v>0.61481481481481504</v>
      </c>
      <c r="AP672" s="13"/>
      <c r="AQ672" s="13">
        <v>0.56489675516224203</v>
      </c>
      <c r="AR672" s="13">
        <v>0.68906250000000002</v>
      </c>
      <c r="AS672" s="13"/>
      <c r="AT672" s="13">
        <v>0.55555555555555602</v>
      </c>
      <c r="AU672" s="13">
        <v>0.65276329509906195</v>
      </c>
      <c r="AV672" s="13"/>
      <c r="AW672" s="13">
        <v>0.628895184135977</v>
      </c>
      <c r="AX672" s="13">
        <v>0.62329485834207798</v>
      </c>
      <c r="AY672" s="13"/>
      <c r="AZ672" s="13">
        <v>0.67158671586715901</v>
      </c>
      <c r="BA672" s="13">
        <v>0.59210526315789502</v>
      </c>
      <c r="BB672" s="13"/>
      <c r="BC672" s="13">
        <v>0.65229885057471304</v>
      </c>
      <c r="BD672" s="13">
        <v>0.63043478260869601</v>
      </c>
      <c r="BE672" s="13"/>
      <c r="BF672" s="13">
        <v>0.63235294117647101</v>
      </c>
      <c r="BG672" s="13">
        <v>0.66509433962264197</v>
      </c>
      <c r="BH672" s="13"/>
      <c r="BI672" s="13">
        <v>0.54347826086956497</v>
      </c>
      <c r="BJ672" s="13">
        <v>0.63644140290846896</v>
      </c>
      <c r="BK672" s="13"/>
      <c r="BL672" s="13">
        <v>0.66534653465346505</v>
      </c>
      <c r="BM672" s="13">
        <v>0.60227272727272696</v>
      </c>
    </row>
    <row r="673" spans="2:65" x14ac:dyDescent="0.3">
      <c r="B673" t="s">
        <v>366</v>
      </c>
      <c r="C673" s="13">
        <v>0.172465960665658</v>
      </c>
      <c r="D673" s="13">
        <v>0.16051364365971099</v>
      </c>
      <c r="E673" s="13">
        <v>0.180635838150289</v>
      </c>
      <c r="F673" s="13"/>
      <c r="G673" s="13">
        <v>0.22099447513812201</v>
      </c>
      <c r="H673" s="13">
        <v>0.204481792717087</v>
      </c>
      <c r="I673" s="13">
        <v>0.154981549815498</v>
      </c>
      <c r="J673" s="13">
        <v>0.15639810426540299</v>
      </c>
      <c r="K673" s="13">
        <v>9.9236641221374003E-2</v>
      </c>
      <c r="L673" s="13">
        <v>0.157894736842105</v>
      </c>
      <c r="M673" s="13"/>
      <c r="N673" s="13">
        <v>0.180851063829787</v>
      </c>
      <c r="O673" s="13">
        <v>0.17058823529411801</v>
      </c>
      <c r="P673" s="13">
        <v>0.17977528089887601</v>
      </c>
      <c r="Q673" s="13">
        <v>0.163009404388715</v>
      </c>
      <c r="R673" s="13"/>
      <c r="S673" s="13">
        <v>0.19377162629757799</v>
      </c>
      <c r="T673" s="13">
        <v>0.19402985074626899</v>
      </c>
      <c r="U673" s="13">
        <v>0.16129032258064499</v>
      </c>
      <c r="V673" s="13">
        <v>0.180952380952381</v>
      </c>
      <c r="W673" s="13">
        <v>0.151260504201681</v>
      </c>
      <c r="X673" s="13">
        <v>0.19696969696969699</v>
      </c>
      <c r="Y673" s="13">
        <v>0.14953271028037399</v>
      </c>
      <c r="Z673" s="13">
        <v>0.133333333333333</v>
      </c>
      <c r="AA673" s="13">
        <v>0.20125786163522</v>
      </c>
      <c r="AB673" s="13">
        <v>0.180851063829787</v>
      </c>
      <c r="AC673" s="13">
        <v>5.8823529411764698E-2</v>
      </c>
      <c r="AD673" s="13">
        <v>0</v>
      </c>
      <c r="AE673" s="13"/>
      <c r="AF673" s="13">
        <v>0.17189460476787999</v>
      </c>
      <c r="AG673" s="13">
        <v>0.17509727626459101</v>
      </c>
      <c r="AH673" s="13"/>
      <c r="AI673" s="13">
        <v>0.20762711864406799</v>
      </c>
      <c r="AJ673" s="13">
        <v>0.168831168831169</v>
      </c>
      <c r="AK673" s="13">
        <v>0.14161849710982699</v>
      </c>
      <c r="AL673" s="13"/>
      <c r="AM673" s="13">
        <v>0.23529411764705899</v>
      </c>
      <c r="AN673" s="13">
        <v>0.28846153846153799</v>
      </c>
      <c r="AO673" s="13">
        <v>0.155555555555556</v>
      </c>
      <c r="AP673" s="13"/>
      <c r="AQ673" s="13">
        <v>0.20206489675516201</v>
      </c>
      <c r="AR673" s="13">
        <v>0.14218749999999999</v>
      </c>
      <c r="AS673" s="13"/>
      <c r="AT673" s="13">
        <v>0.18918918918918901</v>
      </c>
      <c r="AU673" s="13">
        <v>0.16371220020855101</v>
      </c>
      <c r="AV673" s="13"/>
      <c r="AW673" s="13">
        <v>0.19830028328611901</v>
      </c>
      <c r="AX673" s="13">
        <v>0.164742917103882</v>
      </c>
      <c r="AY673" s="13"/>
      <c r="AZ673" s="13">
        <v>0.156826568265683</v>
      </c>
      <c r="BA673" s="13">
        <v>0.18421052631578899</v>
      </c>
      <c r="BB673" s="13"/>
      <c r="BC673" s="13">
        <v>0.17528735632183901</v>
      </c>
      <c r="BD673" s="13">
        <v>0.16521739130434801</v>
      </c>
      <c r="BE673" s="13"/>
      <c r="BF673" s="13">
        <v>0.20588235294117599</v>
      </c>
      <c r="BG673" s="13">
        <v>0.155660377358491</v>
      </c>
      <c r="BH673" s="13"/>
      <c r="BI673" s="13">
        <v>0.188405797101449</v>
      </c>
      <c r="BJ673" s="13">
        <v>0.168520102651839</v>
      </c>
      <c r="BK673" s="13"/>
      <c r="BL673" s="13">
        <v>0.16831683168316799</v>
      </c>
      <c r="BM673" s="13">
        <v>0.17171717171717199</v>
      </c>
    </row>
    <row r="674" spans="2:65" x14ac:dyDescent="0.3">
      <c r="B674" t="s">
        <v>367</v>
      </c>
      <c r="C674" s="13">
        <v>5.9757942511346397E-2</v>
      </c>
      <c r="D674" s="13">
        <v>7.0626003210272903E-2</v>
      </c>
      <c r="E674" s="13">
        <v>5.05780346820809E-2</v>
      </c>
      <c r="F674" s="13"/>
      <c r="G674" s="13">
        <v>7.18232044198895E-2</v>
      </c>
      <c r="H674" s="13">
        <v>7.5630252100840303E-2</v>
      </c>
      <c r="I674" s="13">
        <v>5.5350553505535097E-2</v>
      </c>
      <c r="J674" s="13">
        <v>3.7914691943128E-2</v>
      </c>
      <c r="K674" s="13">
        <v>6.1068702290076299E-2</v>
      </c>
      <c r="L674" s="13">
        <v>4.6783625730994101E-2</v>
      </c>
      <c r="M674" s="13"/>
      <c r="N674" s="13">
        <v>5.7446808510638298E-2</v>
      </c>
      <c r="O674" s="13">
        <v>7.0588235294117604E-2</v>
      </c>
      <c r="P674" s="13">
        <v>7.3033707865168496E-2</v>
      </c>
      <c r="Q674" s="13">
        <v>4.0752351097178702E-2</v>
      </c>
      <c r="R674" s="13"/>
      <c r="S674" s="13">
        <v>7.6124567474048402E-2</v>
      </c>
      <c r="T674" s="13">
        <v>2.2388059701492501E-2</v>
      </c>
      <c r="U674" s="13">
        <v>6.4516129032258104E-2</v>
      </c>
      <c r="V674" s="13">
        <v>4.7619047619047603E-2</v>
      </c>
      <c r="W674" s="13">
        <v>6.7226890756302504E-2</v>
      </c>
      <c r="X674" s="13">
        <v>6.8181818181818205E-2</v>
      </c>
      <c r="Y674" s="13">
        <v>4.67289719626168E-2</v>
      </c>
      <c r="Z674" s="13">
        <v>3.3333333333333298E-2</v>
      </c>
      <c r="AA674" s="13">
        <v>7.5471698113207503E-2</v>
      </c>
      <c r="AB674" s="13">
        <v>4.2553191489361701E-2</v>
      </c>
      <c r="AC674" s="13">
        <v>4.4117647058823498E-2</v>
      </c>
      <c r="AD674" s="13">
        <v>0.13043478260869601</v>
      </c>
      <c r="AE674" s="13"/>
      <c r="AF674" s="13">
        <v>5.7716436637390199E-2</v>
      </c>
      <c r="AG674" s="13">
        <v>6.2256809338521402E-2</v>
      </c>
      <c r="AH674" s="13"/>
      <c r="AI674" s="13">
        <v>5.5084745762711898E-2</v>
      </c>
      <c r="AJ674" s="13">
        <v>0.11688311688311701</v>
      </c>
      <c r="AK674" s="13">
        <v>2.8901734104046201E-2</v>
      </c>
      <c r="AL674" s="13"/>
      <c r="AM674" s="13">
        <v>2.9411764705882401E-2</v>
      </c>
      <c r="AN674" s="13">
        <v>0.115384615384615</v>
      </c>
      <c r="AO674" s="13">
        <v>8.1481481481481502E-2</v>
      </c>
      <c r="AP674" s="13"/>
      <c r="AQ674" s="13">
        <v>7.5221238938053103E-2</v>
      </c>
      <c r="AR674" s="13">
        <v>4.3749999999999997E-2</v>
      </c>
      <c r="AS674" s="13"/>
      <c r="AT674" s="13">
        <v>8.7087087087087095E-2</v>
      </c>
      <c r="AU674" s="13">
        <v>5.2137643378519297E-2</v>
      </c>
      <c r="AV674" s="13"/>
      <c r="AW674" s="13">
        <v>5.6657223796034002E-2</v>
      </c>
      <c r="AX674" s="13">
        <v>6.0860440713536197E-2</v>
      </c>
      <c r="AY674" s="13"/>
      <c r="AZ674" s="13">
        <v>3.6900369003690002E-2</v>
      </c>
      <c r="BA674" s="13">
        <v>7.4999999999999997E-2</v>
      </c>
      <c r="BB674" s="13"/>
      <c r="BC674" s="13">
        <v>5.1724137931034503E-2</v>
      </c>
      <c r="BD674" s="13">
        <v>5.21739130434783E-2</v>
      </c>
      <c r="BE674" s="13"/>
      <c r="BF674" s="13">
        <v>4.4117647058823498E-2</v>
      </c>
      <c r="BG674" s="13">
        <v>5.6603773584905703E-2</v>
      </c>
      <c r="BH674" s="13"/>
      <c r="BI674" s="13">
        <v>0.108695652173913</v>
      </c>
      <c r="BJ674" s="13">
        <v>5.3892215568862298E-2</v>
      </c>
      <c r="BK674" s="13"/>
      <c r="BL674" s="13">
        <v>4.7524752475247498E-2</v>
      </c>
      <c r="BM674" s="13">
        <v>6.6919191919191906E-2</v>
      </c>
    </row>
    <row r="675" spans="2:65" x14ac:dyDescent="0.3">
      <c r="B675" t="s">
        <v>368</v>
      </c>
      <c r="C675" s="13">
        <v>7.18608169440242E-2</v>
      </c>
      <c r="D675" s="13">
        <v>6.9020866773675804E-2</v>
      </c>
      <c r="E675" s="13">
        <v>7.5144508670520194E-2</v>
      </c>
      <c r="F675" s="13"/>
      <c r="G675" s="13">
        <v>9.3922651933701695E-2</v>
      </c>
      <c r="H675" s="13">
        <v>8.40336134453782E-2</v>
      </c>
      <c r="I675" s="13">
        <v>5.5350553505535097E-2</v>
      </c>
      <c r="J675" s="13">
        <v>9.4786729857819899E-2</v>
      </c>
      <c r="K675" s="13">
        <v>3.0534351145038201E-2</v>
      </c>
      <c r="L675" s="13">
        <v>5.2631578947368397E-2</v>
      </c>
      <c r="M675" s="13"/>
      <c r="N675" s="13">
        <v>8.29787234042553E-2</v>
      </c>
      <c r="O675" s="13">
        <v>5.8823529411764698E-2</v>
      </c>
      <c r="P675" s="13">
        <v>8.4269662921348298E-2</v>
      </c>
      <c r="Q675" s="13">
        <v>6.2695924764890304E-2</v>
      </c>
      <c r="R675" s="13"/>
      <c r="S675" s="13">
        <v>7.2664359861591699E-2</v>
      </c>
      <c r="T675" s="13">
        <v>8.9552238805970102E-2</v>
      </c>
      <c r="U675" s="13">
        <v>4.8387096774193498E-2</v>
      </c>
      <c r="V675" s="13">
        <v>0.104761904761905</v>
      </c>
      <c r="W675" s="13">
        <v>5.0420168067226899E-2</v>
      </c>
      <c r="X675" s="13">
        <v>0.13636363636363599</v>
      </c>
      <c r="Y675" s="13">
        <v>3.7383177570093497E-2</v>
      </c>
      <c r="Z675" s="13">
        <v>6.6666666666666693E-2</v>
      </c>
      <c r="AA675" s="13">
        <v>5.0314465408804999E-2</v>
      </c>
      <c r="AB675" s="13">
        <v>6.3829787234042507E-2</v>
      </c>
      <c r="AC675" s="13">
        <v>4.4117647058823498E-2</v>
      </c>
      <c r="AD675" s="13">
        <v>4.3478260869565202E-2</v>
      </c>
      <c r="AE675" s="13"/>
      <c r="AF675" s="13">
        <v>6.7754077791719006E-2</v>
      </c>
      <c r="AG675" s="13">
        <v>7.7821011673151794E-2</v>
      </c>
      <c r="AH675" s="13"/>
      <c r="AI675" s="13">
        <v>8.4745762711864403E-2</v>
      </c>
      <c r="AJ675" s="13">
        <v>5.1948051948052E-2</v>
      </c>
      <c r="AK675" s="13">
        <v>6.06936416184971E-2</v>
      </c>
      <c r="AL675" s="13"/>
      <c r="AM675" s="13">
        <v>8.8235294117647106E-2</v>
      </c>
      <c r="AN675" s="13">
        <v>3.8461538461538498E-2</v>
      </c>
      <c r="AO675" s="13">
        <v>9.6296296296296297E-2</v>
      </c>
      <c r="AP675" s="13"/>
      <c r="AQ675" s="13">
        <v>8.70206489675516E-2</v>
      </c>
      <c r="AR675" s="13">
        <v>5.3124999999999999E-2</v>
      </c>
      <c r="AS675" s="13"/>
      <c r="AT675" s="13">
        <v>9.6096096096096095E-2</v>
      </c>
      <c r="AU675" s="13">
        <v>6.0479666319082401E-2</v>
      </c>
      <c r="AV675" s="13"/>
      <c r="AW675" s="13">
        <v>5.3824362606232301E-2</v>
      </c>
      <c r="AX675" s="13">
        <v>7.7649527806925495E-2</v>
      </c>
      <c r="AY675" s="13"/>
      <c r="AZ675" s="13">
        <v>5.7195571955719601E-2</v>
      </c>
      <c r="BA675" s="13">
        <v>8.2894736842105299E-2</v>
      </c>
      <c r="BB675" s="13"/>
      <c r="BC675" s="13">
        <v>7.1839080459770097E-2</v>
      </c>
      <c r="BD675" s="13">
        <v>6.5217391304347797E-2</v>
      </c>
      <c r="BE675" s="13"/>
      <c r="BF675" s="13">
        <v>6.6176470588235295E-2</v>
      </c>
      <c r="BG675" s="13">
        <v>7.5471698113207503E-2</v>
      </c>
      <c r="BH675" s="13"/>
      <c r="BI675" s="13">
        <v>7.2463768115942004E-2</v>
      </c>
      <c r="BJ675" s="13">
        <v>7.1856287425149698E-2</v>
      </c>
      <c r="BK675" s="13"/>
      <c r="BL675" s="13">
        <v>5.74257425742574E-2</v>
      </c>
      <c r="BM675" s="13">
        <v>8.20707070707071E-2</v>
      </c>
    </row>
    <row r="676" spans="2:65" x14ac:dyDescent="0.3">
      <c r="B676" t="s">
        <v>91</v>
      </c>
      <c r="C676" s="13">
        <v>7.1104387291981805E-2</v>
      </c>
      <c r="D676" s="13">
        <v>5.93900481540931E-2</v>
      </c>
      <c r="E676" s="13">
        <v>8.2369942196531806E-2</v>
      </c>
      <c r="F676" s="13"/>
      <c r="G676" s="13">
        <v>5.5248618784530398E-2</v>
      </c>
      <c r="H676" s="13">
        <v>7.2829131652661097E-2</v>
      </c>
      <c r="I676" s="13">
        <v>6.6420664206642097E-2</v>
      </c>
      <c r="J676" s="13">
        <v>6.1611374407582901E-2</v>
      </c>
      <c r="K676" s="13">
        <v>4.58015267175573E-2</v>
      </c>
      <c r="L676" s="13">
        <v>0.12280701754386</v>
      </c>
      <c r="M676" s="13"/>
      <c r="N676" s="13">
        <v>5.7446808510638298E-2</v>
      </c>
      <c r="O676" s="13">
        <v>7.0588235294117604E-2</v>
      </c>
      <c r="P676" s="13">
        <v>5.0561797752809001E-2</v>
      </c>
      <c r="Q676" s="13">
        <v>0.10658307210031299</v>
      </c>
      <c r="R676" s="13"/>
      <c r="S676" s="13">
        <v>5.5363321799308002E-2</v>
      </c>
      <c r="T676" s="13">
        <v>7.4626865671641798E-2</v>
      </c>
      <c r="U676" s="13">
        <v>6.4516129032258104E-2</v>
      </c>
      <c r="V676" s="13">
        <v>4.7619047619047603E-2</v>
      </c>
      <c r="W676" s="13">
        <v>5.8823529411764698E-2</v>
      </c>
      <c r="X676" s="13">
        <v>7.5757575757575801E-2</v>
      </c>
      <c r="Y676" s="13">
        <v>6.5420560747663503E-2</v>
      </c>
      <c r="Z676" s="13">
        <v>0.133333333333333</v>
      </c>
      <c r="AA676" s="13">
        <v>6.2893081761006303E-2</v>
      </c>
      <c r="AB676" s="13">
        <v>0.10638297872340401</v>
      </c>
      <c r="AC676" s="13">
        <v>0.14705882352941199</v>
      </c>
      <c r="AD676" s="13">
        <v>4.3478260869565202E-2</v>
      </c>
      <c r="AE676" s="13"/>
      <c r="AF676" s="13">
        <v>6.7754077791719006E-2</v>
      </c>
      <c r="AG676" s="13">
        <v>7.3929961089494206E-2</v>
      </c>
      <c r="AH676" s="13"/>
      <c r="AI676" s="13">
        <v>8.0508474576271194E-2</v>
      </c>
      <c r="AJ676" s="13">
        <v>5.1948051948052E-2</v>
      </c>
      <c r="AK676" s="13">
        <v>5.7803468208092498E-2</v>
      </c>
      <c r="AL676" s="13"/>
      <c r="AM676" s="13">
        <v>7.3529411764705899E-2</v>
      </c>
      <c r="AN676" s="13">
        <v>0.115384615384615</v>
      </c>
      <c r="AO676" s="13">
        <v>5.1851851851851899E-2</v>
      </c>
      <c r="AP676" s="13"/>
      <c r="AQ676" s="13">
        <v>7.0796460176991094E-2</v>
      </c>
      <c r="AR676" s="13">
        <v>7.1874999999999994E-2</v>
      </c>
      <c r="AS676" s="13"/>
      <c r="AT676" s="13">
        <v>7.2072072072072099E-2</v>
      </c>
      <c r="AU676" s="13">
        <v>7.0907194994786205E-2</v>
      </c>
      <c r="AV676" s="13"/>
      <c r="AW676" s="13">
        <v>6.2322946175637398E-2</v>
      </c>
      <c r="AX676" s="13">
        <v>7.3452256033578203E-2</v>
      </c>
      <c r="AY676" s="13"/>
      <c r="AZ676" s="13">
        <v>7.7490774907749096E-2</v>
      </c>
      <c r="BA676" s="13">
        <v>6.5789473684210495E-2</v>
      </c>
      <c r="BB676" s="13"/>
      <c r="BC676" s="13">
        <v>4.8850574712643702E-2</v>
      </c>
      <c r="BD676" s="13">
        <v>8.6956521739130405E-2</v>
      </c>
      <c r="BE676" s="13"/>
      <c r="BF676" s="13">
        <v>5.1470588235294101E-2</v>
      </c>
      <c r="BG676" s="13">
        <v>4.71698113207547E-2</v>
      </c>
      <c r="BH676" s="13"/>
      <c r="BI676" s="13">
        <v>8.6956521739130405E-2</v>
      </c>
      <c r="BJ676" s="13">
        <v>6.9289991445680099E-2</v>
      </c>
      <c r="BK676" s="13"/>
      <c r="BL676" s="13">
        <v>6.1386138613861399E-2</v>
      </c>
      <c r="BM676" s="13">
        <v>7.7020202020202003E-2</v>
      </c>
    </row>
    <row r="677" spans="2:65" x14ac:dyDescent="0.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row>
    <row r="678" spans="2:65" x14ac:dyDescent="0.3">
      <c r="B678" s="6" t="s">
        <v>372</v>
      </c>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row>
    <row r="679" spans="2:65" x14ac:dyDescent="0.3">
      <c r="B679" s="23" t="s">
        <v>82</v>
      </c>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row>
    <row r="680" spans="2:65" x14ac:dyDescent="0.3">
      <c r="B680" t="s">
        <v>365</v>
      </c>
      <c r="C680" s="13">
        <v>0.51891074130105896</v>
      </c>
      <c r="D680" s="13">
        <v>0.521669341894061</v>
      </c>
      <c r="E680" s="13">
        <v>0.51589595375722497</v>
      </c>
      <c r="F680" s="13"/>
      <c r="G680" s="13">
        <v>0.49171270718232002</v>
      </c>
      <c r="H680" s="13">
        <v>0.50140056022408996</v>
      </c>
      <c r="I680" s="13">
        <v>0.55719557195572</v>
      </c>
      <c r="J680" s="13">
        <v>0.50710900473933695</v>
      </c>
      <c r="K680" s="13">
        <v>0.55725190839694705</v>
      </c>
      <c r="L680" s="13">
        <v>0.50877192982456099</v>
      </c>
      <c r="M680" s="13"/>
      <c r="N680" s="13">
        <v>0.50425531914893595</v>
      </c>
      <c r="O680" s="13">
        <v>0.54117647058823504</v>
      </c>
      <c r="P680" s="13">
        <v>0.52808988764044895</v>
      </c>
      <c r="Q680" s="13">
        <v>0.50783699059561105</v>
      </c>
      <c r="R680" s="13"/>
      <c r="S680" s="13">
        <v>0.48096885813148799</v>
      </c>
      <c r="T680" s="13">
        <v>0.402985074626866</v>
      </c>
      <c r="U680" s="13">
        <v>0.58064516129032295</v>
      </c>
      <c r="V680" s="13">
        <v>0.46666666666666701</v>
      </c>
      <c r="W680" s="13">
        <v>0.54621848739495804</v>
      </c>
      <c r="X680" s="13">
        <v>0.54545454545454497</v>
      </c>
      <c r="Y680" s="13">
        <v>0.62616822429906505</v>
      </c>
      <c r="Z680" s="13">
        <v>0.56666666666666698</v>
      </c>
      <c r="AA680" s="13">
        <v>0.57232704402515699</v>
      </c>
      <c r="AB680" s="13">
        <v>0.55319148936170204</v>
      </c>
      <c r="AC680" s="13">
        <v>0.51470588235294101</v>
      </c>
      <c r="AD680" s="13">
        <v>0.39130434782608697</v>
      </c>
      <c r="AE680" s="13"/>
      <c r="AF680" s="13">
        <v>0.54328732747804298</v>
      </c>
      <c r="AG680" s="13">
        <v>0.48054474708171202</v>
      </c>
      <c r="AH680" s="13"/>
      <c r="AI680" s="13">
        <v>0.52966101694915302</v>
      </c>
      <c r="AJ680" s="13">
        <v>0.493506493506494</v>
      </c>
      <c r="AK680" s="13">
        <v>0.56936416184971095</v>
      </c>
      <c r="AL680" s="13"/>
      <c r="AM680" s="13">
        <v>0.57352941176470595</v>
      </c>
      <c r="AN680" s="13">
        <v>0.42307692307692302</v>
      </c>
      <c r="AO680" s="13">
        <v>0.47407407407407398</v>
      </c>
      <c r="AP680" s="13"/>
      <c r="AQ680" s="13">
        <v>0.50147492625368695</v>
      </c>
      <c r="AR680" s="13">
        <v>0.54062500000000002</v>
      </c>
      <c r="AS680" s="13"/>
      <c r="AT680" s="13">
        <v>0.49549549549549499</v>
      </c>
      <c r="AU680" s="13">
        <v>0.53284671532846695</v>
      </c>
      <c r="AV680" s="13"/>
      <c r="AW680" s="13">
        <v>0.52691218130311601</v>
      </c>
      <c r="AX680" s="13">
        <v>0.51731374606505798</v>
      </c>
      <c r="AY680" s="13"/>
      <c r="AZ680" s="13">
        <v>0.54059040590405905</v>
      </c>
      <c r="BA680" s="13">
        <v>0.50657894736842102</v>
      </c>
      <c r="BB680" s="13"/>
      <c r="BC680" s="13">
        <v>0.58333333333333304</v>
      </c>
      <c r="BD680" s="13">
        <v>0.49130434782608701</v>
      </c>
      <c r="BE680" s="13"/>
      <c r="BF680" s="13">
        <v>0.55147058823529405</v>
      </c>
      <c r="BG680" s="13">
        <v>0.60377358490566002</v>
      </c>
      <c r="BH680" s="13"/>
      <c r="BI680" s="13">
        <v>0.48550724637681197</v>
      </c>
      <c r="BJ680" s="13">
        <v>0.523524379811805</v>
      </c>
      <c r="BK680" s="13"/>
      <c r="BL680" s="13">
        <v>0.54257425742574295</v>
      </c>
      <c r="BM680" s="13">
        <v>0.50252525252525204</v>
      </c>
    </row>
    <row r="681" spans="2:65" x14ac:dyDescent="0.3">
      <c r="B681" t="s">
        <v>366</v>
      </c>
      <c r="C681" s="13">
        <v>0.27004538577912302</v>
      </c>
      <c r="D681" s="13">
        <v>0.23274478330658099</v>
      </c>
      <c r="E681" s="13">
        <v>0.30202312138728299</v>
      </c>
      <c r="F681" s="13"/>
      <c r="G681" s="13">
        <v>0.34806629834254099</v>
      </c>
      <c r="H681" s="13">
        <v>0.33613445378151302</v>
      </c>
      <c r="I681" s="13">
        <v>0.22878228782287799</v>
      </c>
      <c r="J681" s="13">
        <v>0.24644549763033199</v>
      </c>
      <c r="K681" s="13">
        <v>0.18320610687022901</v>
      </c>
      <c r="L681" s="13">
        <v>0.21052631578947401</v>
      </c>
      <c r="M681" s="13"/>
      <c r="N681" s="13">
        <v>0.29787234042553201</v>
      </c>
      <c r="O681" s="13">
        <v>0.25588235294117601</v>
      </c>
      <c r="P681" s="13">
        <v>0.25842696629213502</v>
      </c>
      <c r="Q681" s="13">
        <v>0.25391849529780602</v>
      </c>
      <c r="R681" s="13"/>
      <c r="S681" s="13">
        <v>0.30795847750865102</v>
      </c>
      <c r="T681" s="13">
        <v>0.32089552238806002</v>
      </c>
      <c r="U681" s="13">
        <v>0.17741935483870999</v>
      </c>
      <c r="V681" s="13">
        <v>0.314285714285714</v>
      </c>
      <c r="W681" s="13">
        <v>0.252100840336134</v>
      </c>
      <c r="X681" s="13">
        <v>0.24242424242424199</v>
      </c>
      <c r="Y681" s="13">
        <v>0.22429906542056099</v>
      </c>
      <c r="Z681" s="13">
        <v>0.133333333333333</v>
      </c>
      <c r="AA681" s="13">
        <v>0.25157232704402499</v>
      </c>
      <c r="AB681" s="13">
        <v>0.24468085106383</v>
      </c>
      <c r="AC681" s="13">
        <v>0.27941176470588203</v>
      </c>
      <c r="AD681" s="13">
        <v>0.39130434782608697</v>
      </c>
      <c r="AE681" s="13"/>
      <c r="AF681" s="13">
        <v>0.273525721455458</v>
      </c>
      <c r="AG681" s="13">
        <v>0.26653696498054502</v>
      </c>
      <c r="AH681" s="13"/>
      <c r="AI681" s="13">
        <v>0.25423728813559299</v>
      </c>
      <c r="AJ681" s="13">
        <v>0.23376623376623401</v>
      </c>
      <c r="AK681" s="13">
        <v>0.28901734104046201</v>
      </c>
      <c r="AL681" s="13"/>
      <c r="AM681" s="13">
        <v>0.29411764705882398</v>
      </c>
      <c r="AN681" s="13">
        <v>0.32692307692307698</v>
      </c>
      <c r="AO681" s="13">
        <v>0.22962962962962999</v>
      </c>
      <c r="AP681" s="13"/>
      <c r="AQ681" s="13">
        <v>0.30825958702064898</v>
      </c>
      <c r="AR681" s="13">
        <v>0.23125000000000001</v>
      </c>
      <c r="AS681" s="13"/>
      <c r="AT681" s="13">
        <v>0.32432432432432401</v>
      </c>
      <c r="AU681" s="13">
        <v>0.24817518248175199</v>
      </c>
      <c r="AV681" s="13"/>
      <c r="AW681" s="13">
        <v>0.29461756373937698</v>
      </c>
      <c r="AX681" s="13">
        <v>0.26337880377754502</v>
      </c>
      <c r="AY681" s="13"/>
      <c r="AZ681" s="13">
        <v>0.232472324723247</v>
      </c>
      <c r="BA681" s="13">
        <v>0.29605263157894701</v>
      </c>
      <c r="BB681" s="13"/>
      <c r="BC681" s="13">
        <v>0.25862068965517199</v>
      </c>
      <c r="BD681" s="13">
        <v>0.27826086956521701</v>
      </c>
      <c r="BE681" s="13"/>
      <c r="BF681" s="13">
        <v>0.29411764705882398</v>
      </c>
      <c r="BG681" s="13">
        <v>0.235849056603774</v>
      </c>
      <c r="BH681" s="13"/>
      <c r="BI681" s="13">
        <v>0.282608695652174</v>
      </c>
      <c r="BJ681" s="13">
        <v>0.26860564585115498</v>
      </c>
      <c r="BK681" s="13"/>
      <c r="BL681" s="13">
        <v>0.26534653465346503</v>
      </c>
      <c r="BM681" s="13">
        <v>0.27651515151515099</v>
      </c>
    </row>
    <row r="682" spans="2:65" x14ac:dyDescent="0.3">
      <c r="B682" t="s">
        <v>367</v>
      </c>
      <c r="C682" s="13">
        <v>4.6142208774583998E-2</v>
      </c>
      <c r="D682" s="13">
        <v>5.6179775280898903E-2</v>
      </c>
      <c r="E682" s="13">
        <v>3.7572254335260097E-2</v>
      </c>
      <c r="F682" s="13"/>
      <c r="G682" s="13">
        <v>4.4198895027624301E-2</v>
      </c>
      <c r="H682" s="13">
        <v>4.20168067226891E-2</v>
      </c>
      <c r="I682" s="13">
        <v>4.0590405904058997E-2</v>
      </c>
      <c r="J682" s="13">
        <v>4.7393364928909901E-2</v>
      </c>
      <c r="K682" s="13">
        <v>4.58015267175573E-2</v>
      </c>
      <c r="L682" s="13">
        <v>6.4327485380116997E-2</v>
      </c>
      <c r="M682" s="13"/>
      <c r="N682" s="13">
        <v>5.95744680851064E-2</v>
      </c>
      <c r="O682" s="13">
        <v>3.5294117647058802E-2</v>
      </c>
      <c r="P682" s="13">
        <v>5.0561797752809001E-2</v>
      </c>
      <c r="Q682" s="13">
        <v>3.7617554858934199E-2</v>
      </c>
      <c r="R682" s="13"/>
      <c r="S682" s="13">
        <v>5.1903114186851201E-2</v>
      </c>
      <c r="T682" s="13">
        <v>2.9850746268656699E-2</v>
      </c>
      <c r="U682" s="13">
        <v>9.6774193548387094E-2</v>
      </c>
      <c r="V682" s="13">
        <v>5.7142857142857099E-2</v>
      </c>
      <c r="W682" s="13">
        <v>5.8823529411764698E-2</v>
      </c>
      <c r="X682" s="13">
        <v>4.5454545454545497E-2</v>
      </c>
      <c r="Y682" s="13">
        <v>3.7383177570093497E-2</v>
      </c>
      <c r="Z682" s="13">
        <v>6.6666666666666693E-2</v>
      </c>
      <c r="AA682" s="13">
        <v>1.88679245283019E-2</v>
      </c>
      <c r="AB682" s="13">
        <v>4.2553191489361701E-2</v>
      </c>
      <c r="AC682" s="13">
        <v>5.8823529411764698E-2</v>
      </c>
      <c r="AD682" s="13">
        <v>0</v>
      </c>
      <c r="AE682" s="13"/>
      <c r="AF682" s="13">
        <v>4.8933500627352598E-2</v>
      </c>
      <c r="AG682" s="13">
        <v>4.0856031128404698E-2</v>
      </c>
      <c r="AH682" s="13"/>
      <c r="AI682" s="13">
        <v>5.5084745762711898E-2</v>
      </c>
      <c r="AJ682" s="13">
        <v>0.12987012987013</v>
      </c>
      <c r="AK682" s="13">
        <v>3.17919075144509E-2</v>
      </c>
      <c r="AL682" s="13"/>
      <c r="AM682" s="13">
        <v>4.4117647058823498E-2</v>
      </c>
      <c r="AN682" s="13">
        <v>0.115384615384615</v>
      </c>
      <c r="AO682" s="13">
        <v>6.6666666666666693E-2</v>
      </c>
      <c r="AP682" s="13"/>
      <c r="AQ682" s="13">
        <v>4.71976401179941E-2</v>
      </c>
      <c r="AR682" s="13">
        <v>4.5312499999999999E-2</v>
      </c>
      <c r="AS682" s="13"/>
      <c r="AT682" s="13">
        <v>3.6036036036036001E-2</v>
      </c>
      <c r="AU682" s="13">
        <v>5.00521376433785E-2</v>
      </c>
      <c r="AV682" s="13"/>
      <c r="AW682" s="13">
        <v>3.9660056657223802E-2</v>
      </c>
      <c r="AX682" s="13">
        <v>4.8268625393494198E-2</v>
      </c>
      <c r="AY682" s="13"/>
      <c r="AZ682" s="13">
        <v>4.7970479704797099E-2</v>
      </c>
      <c r="BA682" s="13">
        <v>4.6052631578947401E-2</v>
      </c>
      <c r="BB682" s="13"/>
      <c r="BC682" s="13">
        <v>4.8850574712643702E-2</v>
      </c>
      <c r="BD682" s="13">
        <v>6.08695652173913E-2</v>
      </c>
      <c r="BE682" s="13"/>
      <c r="BF682" s="13">
        <v>5.1470588235294101E-2</v>
      </c>
      <c r="BG682" s="13">
        <v>4.71698113207547E-2</v>
      </c>
      <c r="BH682" s="13"/>
      <c r="BI682" s="13">
        <v>3.6231884057971002E-2</v>
      </c>
      <c r="BJ682" s="13">
        <v>4.6193327630453397E-2</v>
      </c>
      <c r="BK682" s="13"/>
      <c r="BL682" s="13">
        <v>3.7623762376237602E-2</v>
      </c>
      <c r="BM682" s="13">
        <v>5.0505050505050497E-2</v>
      </c>
    </row>
    <row r="683" spans="2:65" x14ac:dyDescent="0.3">
      <c r="B683" t="s">
        <v>368</v>
      </c>
      <c r="C683" s="13">
        <v>0.102118003025719</v>
      </c>
      <c r="D683" s="13">
        <v>0.12520064205457501</v>
      </c>
      <c r="E683" s="13">
        <v>8.2369942196531806E-2</v>
      </c>
      <c r="F683" s="13"/>
      <c r="G683" s="13">
        <v>9.3922651933701695E-2</v>
      </c>
      <c r="H683" s="13">
        <v>7.0028011204481794E-2</v>
      </c>
      <c r="I683" s="13">
        <v>0.12915129151291499</v>
      </c>
      <c r="J683" s="13">
        <v>0.11848341232227499</v>
      </c>
      <c r="K683" s="13">
        <v>9.9236641221374003E-2</v>
      </c>
      <c r="L683" s="13">
        <v>0.116959064327485</v>
      </c>
      <c r="M683" s="13"/>
      <c r="N683" s="13">
        <v>8.5106382978723402E-2</v>
      </c>
      <c r="O683" s="13">
        <v>9.41176470588235E-2</v>
      </c>
      <c r="P683" s="13">
        <v>0.123595505617978</v>
      </c>
      <c r="Q683" s="13">
        <v>0.12225705329153599</v>
      </c>
      <c r="R683" s="13"/>
      <c r="S683" s="13">
        <v>0.103806228373702</v>
      </c>
      <c r="T683" s="13">
        <v>0.15671641791044799</v>
      </c>
      <c r="U683" s="13">
        <v>9.6774193548387094E-2</v>
      </c>
      <c r="V683" s="13">
        <v>0.12380952380952399</v>
      </c>
      <c r="W683" s="13">
        <v>9.2436974789915999E-2</v>
      </c>
      <c r="X683" s="13">
        <v>0.11363636363636399</v>
      </c>
      <c r="Y683" s="13">
        <v>3.7383177570093497E-2</v>
      </c>
      <c r="Z683" s="13">
        <v>0.16666666666666699</v>
      </c>
      <c r="AA683" s="13">
        <v>0.106918238993711</v>
      </c>
      <c r="AB683" s="13">
        <v>8.5106382978723402E-2</v>
      </c>
      <c r="AC683" s="13">
        <v>2.9411764705882401E-2</v>
      </c>
      <c r="AD683" s="13">
        <v>0.13043478260869601</v>
      </c>
      <c r="AE683" s="13"/>
      <c r="AF683" s="13">
        <v>8.6574654956085295E-2</v>
      </c>
      <c r="AG683" s="13">
        <v>0.12645914396887201</v>
      </c>
      <c r="AH683" s="13"/>
      <c r="AI683" s="13">
        <v>0.105932203389831</v>
      </c>
      <c r="AJ683" s="13">
        <v>9.0909090909090898E-2</v>
      </c>
      <c r="AK683" s="13">
        <v>7.2254335260115599E-2</v>
      </c>
      <c r="AL683" s="13"/>
      <c r="AM683" s="13">
        <v>8.8235294117647106E-2</v>
      </c>
      <c r="AN683" s="13">
        <v>0.115384615384615</v>
      </c>
      <c r="AO683" s="13">
        <v>0.11111111111111099</v>
      </c>
      <c r="AP683" s="13"/>
      <c r="AQ683" s="13">
        <v>0.106194690265487</v>
      </c>
      <c r="AR683" s="13">
        <v>9.375E-2</v>
      </c>
      <c r="AS683" s="13"/>
      <c r="AT683" s="13">
        <v>9.6096096096096095E-2</v>
      </c>
      <c r="AU683" s="13">
        <v>0.103232533889468</v>
      </c>
      <c r="AV683" s="13"/>
      <c r="AW683" s="13">
        <v>6.2322946175637398E-2</v>
      </c>
      <c r="AX683" s="13">
        <v>0.11647429171038801</v>
      </c>
      <c r="AY683" s="13"/>
      <c r="AZ683" s="13">
        <v>9.5940959409594101E-2</v>
      </c>
      <c r="BA683" s="13">
        <v>0.103947368421053</v>
      </c>
      <c r="BB683" s="13"/>
      <c r="BC683" s="13">
        <v>8.6206896551724102E-2</v>
      </c>
      <c r="BD683" s="13">
        <v>7.8260869565217397E-2</v>
      </c>
      <c r="BE683" s="13"/>
      <c r="BF683" s="13">
        <v>8.8235294117647106E-2</v>
      </c>
      <c r="BG683" s="13">
        <v>8.4905660377358499E-2</v>
      </c>
      <c r="BH683" s="13"/>
      <c r="BI683" s="13">
        <v>0.13043478260869601</v>
      </c>
      <c r="BJ683" s="13">
        <v>9.92301112061591E-2</v>
      </c>
      <c r="BK683" s="13"/>
      <c r="BL683" s="13">
        <v>8.3168316831683201E-2</v>
      </c>
      <c r="BM683" s="13">
        <v>0.11616161616161599</v>
      </c>
    </row>
    <row r="684" spans="2:65" x14ac:dyDescent="0.3">
      <c r="B684" t="s">
        <v>91</v>
      </c>
      <c r="C684" s="13">
        <v>6.2783661119515902E-2</v>
      </c>
      <c r="D684" s="13">
        <v>6.4205457463884397E-2</v>
      </c>
      <c r="E684" s="13">
        <v>6.2138728323699398E-2</v>
      </c>
      <c r="F684" s="13"/>
      <c r="G684" s="13">
        <v>2.2099447513812199E-2</v>
      </c>
      <c r="H684" s="13">
        <v>5.0420168067226899E-2</v>
      </c>
      <c r="I684" s="13">
        <v>4.4280442804428E-2</v>
      </c>
      <c r="J684" s="13">
        <v>8.0568720379146905E-2</v>
      </c>
      <c r="K684" s="13">
        <v>0.114503816793893</v>
      </c>
      <c r="L684" s="13">
        <v>9.9415204678362595E-2</v>
      </c>
      <c r="M684" s="13"/>
      <c r="N684" s="13">
        <v>5.31914893617021E-2</v>
      </c>
      <c r="O684" s="13">
        <v>7.3529411764705899E-2</v>
      </c>
      <c r="P684" s="13">
        <v>3.9325842696629199E-2</v>
      </c>
      <c r="Q684" s="13">
        <v>7.8369905956112901E-2</v>
      </c>
      <c r="R684" s="13"/>
      <c r="S684" s="13">
        <v>5.5363321799308002E-2</v>
      </c>
      <c r="T684" s="13">
        <v>8.9552238805970102E-2</v>
      </c>
      <c r="U684" s="13">
        <v>4.8387096774193498E-2</v>
      </c>
      <c r="V684" s="13">
        <v>3.8095238095238099E-2</v>
      </c>
      <c r="W684" s="13">
        <v>5.0420168067226899E-2</v>
      </c>
      <c r="X684" s="13">
        <v>5.3030303030302997E-2</v>
      </c>
      <c r="Y684" s="13">
        <v>7.4766355140186896E-2</v>
      </c>
      <c r="Z684" s="13">
        <v>6.6666666666666693E-2</v>
      </c>
      <c r="AA684" s="13">
        <v>5.0314465408804999E-2</v>
      </c>
      <c r="AB684" s="13">
        <v>7.4468085106383003E-2</v>
      </c>
      <c r="AC684" s="13">
        <v>0.11764705882352899</v>
      </c>
      <c r="AD684" s="13">
        <v>8.6956521739130405E-2</v>
      </c>
      <c r="AE684" s="13"/>
      <c r="AF684" s="13">
        <v>4.7678795483061497E-2</v>
      </c>
      <c r="AG684" s="13">
        <v>8.56031128404669E-2</v>
      </c>
      <c r="AH684" s="13"/>
      <c r="AI684" s="13">
        <v>5.5084745762711898E-2</v>
      </c>
      <c r="AJ684" s="13">
        <v>5.1948051948052E-2</v>
      </c>
      <c r="AK684" s="13">
        <v>3.7572254335260097E-2</v>
      </c>
      <c r="AL684" s="13"/>
      <c r="AM684" s="13">
        <v>0</v>
      </c>
      <c r="AN684" s="13">
        <v>1.9230769230769201E-2</v>
      </c>
      <c r="AO684" s="13">
        <v>0.11851851851851899</v>
      </c>
      <c r="AP684" s="13"/>
      <c r="AQ684" s="13">
        <v>3.6873156342182897E-2</v>
      </c>
      <c r="AR684" s="13">
        <v>8.9062500000000003E-2</v>
      </c>
      <c r="AS684" s="13"/>
      <c r="AT684" s="13">
        <v>4.8048048048047999E-2</v>
      </c>
      <c r="AU684" s="13">
        <v>6.5693430656934296E-2</v>
      </c>
      <c r="AV684" s="13"/>
      <c r="AW684" s="13">
        <v>7.6487252124645896E-2</v>
      </c>
      <c r="AX684" s="13">
        <v>5.4564533053515198E-2</v>
      </c>
      <c r="AY684" s="13"/>
      <c r="AZ684" s="13">
        <v>8.3025830258302596E-2</v>
      </c>
      <c r="BA684" s="13">
        <v>4.7368421052631601E-2</v>
      </c>
      <c r="BB684" s="13"/>
      <c r="BC684" s="13">
        <v>2.2988505747126398E-2</v>
      </c>
      <c r="BD684" s="13">
        <v>9.1304347826086998E-2</v>
      </c>
      <c r="BE684" s="13"/>
      <c r="BF684" s="13">
        <v>1.4705882352941201E-2</v>
      </c>
      <c r="BG684" s="13">
        <v>2.83018867924528E-2</v>
      </c>
      <c r="BH684" s="13"/>
      <c r="BI684" s="13">
        <v>6.5217391304347797E-2</v>
      </c>
      <c r="BJ684" s="13">
        <v>6.2446535500427697E-2</v>
      </c>
      <c r="BK684" s="13"/>
      <c r="BL684" s="13">
        <v>7.1287128712871295E-2</v>
      </c>
      <c r="BM684" s="13">
        <v>5.4292929292929303E-2</v>
      </c>
    </row>
    <row r="685" spans="2:65" x14ac:dyDescent="0.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row>
    <row r="686" spans="2:65" x14ac:dyDescent="0.3">
      <c r="B686" s="6" t="s">
        <v>373</v>
      </c>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row>
    <row r="687" spans="2:65" x14ac:dyDescent="0.3">
      <c r="B687" s="23" t="s">
        <v>82</v>
      </c>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row>
    <row r="688" spans="2:65" x14ac:dyDescent="0.3">
      <c r="B688" t="s">
        <v>365</v>
      </c>
      <c r="C688" s="13">
        <v>0.913767019667171</v>
      </c>
      <c r="D688" s="13">
        <v>0.91813804173354696</v>
      </c>
      <c r="E688" s="13">
        <v>0.90895953757225401</v>
      </c>
      <c r="F688" s="13"/>
      <c r="G688" s="13">
        <v>0.87292817679557999</v>
      </c>
      <c r="H688" s="13">
        <v>0.90196078431372595</v>
      </c>
      <c r="I688" s="13">
        <v>0.91512915129151295</v>
      </c>
      <c r="J688" s="13">
        <v>0.91469194312796198</v>
      </c>
      <c r="K688" s="13">
        <v>0.93893129770992401</v>
      </c>
      <c r="L688" s="13">
        <v>0.95906432748537995</v>
      </c>
      <c r="M688" s="13"/>
      <c r="N688" s="13">
        <v>0.91489361702127703</v>
      </c>
      <c r="O688" s="13">
        <v>0.91764705882352904</v>
      </c>
      <c r="P688" s="13">
        <v>0.90449438202247201</v>
      </c>
      <c r="Q688" s="13">
        <v>0.90909090909090895</v>
      </c>
      <c r="R688" s="13"/>
      <c r="S688" s="13">
        <v>0.89965397923875401</v>
      </c>
      <c r="T688" s="13">
        <v>0.91791044776119401</v>
      </c>
      <c r="U688" s="13">
        <v>0.95161290322580605</v>
      </c>
      <c r="V688" s="13">
        <v>0.91428571428571404</v>
      </c>
      <c r="W688" s="13">
        <v>0.88235294117647101</v>
      </c>
      <c r="X688" s="13">
        <v>0.90909090909090895</v>
      </c>
      <c r="Y688" s="13">
        <v>0.87850467289719603</v>
      </c>
      <c r="Z688" s="13">
        <v>0.93333333333333302</v>
      </c>
      <c r="AA688" s="13">
        <v>0.94339622641509402</v>
      </c>
      <c r="AB688" s="13">
        <v>0.89361702127659604</v>
      </c>
      <c r="AC688" s="13">
        <v>0.98529411764705899</v>
      </c>
      <c r="AD688" s="13">
        <v>0.95652173913043503</v>
      </c>
      <c r="AE688" s="13"/>
      <c r="AF688" s="13">
        <v>0.90213299874529496</v>
      </c>
      <c r="AG688" s="13">
        <v>0.93190661478599202</v>
      </c>
      <c r="AH688" s="13"/>
      <c r="AI688" s="13">
        <v>0.87711864406779705</v>
      </c>
      <c r="AJ688" s="13">
        <v>0.77922077922077904</v>
      </c>
      <c r="AK688" s="13">
        <v>0.94219653179190799</v>
      </c>
      <c r="AL688" s="13"/>
      <c r="AM688" s="13">
        <v>0.91176470588235303</v>
      </c>
      <c r="AN688" s="13">
        <v>0.71153846153846201</v>
      </c>
      <c r="AO688" s="13">
        <v>0.86666666666666703</v>
      </c>
      <c r="AP688" s="13"/>
      <c r="AQ688" s="13">
        <v>0.90117994100294996</v>
      </c>
      <c r="AR688" s="13">
        <v>0.92812499999999998</v>
      </c>
      <c r="AS688" s="13"/>
      <c r="AT688" s="13">
        <v>0.88588588588588602</v>
      </c>
      <c r="AU688" s="13">
        <v>0.92492179353493198</v>
      </c>
      <c r="AV688" s="13"/>
      <c r="AW688" s="13">
        <v>0.91501416430594895</v>
      </c>
      <c r="AX688" s="13">
        <v>0.91500524658971705</v>
      </c>
      <c r="AY688" s="13"/>
      <c r="AZ688" s="13">
        <v>0.92435424354243501</v>
      </c>
      <c r="BA688" s="13">
        <v>0.90657894736842104</v>
      </c>
      <c r="BB688" s="13"/>
      <c r="BC688" s="13">
        <v>0.87643678160919503</v>
      </c>
      <c r="BD688" s="13">
        <v>0.89130434782608703</v>
      </c>
      <c r="BE688" s="13"/>
      <c r="BF688" s="13">
        <v>0.91911764705882304</v>
      </c>
      <c r="BG688" s="13">
        <v>0.84905660377358505</v>
      </c>
      <c r="BH688" s="13"/>
      <c r="BI688" s="13">
        <v>0.84057971014492705</v>
      </c>
      <c r="BJ688" s="13">
        <v>0.92386655260906803</v>
      </c>
      <c r="BK688" s="13"/>
      <c r="BL688" s="13">
        <v>0.94257425742574297</v>
      </c>
      <c r="BM688" s="13">
        <v>0.90025252525252497</v>
      </c>
    </row>
    <row r="689" spans="2:65" x14ac:dyDescent="0.3">
      <c r="B689" t="s">
        <v>366</v>
      </c>
      <c r="C689" s="13">
        <v>4.7655068078668698E-2</v>
      </c>
      <c r="D689" s="13">
        <v>4.1733547351524902E-2</v>
      </c>
      <c r="E689" s="13">
        <v>5.3468208092485599E-2</v>
      </c>
      <c r="F689" s="13"/>
      <c r="G689" s="13">
        <v>7.7348066298342497E-2</v>
      </c>
      <c r="H689" s="13">
        <v>4.7619047619047603E-2</v>
      </c>
      <c r="I689" s="13">
        <v>5.5350553505535097E-2</v>
      </c>
      <c r="J689" s="13">
        <v>3.7914691943128E-2</v>
      </c>
      <c r="K689" s="13">
        <v>3.0534351145038201E-2</v>
      </c>
      <c r="L689" s="13">
        <v>2.9239766081871298E-2</v>
      </c>
      <c r="M689" s="13"/>
      <c r="N689" s="13">
        <v>5.1063829787233998E-2</v>
      </c>
      <c r="O689" s="13">
        <v>3.8235294117647103E-2</v>
      </c>
      <c r="P689" s="13">
        <v>4.49438202247191E-2</v>
      </c>
      <c r="Q689" s="13">
        <v>5.6426332288401299E-2</v>
      </c>
      <c r="R689" s="13"/>
      <c r="S689" s="13">
        <v>5.8823529411764698E-2</v>
      </c>
      <c r="T689" s="13">
        <v>5.9701492537313397E-2</v>
      </c>
      <c r="U689" s="13">
        <v>1.6129032258064498E-2</v>
      </c>
      <c r="V689" s="13">
        <v>5.7142857142857099E-2</v>
      </c>
      <c r="W689" s="13">
        <v>6.7226890756302504E-2</v>
      </c>
      <c r="X689" s="13">
        <v>4.5454545454545497E-2</v>
      </c>
      <c r="Y689" s="13">
        <v>7.4766355140186896E-2</v>
      </c>
      <c r="Z689" s="13">
        <v>3.3333333333333298E-2</v>
      </c>
      <c r="AA689" s="13">
        <v>1.25786163522013E-2</v>
      </c>
      <c r="AB689" s="13">
        <v>5.31914893617021E-2</v>
      </c>
      <c r="AC689" s="13">
        <v>1.4705882352941201E-2</v>
      </c>
      <c r="AD689" s="13">
        <v>0</v>
      </c>
      <c r="AE689" s="13"/>
      <c r="AF689" s="13">
        <v>5.3952321204516901E-2</v>
      </c>
      <c r="AG689" s="13">
        <v>3.6964980544747103E-2</v>
      </c>
      <c r="AH689" s="13"/>
      <c r="AI689" s="13">
        <v>6.7796610169491497E-2</v>
      </c>
      <c r="AJ689" s="13">
        <v>7.7922077922077906E-2</v>
      </c>
      <c r="AK689" s="13">
        <v>3.4682080924855502E-2</v>
      </c>
      <c r="AL689" s="13"/>
      <c r="AM689" s="13">
        <v>8.8235294117647106E-2</v>
      </c>
      <c r="AN689" s="13">
        <v>0.15384615384615399</v>
      </c>
      <c r="AO689" s="13">
        <v>2.96296296296296E-2</v>
      </c>
      <c r="AP689" s="13"/>
      <c r="AQ689" s="13">
        <v>5.7522123893805302E-2</v>
      </c>
      <c r="AR689" s="13">
        <v>3.7499999999999999E-2</v>
      </c>
      <c r="AS689" s="13"/>
      <c r="AT689" s="13">
        <v>5.7057057057057103E-2</v>
      </c>
      <c r="AU689" s="13">
        <v>4.2752867570385801E-2</v>
      </c>
      <c r="AV689" s="13"/>
      <c r="AW689" s="13">
        <v>5.09915014164306E-2</v>
      </c>
      <c r="AX689" s="13">
        <v>4.5120671563483698E-2</v>
      </c>
      <c r="AY689" s="13"/>
      <c r="AZ689" s="13">
        <v>3.87453874538745E-2</v>
      </c>
      <c r="BA689" s="13">
        <v>5.2631578947368397E-2</v>
      </c>
      <c r="BB689" s="13"/>
      <c r="BC689" s="13">
        <v>7.1839080459770097E-2</v>
      </c>
      <c r="BD689" s="13">
        <v>3.9130434782608699E-2</v>
      </c>
      <c r="BE689" s="13"/>
      <c r="BF689" s="13">
        <v>5.1470588235294101E-2</v>
      </c>
      <c r="BG689" s="13">
        <v>8.4905660377358499E-2</v>
      </c>
      <c r="BH689" s="13"/>
      <c r="BI689" s="13">
        <v>7.2463768115942004E-2</v>
      </c>
      <c r="BJ689" s="13">
        <v>4.3627031650983701E-2</v>
      </c>
      <c r="BK689" s="13"/>
      <c r="BL689" s="13">
        <v>3.7623762376237602E-2</v>
      </c>
      <c r="BM689" s="13">
        <v>5.3030303030302997E-2</v>
      </c>
    </row>
    <row r="690" spans="2:65" x14ac:dyDescent="0.3">
      <c r="B690" t="s">
        <v>367</v>
      </c>
      <c r="C690" s="13">
        <v>2.1180030257186101E-2</v>
      </c>
      <c r="D690" s="13">
        <v>2.7287319422150898E-2</v>
      </c>
      <c r="E690" s="13">
        <v>1.5895953757225401E-2</v>
      </c>
      <c r="F690" s="13"/>
      <c r="G690" s="13">
        <v>4.4198895027624301E-2</v>
      </c>
      <c r="H690" s="13">
        <v>2.8011204481792701E-2</v>
      </c>
      <c r="I690" s="13">
        <v>1.8450184501845001E-2</v>
      </c>
      <c r="J690" s="13">
        <v>1.4218009478673001E-2</v>
      </c>
      <c r="K690" s="13">
        <v>7.63358778625954E-3</v>
      </c>
      <c r="L690" s="13">
        <v>5.8479532163742704E-3</v>
      </c>
      <c r="M690" s="13"/>
      <c r="N690" s="13">
        <v>1.7021276595744698E-2</v>
      </c>
      <c r="O690" s="13">
        <v>2.3529411764705899E-2</v>
      </c>
      <c r="P690" s="13">
        <v>1.6853932584269701E-2</v>
      </c>
      <c r="Q690" s="13">
        <v>2.8213166144200601E-2</v>
      </c>
      <c r="R690" s="13"/>
      <c r="S690" s="13">
        <v>2.42214532871972E-2</v>
      </c>
      <c r="T690" s="13">
        <v>7.4626865671641798E-3</v>
      </c>
      <c r="U690" s="13">
        <v>1.6129032258064498E-2</v>
      </c>
      <c r="V690" s="13">
        <v>2.8571428571428598E-2</v>
      </c>
      <c r="W690" s="13">
        <v>2.5210084033613401E-2</v>
      </c>
      <c r="X690" s="13">
        <v>3.7878787878787901E-2</v>
      </c>
      <c r="Y690" s="13">
        <v>1.86915887850467E-2</v>
      </c>
      <c r="Z690" s="13">
        <v>0</v>
      </c>
      <c r="AA690" s="13">
        <v>1.88679245283019E-2</v>
      </c>
      <c r="AB690" s="13">
        <v>3.1914893617021302E-2</v>
      </c>
      <c r="AC690" s="13">
        <v>0</v>
      </c>
      <c r="AD690" s="13">
        <v>0</v>
      </c>
      <c r="AE690" s="13"/>
      <c r="AF690" s="13">
        <v>2.63488080301129E-2</v>
      </c>
      <c r="AG690" s="13">
        <v>1.36186770428016E-2</v>
      </c>
      <c r="AH690" s="13"/>
      <c r="AI690" s="13">
        <v>3.3898305084745797E-2</v>
      </c>
      <c r="AJ690" s="13">
        <v>0.103896103896104</v>
      </c>
      <c r="AK690" s="13">
        <v>1.44508670520231E-2</v>
      </c>
      <c r="AL690" s="13"/>
      <c r="AM690" s="13">
        <v>0</v>
      </c>
      <c r="AN690" s="13">
        <v>7.69230769230769E-2</v>
      </c>
      <c r="AO690" s="13">
        <v>6.6666666666666693E-2</v>
      </c>
      <c r="AP690" s="13"/>
      <c r="AQ690" s="13">
        <v>2.8023598820059E-2</v>
      </c>
      <c r="AR690" s="13">
        <v>1.40625E-2</v>
      </c>
      <c r="AS690" s="13"/>
      <c r="AT690" s="13">
        <v>3.3033033033033003E-2</v>
      </c>
      <c r="AU690" s="13">
        <v>1.77267987486966E-2</v>
      </c>
      <c r="AV690" s="13"/>
      <c r="AW690" s="13">
        <v>2.8328611898017001E-2</v>
      </c>
      <c r="AX690" s="13">
        <v>1.7838405036726099E-2</v>
      </c>
      <c r="AY690" s="13"/>
      <c r="AZ690" s="13">
        <v>1.66051660516605E-2</v>
      </c>
      <c r="BA690" s="13">
        <v>2.5000000000000001E-2</v>
      </c>
      <c r="BB690" s="13"/>
      <c r="BC690" s="13">
        <v>4.31034482758621E-2</v>
      </c>
      <c r="BD690" s="13">
        <v>2.6086956521739101E-2</v>
      </c>
      <c r="BE690" s="13"/>
      <c r="BF690" s="13">
        <v>2.2058823529411801E-2</v>
      </c>
      <c r="BG690" s="13">
        <v>5.6603773584905703E-2</v>
      </c>
      <c r="BH690" s="13"/>
      <c r="BI690" s="13">
        <v>5.7971014492753603E-2</v>
      </c>
      <c r="BJ690" s="13">
        <v>1.62532078699743E-2</v>
      </c>
      <c r="BK690" s="13"/>
      <c r="BL690" s="13">
        <v>1.18811881188119E-2</v>
      </c>
      <c r="BM690" s="13">
        <v>2.3989898989898999E-2</v>
      </c>
    </row>
    <row r="691" spans="2:65" x14ac:dyDescent="0.3">
      <c r="B691" t="s">
        <v>368</v>
      </c>
      <c r="C691" s="13">
        <v>9.0771558245083192E-3</v>
      </c>
      <c r="D691" s="13">
        <v>4.8154093097913303E-3</v>
      </c>
      <c r="E691" s="13">
        <v>1.3005780346820799E-2</v>
      </c>
      <c r="F691" s="13"/>
      <c r="G691" s="13">
        <v>5.5248618784530402E-3</v>
      </c>
      <c r="H691" s="13">
        <v>1.4005602240896401E-2</v>
      </c>
      <c r="I691" s="13">
        <v>7.3800738007380098E-3</v>
      </c>
      <c r="J691" s="13">
        <v>9.4786729857819895E-3</v>
      </c>
      <c r="K691" s="13">
        <v>7.63358778625954E-3</v>
      </c>
      <c r="L691" s="13">
        <v>5.8479532163742704E-3</v>
      </c>
      <c r="M691" s="13"/>
      <c r="N691" s="13">
        <v>8.5106382978723406E-3</v>
      </c>
      <c r="O691" s="13">
        <v>1.4705882352941201E-2</v>
      </c>
      <c r="P691" s="13">
        <v>1.6853932584269701E-2</v>
      </c>
      <c r="Q691" s="13">
        <v>0</v>
      </c>
      <c r="R691" s="13"/>
      <c r="S691" s="13">
        <v>1.3840830449827E-2</v>
      </c>
      <c r="T691" s="13">
        <v>7.4626865671641798E-3</v>
      </c>
      <c r="U691" s="13">
        <v>0</v>
      </c>
      <c r="V691" s="13">
        <v>0</v>
      </c>
      <c r="W691" s="13">
        <v>8.4033613445378096E-3</v>
      </c>
      <c r="X691" s="13">
        <v>0</v>
      </c>
      <c r="Y691" s="13">
        <v>1.86915887850467E-2</v>
      </c>
      <c r="Z691" s="13">
        <v>0</v>
      </c>
      <c r="AA691" s="13">
        <v>1.88679245283019E-2</v>
      </c>
      <c r="AB691" s="13">
        <v>0</v>
      </c>
      <c r="AC691" s="13">
        <v>0</v>
      </c>
      <c r="AD691" s="13">
        <v>4.3478260869565202E-2</v>
      </c>
      <c r="AE691" s="13"/>
      <c r="AF691" s="13">
        <v>8.7829360100376407E-3</v>
      </c>
      <c r="AG691" s="13">
        <v>9.7276264591439707E-3</v>
      </c>
      <c r="AH691" s="13"/>
      <c r="AI691" s="13">
        <v>1.27118644067797E-2</v>
      </c>
      <c r="AJ691" s="13">
        <v>2.5974025974026E-2</v>
      </c>
      <c r="AK691" s="13">
        <v>2.8901734104046198E-3</v>
      </c>
      <c r="AL691" s="13"/>
      <c r="AM691" s="13">
        <v>0</v>
      </c>
      <c r="AN691" s="13">
        <v>3.8461538461538498E-2</v>
      </c>
      <c r="AO691" s="13">
        <v>2.2222222222222199E-2</v>
      </c>
      <c r="AP691" s="13"/>
      <c r="AQ691" s="13">
        <v>8.8495575221238902E-3</v>
      </c>
      <c r="AR691" s="13">
        <v>9.3749999999999997E-3</v>
      </c>
      <c r="AS691" s="13"/>
      <c r="AT691" s="13">
        <v>1.5015015015014999E-2</v>
      </c>
      <c r="AU691" s="13">
        <v>6.2565172054223203E-3</v>
      </c>
      <c r="AV691" s="13"/>
      <c r="AW691" s="13">
        <v>2.8328611898016999E-3</v>
      </c>
      <c r="AX691" s="13">
        <v>1.15424973767051E-2</v>
      </c>
      <c r="AY691" s="13"/>
      <c r="AZ691" s="13">
        <v>7.3800738007380098E-3</v>
      </c>
      <c r="BA691" s="13">
        <v>1.05263157894737E-2</v>
      </c>
      <c r="BB691" s="13"/>
      <c r="BC691" s="13">
        <v>8.6206896551724102E-3</v>
      </c>
      <c r="BD691" s="13">
        <v>1.3043478260869599E-2</v>
      </c>
      <c r="BE691" s="13"/>
      <c r="BF691" s="13">
        <v>7.3529411764705899E-3</v>
      </c>
      <c r="BG691" s="13">
        <v>9.4339622641509396E-3</v>
      </c>
      <c r="BH691" s="13"/>
      <c r="BI691" s="13">
        <v>1.4492753623188401E-2</v>
      </c>
      <c r="BJ691" s="13">
        <v>8.5543199315654406E-3</v>
      </c>
      <c r="BK691" s="13"/>
      <c r="BL691" s="13">
        <v>0</v>
      </c>
      <c r="BM691" s="13">
        <v>1.5151515151515201E-2</v>
      </c>
    </row>
    <row r="692" spans="2:65" x14ac:dyDescent="0.3">
      <c r="B692" t="s">
        <v>91</v>
      </c>
      <c r="C692" s="13">
        <v>8.3207261724659604E-3</v>
      </c>
      <c r="D692" s="13">
        <v>8.0256821829855496E-3</v>
      </c>
      <c r="E692" s="13">
        <v>8.6705202312138702E-3</v>
      </c>
      <c r="F692" s="13"/>
      <c r="G692" s="13">
        <v>0</v>
      </c>
      <c r="H692" s="13">
        <v>8.4033613445378096E-3</v>
      </c>
      <c r="I692" s="13">
        <v>3.6900369003690001E-3</v>
      </c>
      <c r="J692" s="13">
        <v>2.3696682464454999E-2</v>
      </c>
      <c r="K692" s="13">
        <v>1.5267175572519101E-2</v>
      </c>
      <c r="L692" s="13">
        <v>0</v>
      </c>
      <c r="M692" s="13"/>
      <c r="N692" s="13">
        <v>8.5106382978723406E-3</v>
      </c>
      <c r="O692" s="13">
        <v>5.8823529411764696E-3</v>
      </c>
      <c r="P692" s="13">
        <v>1.6853932584269701E-2</v>
      </c>
      <c r="Q692" s="13">
        <v>6.2695924764890297E-3</v>
      </c>
      <c r="R692" s="13"/>
      <c r="S692" s="13">
        <v>3.4602076124567501E-3</v>
      </c>
      <c r="T692" s="13">
        <v>7.4626865671641798E-3</v>
      </c>
      <c r="U692" s="13">
        <v>1.6129032258064498E-2</v>
      </c>
      <c r="V692" s="13">
        <v>0</v>
      </c>
      <c r="W692" s="13">
        <v>1.6806722689075598E-2</v>
      </c>
      <c r="X692" s="13">
        <v>7.5757575757575803E-3</v>
      </c>
      <c r="Y692" s="13">
        <v>9.3457943925233603E-3</v>
      </c>
      <c r="Z692" s="13">
        <v>3.3333333333333298E-2</v>
      </c>
      <c r="AA692" s="13">
        <v>6.2893081761006301E-3</v>
      </c>
      <c r="AB692" s="13">
        <v>2.1276595744680899E-2</v>
      </c>
      <c r="AC692" s="13">
        <v>0</v>
      </c>
      <c r="AD692" s="13">
        <v>0</v>
      </c>
      <c r="AE692" s="13"/>
      <c r="AF692" s="13">
        <v>8.7829360100376407E-3</v>
      </c>
      <c r="AG692" s="13">
        <v>7.7821011673151804E-3</v>
      </c>
      <c r="AH692" s="13"/>
      <c r="AI692" s="13">
        <v>8.4745762711864406E-3</v>
      </c>
      <c r="AJ692" s="13">
        <v>1.2987012987013E-2</v>
      </c>
      <c r="AK692" s="13">
        <v>5.78034682080925E-3</v>
      </c>
      <c r="AL692" s="13"/>
      <c r="AM692" s="13">
        <v>0</v>
      </c>
      <c r="AN692" s="13">
        <v>1.9230769230769201E-2</v>
      </c>
      <c r="AO692" s="13">
        <v>1.48148148148148E-2</v>
      </c>
      <c r="AP692" s="13"/>
      <c r="AQ692" s="13">
        <v>4.4247787610619503E-3</v>
      </c>
      <c r="AR692" s="13">
        <v>1.0937499999999999E-2</v>
      </c>
      <c r="AS692" s="13"/>
      <c r="AT692" s="13">
        <v>9.0090090090090107E-3</v>
      </c>
      <c r="AU692" s="13">
        <v>8.3420229405630902E-3</v>
      </c>
      <c r="AV692" s="13"/>
      <c r="AW692" s="13">
        <v>2.8328611898016999E-3</v>
      </c>
      <c r="AX692" s="13">
        <v>1.04931794333683E-2</v>
      </c>
      <c r="AY692" s="13"/>
      <c r="AZ692" s="13">
        <v>1.2915129151291499E-2</v>
      </c>
      <c r="BA692" s="13">
        <v>5.2631578947368403E-3</v>
      </c>
      <c r="BB692" s="13"/>
      <c r="BC692" s="13">
        <v>0</v>
      </c>
      <c r="BD692" s="13">
        <v>3.0434782608695699E-2</v>
      </c>
      <c r="BE692" s="13"/>
      <c r="BF692" s="13">
        <v>0</v>
      </c>
      <c r="BG692" s="13">
        <v>0</v>
      </c>
      <c r="BH692" s="13"/>
      <c r="BI692" s="13">
        <v>1.4492753623188401E-2</v>
      </c>
      <c r="BJ692" s="13">
        <v>7.6988879384088998E-3</v>
      </c>
      <c r="BK692" s="13"/>
      <c r="BL692" s="13">
        <v>7.9207920792079192E-3</v>
      </c>
      <c r="BM692" s="13">
        <v>7.5757575757575803E-3</v>
      </c>
    </row>
    <row r="693" spans="2:65" x14ac:dyDescent="0.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row>
    <row r="694" spans="2:65" x14ac:dyDescent="0.3">
      <c r="B694" s="6" t="s">
        <v>374</v>
      </c>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row>
    <row r="695" spans="2:65" x14ac:dyDescent="0.3">
      <c r="B695" s="23" t="s">
        <v>82</v>
      </c>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row>
    <row r="696" spans="2:65" x14ac:dyDescent="0.3">
      <c r="B696" t="s">
        <v>365</v>
      </c>
      <c r="C696" s="13">
        <v>0.48260211800302599</v>
      </c>
      <c r="D696" s="13">
        <v>0.46709470304975897</v>
      </c>
      <c r="E696" s="13">
        <v>0.49566473988439302</v>
      </c>
      <c r="F696" s="13"/>
      <c r="G696" s="13">
        <v>0.45856353591160198</v>
      </c>
      <c r="H696" s="13">
        <v>0.50140056022408996</v>
      </c>
      <c r="I696" s="13">
        <v>0.50184501845018403</v>
      </c>
      <c r="J696" s="13">
        <v>0.41232227488151701</v>
      </c>
      <c r="K696" s="13">
        <v>0.50381679389313005</v>
      </c>
      <c r="L696" s="13">
        <v>0.50877192982456099</v>
      </c>
      <c r="M696" s="13"/>
      <c r="N696" s="13">
        <v>0.5</v>
      </c>
      <c r="O696" s="13">
        <v>0.53235294117647103</v>
      </c>
      <c r="P696" s="13">
        <v>0.44382022471910099</v>
      </c>
      <c r="Q696" s="13">
        <v>0.41692789968652</v>
      </c>
      <c r="R696" s="13"/>
      <c r="S696" s="13">
        <v>0.51211072664359902</v>
      </c>
      <c r="T696" s="13">
        <v>0.44776119402985098</v>
      </c>
      <c r="U696" s="13">
        <v>0.51612903225806495</v>
      </c>
      <c r="V696" s="13">
        <v>0.476190476190476</v>
      </c>
      <c r="W696" s="13">
        <v>0.46218487394958002</v>
      </c>
      <c r="X696" s="13">
        <v>0.46212121212121199</v>
      </c>
      <c r="Y696" s="13">
        <v>0.467289719626168</v>
      </c>
      <c r="Z696" s="13">
        <v>0.63333333333333297</v>
      </c>
      <c r="AA696" s="13">
        <v>0.45911949685534598</v>
      </c>
      <c r="AB696" s="13">
        <v>0.5</v>
      </c>
      <c r="AC696" s="13">
        <v>0.5</v>
      </c>
      <c r="AD696" s="13">
        <v>0.39130434782608697</v>
      </c>
      <c r="AE696" s="13"/>
      <c r="AF696" s="13">
        <v>0.50439146800501899</v>
      </c>
      <c r="AG696" s="13">
        <v>0.45136186770428</v>
      </c>
      <c r="AH696" s="13"/>
      <c r="AI696" s="13">
        <v>0.43220338983050799</v>
      </c>
      <c r="AJ696" s="13">
        <v>0.53246753246753198</v>
      </c>
      <c r="AK696" s="13">
        <v>0.59248554913294804</v>
      </c>
      <c r="AL696" s="13"/>
      <c r="AM696" s="13">
        <v>0.441176470588235</v>
      </c>
      <c r="AN696" s="13">
        <v>0.30769230769230799</v>
      </c>
      <c r="AO696" s="13">
        <v>0.45925925925925898</v>
      </c>
      <c r="AP696" s="13"/>
      <c r="AQ696" s="13">
        <v>0.46165191740412997</v>
      </c>
      <c r="AR696" s="13">
        <v>0.50312500000000004</v>
      </c>
      <c r="AS696" s="13"/>
      <c r="AT696" s="13">
        <v>0.417417417417417</v>
      </c>
      <c r="AU696" s="13">
        <v>0.50469238790406701</v>
      </c>
      <c r="AV696" s="13"/>
      <c r="AW696" s="13">
        <v>0.54390934844192595</v>
      </c>
      <c r="AX696" s="13">
        <v>0.45855194123819498</v>
      </c>
      <c r="AY696" s="13"/>
      <c r="AZ696" s="13">
        <v>0.48523985239852402</v>
      </c>
      <c r="BA696" s="13">
        <v>0.47894736842105301</v>
      </c>
      <c r="BB696" s="13"/>
      <c r="BC696" s="13">
        <v>0.58333333333333304</v>
      </c>
      <c r="BD696" s="13">
        <v>0.46086956521739098</v>
      </c>
      <c r="BE696" s="13"/>
      <c r="BF696" s="13">
        <v>0.48529411764705899</v>
      </c>
      <c r="BG696" s="13">
        <v>0.64622641509433998</v>
      </c>
      <c r="BH696" s="13"/>
      <c r="BI696" s="13">
        <v>0.47826086956521702</v>
      </c>
      <c r="BJ696" s="13">
        <v>0.48502994011975997</v>
      </c>
      <c r="BK696" s="13"/>
      <c r="BL696" s="13">
        <v>0.49504950495049499</v>
      </c>
      <c r="BM696" s="13">
        <v>0.47601010101010099</v>
      </c>
    </row>
    <row r="697" spans="2:65" x14ac:dyDescent="0.3">
      <c r="B697" t="s">
        <v>366</v>
      </c>
      <c r="C697" s="13">
        <v>0.24432677760968199</v>
      </c>
      <c r="D697" s="13">
        <v>0.23274478330658099</v>
      </c>
      <c r="E697" s="13">
        <v>0.25433526011560698</v>
      </c>
      <c r="F697" s="13"/>
      <c r="G697" s="13">
        <v>0.29281767955801102</v>
      </c>
      <c r="H697" s="13">
        <v>0.22969187675069999</v>
      </c>
      <c r="I697" s="13">
        <v>0.22878228782287799</v>
      </c>
      <c r="J697" s="13">
        <v>0.25118483412322301</v>
      </c>
      <c r="K697" s="13">
        <v>0.244274809160305</v>
      </c>
      <c r="L697" s="13">
        <v>0.23976608187134499</v>
      </c>
      <c r="M697" s="13"/>
      <c r="N697" s="13">
        <v>0.24468085106383</v>
      </c>
      <c r="O697" s="13">
        <v>0.217647058823529</v>
      </c>
      <c r="P697" s="13">
        <v>0.25842696629213502</v>
      </c>
      <c r="Q697" s="13">
        <v>0.27272727272727298</v>
      </c>
      <c r="R697" s="13"/>
      <c r="S697" s="13">
        <v>0.228373702422145</v>
      </c>
      <c r="T697" s="13">
        <v>0.26119402985074602</v>
      </c>
      <c r="U697" s="13">
        <v>0.225806451612903</v>
      </c>
      <c r="V697" s="13">
        <v>0.24761904761904799</v>
      </c>
      <c r="W697" s="13">
        <v>0.252100840336134</v>
      </c>
      <c r="X697" s="13">
        <v>0.21212121212121199</v>
      </c>
      <c r="Y697" s="13">
        <v>0.233644859813084</v>
      </c>
      <c r="Z697" s="13">
        <v>0.1</v>
      </c>
      <c r="AA697" s="13">
        <v>0.276729559748428</v>
      </c>
      <c r="AB697" s="13">
        <v>0.29787234042553201</v>
      </c>
      <c r="AC697" s="13">
        <v>0.25</v>
      </c>
      <c r="AD697" s="13">
        <v>0.30434782608695699</v>
      </c>
      <c r="AE697" s="13"/>
      <c r="AF697" s="13">
        <v>0.24968632371392699</v>
      </c>
      <c r="AG697" s="13">
        <v>0.23346303501945501</v>
      </c>
      <c r="AH697" s="13"/>
      <c r="AI697" s="13">
        <v>0.29661016949152502</v>
      </c>
      <c r="AJ697" s="13">
        <v>0.22077922077922099</v>
      </c>
      <c r="AK697" s="13">
        <v>0.22254335260115601</v>
      </c>
      <c r="AL697" s="13"/>
      <c r="AM697" s="13">
        <v>0.27941176470588203</v>
      </c>
      <c r="AN697" s="13">
        <v>0.38461538461538503</v>
      </c>
      <c r="AO697" s="13">
        <v>0.266666666666667</v>
      </c>
      <c r="AP697" s="13"/>
      <c r="AQ697" s="13">
        <v>0.24041297935103201</v>
      </c>
      <c r="AR697" s="13">
        <v>0.25</v>
      </c>
      <c r="AS697" s="13"/>
      <c r="AT697" s="13">
        <v>0.26426426426426403</v>
      </c>
      <c r="AU697" s="13">
        <v>0.23566214807090699</v>
      </c>
      <c r="AV697" s="13"/>
      <c r="AW697" s="13">
        <v>0.286118980169972</v>
      </c>
      <c r="AX697" s="13">
        <v>0.22875131164742901</v>
      </c>
      <c r="AY697" s="13"/>
      <c r="AZ697" s="13">
        <v>0.24169741697416999</v>
      </c>
      <c r="BA697" s="13">
        <v>0.24736842105263199</v>
      </c>
      <c r="BB697" s="13"/>
      <c r="BC697" s="13">
        <v>0.229885057471264</v>
      </c>
      <c r="BD697" s="13">
        <v>0.291304347826087</v>
      </c>
      <c r="BE697" s="13"/>
      <c r="BF697" s="13">
        <v>0.27205882352941202</v>
      </c>
      <c r="BG697" s="13">
        <v>0.20283018867924499</v>
      </c>
      <c r="BH697" s="13"/>
      <c r="BI697" s="13">
        <v>0.217391304347826</v>
      </c>
      <c r="BJ697" s="13">
        <v>0.24636441402908499</v>
      </c>
      <c r="BK697" s="13"/>
      <c r="BL697" s="13">
        <v>0.25148514851485099</v>
      </c>
      <c r="BM697" s="13">
        <v>0.23737373737373699</v>
      </c>
    </row>
    <row r="698" spans="2:65" x14ac:dyDescent="0.3">
      <c r="B698" t="s">
        <v>367</v>
      </c>
      <c r="C698" s="13">
        <v>5.3706505295007603E-2</v>
      </c>
      <c r="D698" s="13">
        <v>5.7784911717496001E-2</v>
      </c>
      <c r="E698" s="13">
        <v>5.05780346820809E-2</v>
      </c>
      <c r="F698" s="13"/>
      <c r="G698" s="13">
        <v>3.8674033149171297E-2</v>
      </c>
      <c r="H698" s="13">
        <v>5.8823529411764698E-2</v>
      </c>
      <c r="I698" s="13">
        <v>7.0110701107011106E-2</v>
      </c>
      <c r="J698" s="13">
        <v>5.2132701421800903E-2</v>
      </c>
      <c r="K698" s="13">
        <v>3.8167938931297697E-2</v>
      </c>
      <c r="L698" s="13">
        <v>4.6783625730994101E-2</v>
      </c>
      <c r="M698" s="13"/>
      <c r="N698" s="13">
        <v>4.2553191489361701E-2</v>
      </c>
      <c r="O698" s="13">
        <v>5.5882352941176501E-2</v>
      </c>
      <c r="P698" s="13">
        <v>6.7415730337078594E-2</v>
      </c>
      <c r="Q698" s="13">
        <v>6.2695924764890304E-2</v>
      </c>
      <c r="R698" s="13"/>
      <c r="S698" s="13">
        <v>5.8823529411764698E-2</v>
      </c>
      <c r="T698" s="13">
        <v>2.9850746268656699E-2</v>
      </c>
      <c r="U698" s="13">
        <v>4.8387096774193498E-2</v>
      </c>
      <c r="V698" s="13">
        <v>6.6666666666666693E-2</v>
      </c>
      <c r="W698" s="13">
        <v>5.0420168067226899E-2</v>
      </c>
      <c r="X698" s="13">
        <v>7.5757575757575801E-2</v>
      </c>
      <c r="Y698" s="13">
        <v>5.60747663551402E-2</v>
      </c>
      <c r="Z698" s="13">
        <v>6.6666666666666693E-2</v>
      </c>
      <c r="AA698" s="13">
        <v>4.40251572327044E-2</v>
      </c>
      <c r="AB698" s="13">
        <v>3.1914893617021302E-2</v>
      </c>
      <c r="AC698" s="13">
        <v>7.3529411764705899E-2</v>
      </c>
      <c r="AD698" s="13">
        <v>4.3478260869565202E-2</v>
      </c>
      <c r="AE698" s="13"/>
      <c r="AF698" s="13">
        <v>4.51693851944793E-2</v>
      </c>
      <c r="AG698" s="13">
        <v>6.6147859922179003E-2</v>
      </c>
      <c r="AH698" s="13"/>
      <c r="AI698" s="13">
        <v>5.93220338983051E-2</v>
      </c>
      <c r="AJ698" s="13">
        <v>0.103896103896104</v>
      </c>
      <c r="AK698" s="13">
        <v>2.6011560693641599E-2</v>
      </c>
      <c r="AL698" s="13"/>
      <c r="AM698" s="13">
        <v>5.8823529411764698E-2</v>
      </c>
      <c r="AN698" s="13">
        <v>5.7692307692307702E-2</v>
      </c>
      <c r="AO698" s="13">
        <v>9.6296296296296297E-2</v>
      </c>
      <c r="AP698" s="13"/>
      <c r="AQ698" s="13">
        <v>6.4896755162241901E-2</v>
      </c>
      <c r="AR698" s="13">
        <v>4.2187500000000003E-2</v>
      </c>
      <c r="AS698" s="13"/>
      <c r="AT698" s="13">
        <v>5.7057057057057103E-2</v>
      </c>
      <c r="AU698" s="13">
        <v>5.42231491136601E-2</v>
      </c>
      <c r="AV698" s="13"/>
      <c r="AW698" s="13">
        <v>2.54957507082153E-2</v>
      </c>
      <c r="AX698" s="13">
        <v>6.2959076600209898E-2</v>
      </c>
      <c r="AY698" s="13"/>
      <c r="AZ698" s="13">
        <v>4.6125461254612497E-2</v>
      </c>
      <c r="BA698" s="13">
        <v>5.9210526315789498E-2</v>
      </c>
      <c r="BB698" s="13"/>
      <c r="BC698" s="13">
        <v>5.1724137931034503E-2</v>
      </c>
      <c r="BD698" s="13">
        <v>3.4782608695652202E-2</v>
      </c>
      <c r="BE698" s="13"/>
      <c r="BF698" s="13">
        <v>6.6176470588235295E-2</v>
      </c>
      <c r="BG698" s="13">
        <v>4.2452830188679201E-2</v>
      </c>
      <c r="BH698" s="13"/>
      <c r="BI698" s="13">
        <v>6.5217391304347797E-2</v>
      </c>
      <c r="BJ698" s="13">
        <v>5.2181351582549197E-2</v>
      </c>
      <c r="BK698" s="13"/>
      <c r="BL698" s="13">
        <v>4.7524752475247498E-2</v>
      </c>
      <c r="BM698" s="13">
        <v>5.8080808080808101E-2</v>
      </c>
    </row>
    <row r="699" spans="2:65" x14ac:dyDescent="0.3">
      <c r="B699" t="s">
        <v>368</v>
      </c>
      <c r="C699" s="13">
        <v>0.125567322239032</v>
      </c>
      <c r="D699" s="13">
        <v>0.13964686998394901</v>
      </c>
      <c r="E699" s="13">
        <v>0.114161849710983</v>
      </c>
      <c r="F699" s="13"/>
      <c r="G699" s="13">
        <v>0.15469613259668499</v>
      </c>
      <c r="H699" s="13">
        <v>0.131652661064426</v>
      </c>
      <c r="I699" s="13">
        <v>0.121771217712177</v>
      </c>
      <c r="J699" s="13">
        <v>0.14218009478672999</v>
      </c>
      <c r="K699" s="13">
        <v>8.3969465648855005E-2</v>
      </c>
      <c r="L699" s="13">
        <v>9.9415204678362595E-2</v>
      </c>
      <c r="M699" s="13"/>
      <c r="N699" s="13">
        <v>0.117021276595745</v>
      </c>
      <c r="O699" s="13">
        <v>0.123529411764706</v>
      </c>
      <c r="P699" s="13">
        <v>0.13483146067415699</v>
      </c>
      <c r="Q699" s="13">
        <v>0.13166144200627</v>
      </c>
      <c r="R699" s="13"/>
      <c r="S699" s="13">
        <v>0.110726643598616</v>
      </c>
      <c r="T699" s="13">
        <v>0.15671641791044799</v>
      </c>
      <c r="U699" s="13">
        <v>0.12903225806451599</v>
      </c>
      <c r="V699" s="13">
        <v>0.114285714285714</v>
      </c>
      <c r="W699" s="13">
        <v>0.14285714285714299</v>
      </c>
      <c r="X699" s="13">
        <v>0.15909090909090901</v>
      </c>
      <c r="Y699" s="13">
        <v>0.11214953271028</v>
      </c>
      <c r="Z699" s="13">
        <v>0.133333333333333</v>
      </c>
      <c r="AA699" s="13">
        <v>0.12578616352201299</v>
      </c>
      <c r="AB699" s="13">
        <v>0.117021276595745</v>
      </c>
      <c r="AC699" s="13">
        <v>7.3529411764705899E-2</v>
      </c>
      <c r="AD699" s="13">
        <v>0.13043478260869601</v>
      </c>
      <c r="AE699" s="13"/>
      <c r="AF699" s="13">
        <v>0.117942283563363</v>
      </c>
      <c r="AG699" s="13">
        <v>0.13813229571984401</v>
      </c>
      <c r="AH699" s="13"/>
      <c r="AI699" s="13">
        <v>0.12711864406779699</v>
      </c>
      <c r="AJ699" s="13">
        <v>9.0909090909090898E-2</v>
      </c>
      <c r="AK699" s="13">
        <v>8.0924855491329495E-2</v>
      </c>
      <c r="AL699" s="13"/>
      <c r="AM699" s="13">
        <v>0.17647058823529399</v>
      </c>
      <c r="AN699" s="13">
        <v>0.15384615384615399</v>
      </c>
      <c r="AO699" s="13">
        <v>7.4074074074074098E-2</v>
      </c>
      <c r="AP699" s="13"/>
      <c r="AQ699" s="13">
        <v>0.146017699115044</v>
      </c>
      <c r="AR699" s="13">
        <v>0.1046875</v>
      </c>
      <c r="AS699" s="13"/>
      <c r="AT699" s="13">
        <v>0.162162162162162</v>
      </c>
      <c r="AU699" s="13">
        <v>0.115745568300313</v>
      </c>
      <c r="AV699" s="13"/>
      <c r="AW699" s="13">
        <v>6.79886685552408E-2</v>
      </c>
      <c r="AX699" s="13">
        <v>0.14900314795382999</v>
      </c>
      <c r="AY699" s="13"/>
      <c r="AZ699" s="13">
        <v>0.123616236162362</v>
      </c>
      <c r="BA699" s="13">
        <v>0.125</v>
      </c>
      <c r="BB699" s="13"/>
      <c r="BC699" s="13">
        <v>9.7701149425287404E-2</v>
      </c>
      <c r="BD699" s="13">
        <v>9.5652173913043495E-2</v>
      </c>
      <c r="BE699" s="13"/>
      <c r="BF699" s="13">
        <v>0.125</v>
      </c>
      <c r="BG699" s="13">
        <v>8.0188679245283001E-2</v>
      </c>
      <c r="BH699" s="13"/>
      <c r="BI699" s="13">
        <v>0.18115942028985499</v>
      </c>
      <c r="BJ699" s="13">
        <v>0.118049615055603</v>
      </c>
      <c r="BK699" s="13"/>
      <c r="BL699" s="13">
        <v>0.118811881188119</v>
      </c>
      <c r="BM699" s="13">
        <v>0.130050505050505</v>
      </c>
    </row>
    <row r="700" spans="2:65" x14ac:dyDescent="0.3">
      <c r="B700" t="s">
        <v>91</v>
      </c>
      <c r="C700" s="13">
        <v>9.3797276853252606E-2</v>
      </c>
      <c r="D700" s="13">
        <v>0.102728731942215</v>
      </c>
      <c r="E700" s="13">
        <v>8.5260115606936401E-2</v>
      </c>
      <c r="F700" s="13"/>
      <c r="G700" s="13">
        <v>5.5248618784530398E-2</v>
      </c>
      <c r="H700" s="13">
        <v>7.8431372549019607E-2</v>
      </c>
      <c r="I700" s="13">
        <v>7.7490774907749096E-2</v>
      </c>
      <c r="J700" s="13">
        <v>0.14218009478672999</v>
      </c>
      <c r="K700" s="13">
        <v>0.12977099236641201</v>
      </c>
      <c r="L700" s="13">
        <v>0.105263157894737</v>
      </c>
      <c r="M700" s="13"/>
      <c r="N700" s="13">
        <v>9.5744680851063801E-2</v>
      </c>
      <c r="O700" s="13">
        <v>7.0588235294117604E-2</v>
      </c>
      <c r="P700" s="13">
        <v>9.5505617977528101E-2</v>
      </c>
      <c r="Q700" s="13">
        <v>0.115987460815047</v>
      </c>
      <c r="R700" s="13"/>
      <c r="S700" s="13">
        <v>8.9965397923875395E-2</v>
      </c>
      <c r="T700" s="13">
        <v>0.104477611940299</v>
      </c>
      <c r="U700" s="13">
        <v>8.0645161290322606E-2</v>
      </c>
      <c r="V700" s="13">
        <v>9.5238095238095205E-2</v>
      </c>
      <c r="W700" s="13">
        <v>9.2436974789915999E-2</v>
      </c>
      <c r="X700" s="13">
        <v>9.0909090909090898E-2</v>
      </c>
      <c r="Y700" s="13">
        <v>0.13084112149532701</v>
      </c>
      <c r="Z700" s="13">
        <v>6.6666666666666693E-2</v>
      </c>
      <c r="AA700" s="13">
        <v>9.4339622641509399E-2</v>
      </c>
      <c r="AB700" s="13">
        <v>5.31914893617021E-2</v>
      </c>
      <c r="AC700" s="13">
        <v>0.10294117647058799</v>
      </c>
      <c r="AD700" s="13">
        <v>0.13043478260869601</v>
      </c>
      <c r="AE700" s="13"/>
      <c r="AF700" s="13">
        <v>8.2810539523212004E-2</v>
      </c>
      <c r="AG700" s="13">
        <v>0.110894941634241</v>
      </c>
      <c r="AH700" s="13"/>
      <c r="AI700" s="13">
        <v>8.4745762711864403E-2</v>
      </c>
      <c r="AJ700" s="13">
        <v>5.1948051948052E-2</v>
      </c>
      <c r="AK700" s="13">
        <v>7.80346820809249E-2</v>
      </c>
      <c r="AL700" s="13"/>
      <c r="AM700" s="13">
        <v>4.4117647058823498E-2</v>
      </c>
      <c r="AN700" s="13">
        <v>9.6153846153846201E-2</v>
      </c>
      <c r="AO700" s="13">
        <v>0.10370370370370401</v>
      </c>
      <c r="AP700" s="13"/>
      <c r="AQ700" s="13">
        <v>8.70206489675516E-2</v>
      </c>
      <c r="AR700" s="13">
        <v>0.1</v>
      </c>
      <c r="AS700" s="13"/>
      <c r="AT700" s="13">
        <v>9.90990990990991E-2</v>
      </c>
      <c r="AU700" s="13">
        <v>8.9676746611053196E-2</v>
      </c>
      <c r="AV700" s="13"/>
      <c r="AW700" s="13">
        <v>7.6487252124645896E-2</v>
      </c>
      <c r="AX700" s="13">
        <v>0.10073452256033601</v>
      </c>
      <c r="AY700" s="13"/>
      <c r="AZ700" s="13">
        <v>0.10332103321033199</v>
      </c>
      <c r="BA700" s="13">
        <v>8.9473684210526302E-2</v>
      </c>
      <c r="BB700" s="13"/>
      <c r="BC700" s="13">
        <v>3.7356321839080497E-2</v>
      </c>
      <c r="BD700" s="13">
        <v>0.11739130434782601</v>
      </c>
      <c r="BE700" s="13"/>
      <c r="BF700" s="13">
        <v>5.1470588235294101E-2</v>
      </c>
      <c r="BG700" s="13">
        <v>2.83018867924528E-2</v>
      </c>
      <c r="BH700" s="13"/>
      <c r="BI700" s="13">
        <v>5.7971014492753603E-2</v>
      </c>
      <c r="BJ700" s="13">
        <v>9.8374679213002594E-2</v>
      </c>
      <c r="BK700" s="13"/>
      <c r="BL700" s="13">
        <v>8.7128712871287095E-2</v>
      </c>
      <c r="BM700" s="13">
        <v>9.8484848484848495E-2</v>
      </c>
    </row>
    <row r="701" spans="2:65" x14ac:dyDescent="0.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row>
    <row r="702" spans="2:65" x14ac:dyDescent="0.3">
      <c r="B702" s="6" t="s">
        <v>375</v>
      </c>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row>
    <row r="703" spans="2:65" x14ac:dyDescent="0.3">
      <c r="B703" s="23" t="s">
        <v>82</v>
      </c>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row>
    <row r="704" spans="2:65" x14ac:dyDescent="0.3">
      <c r="B704" t="s">
        <v>365</v>
      </c>
      <c r="C704" s="13">
        <v>0.88350983358547697</v>
      </c>
      <c r="D704" s="13">
        <v>0.89566613162118802</v>
      </c>
      <c r="E704" s="13">
        <v>0.87283236994219604</v>
      </c>
      <c r="F704" s="13"/>
      <c r="G704" s="13">
        <v>0.81767955801104997</v>
      </c>
      <c r="H704" s="13">
        <v>0.85434173669467794</v>
      </c>
      <c r="I704" s="13">
        <v>0.88560885608856099</v>
      </c>
      <c r="J704" s="13">
        <v>0.88151658767772501</v>
      </c>
      <c r="K704" s="13">
        <v>0.93129770992366401</v>
      </c>
      <c r="L704" s="13">
        <v>0.97660818713450304</v>
      </c>
      <c r="M704" s="13"/>
      <c r="N704" s="13">
        <v>0.876595744680851</v>
      </c>
      <c r="O704" s="13">
        <v>0.89705882352941202</v>
      </c>
      <c r="P704" s="13">
        <v>0.89325842696629199</v>
      </c>
      <c r="Q704" s="13">
        <v>0.86833855799373005</v>
      </c>
      <c r="R704" s="13"/>
      <c r="S704" s="13">
        <v>0.85813148788927296</v>
      </c>
      <c r="T704" s="13">
        <v>0.92537313432835799</v>
      </c>
      <c r="U704" s="13">
        <v>0.91935483870967705</v>
      </c>
      <c r="V704" s="13">
        <v>0.88571428571428601</v>
      </c>
      <c r="W704" s="13">
        <v>0.89075630252100801</v>
      </c>
      <c r="X704" s="13">
        <v>0.85606060606060597</v>
      </c>
      <c r="Y704" s="13">
        <v>0.87850467289719603</v>
      </c>
      <c r="Z704" s="13">
        <v>0.9</v>
      </c>
      <c r="AA704" s="13">
        <v>0.88050314465408797</v>
      </c>
      <c r="AB704" s="13">
        <v>0.94680851063829796</v>
      </c>
      <c r="AC704" s="13">
        <v>0.85294117647058798</v>
      </c>
      <c r="AD704" s="13">
        <v>0.82608695652173902</v>
      </c>
      <c r="AE704" s="13"/>
      <c r="AF704" s="13">
        <v>0.86449184441656202</v>
      </c>
      <c r="AG704" s="13">
        <v>0.91634241245136205</v>
      </c>
      <c r="AH704" s="13"/>
      <c r="AI704" s="13">
        <v>0.822033898305085</v>
      </c>
      <c r="AJ704" s="13">
        <v>0.85714285714285698</v>
      </c>
      <c r="AK704" s="13">
        <v>0.92196531791907499</v>
      </c>
      <c r="AL704" s="13"/>
      <c r="AM704" s="13">
        <v>0.91176470588235303</v>
      </c>
      <c r="AN704" s="13">
        <v>0.71153846153846201</v>
      </c>
      <c r="AO704" s="13">
        <v>0.85925925925925895</v>
      </c>
      <c r="AP704" s="13"/>
      <c r="AQ704" s="13">
        <v>0.85250737463126802</v>
      </c>
      <c r="AR704" s="13">
        <v>0.91718750000000004</v>
      </c>
      <c r="AS704" s="13"/>
      <c r="AT704" s="13">
        <v>0.82882882882882902</v>
      </c>
      <c r="AU704" s="13">
        <v>0.907194994786236</v>
      </c>
      <c r="AV704" s="13"/>
      <c r="AW704" s="13">
        <v>0.86968838526912196</v>
      </c>
      <c r="AX704" s="13">
        <v>0.89087093389297001</v>
      </c>
      <c r="AY704" s="13"/>
      <c r="AZ704" s="13">
        <v>0.90774907749077505</v>
      </c>
      <c r="BA704" s="13">
        <v>0.865789473684211</v>
      </c>
      <c r="BB704" s="13"/>
      <c r="BC704" s="13">
        <v>0.85632183908046</v>
      </c>
      <c r="BD704" s="13">
        <v>0.852173913043478</v>
      </c>
      <c r="BE704" s="13"/>
      <c r="BF704" s="13">
        <v>0.85294117647058798</v>
      </c>
      <c r="BG704" s="13">
        <v>0.85849056603773599</v>
      </c>
      <c r="BH704" s="13"/>
      <c r="BI704" s="13">
        <v>0.78260869565217395</v>
      </c>
      <c r="BJ704" s="13">
        <v>0.89734816082121505</v>
      </c>
      <c r="BK704" s="13"/>
      <c r="BL704" s="13">
        <v>0.91089108910891103</v>
      </c>
      <c r="BM704" s="13">
        <v>0.87121212121212099</v>
      </c>
    </row>
    <row r="705" spans="2:65" x14ac:dyDescent="0.3">
      <c r="B705" t="s">
        <v>366</v>
      </c>
      <c r="C705" s="13">
        <v>6.88350983358548E-2</v>
      </c>
      <c r="D705" s="13">
        <v>5.2969502407704698E-2</v>
      </c>
      <c r="E705" s="13">
        <v>8.2369942196531806E-2</v>
      </c>
      <c r="F705" s="13"/>
      <c r="G705" s="13">
        <v>0.110497237569061</v>
      </c>
      <c r="H705" s="13">
        <v>8.6834733893557406E-2</v>
      </c>
      <c r="I705" s="13">
        <v>7.3800738007380101E-2</v>
      </c>
      <c r="J705" s="13">
        <v>6.1611374407582901E-2</v>
      </c>
      <c r="K705" s="13">
        <v>3.0534351145038201E-2</v>
      </c>
      <c r="L705" s="13">
        <v>1.7543859649122799E-2</v>
      </c>
      <c r="M705" s="13"/>
      <c r="N705" s="13">
        <v>7.6595744680851105E-2</v>
      </c>
      <c r="O705" s="13">
        <v>6.1764705882352902E-2</v>
      </c>
      <c r="P705" s="13">
        <v>5.0561797752809001E-2</v>
      </c>
      <c r="Q705" s="13">
        <v>7.8369905956112901E-2</v>
      </c>
      <c r="R705" s="13"/>
      <c r="S705" s="13">
        <v>8.9965397923875395E-2</v>
      </c>
      <c r="T705" s="13">
        <v>2.9850746268656699E-2</v>
      </c>
      <c r="U705" s="13">
        <v>6.4516129032258104E-2</v>
      </c>
      <c r="V705" s="13">
        <v>5.7142857142857099E-2</v>
      </c>
      <c r="W705" s="13">
        <v>8.40336134453782E-2</v>
      </c>
      <c r="X705" s="13">
        <v>6.8181818181818205E-2</v>
      </c>
      <c r="Y705" s="13">
        <v>6.5420560747663503E-2</v>
      </c>
      <c r="Z705" s="13">
        <v>3.3333333333333298E-2</v>
      </c>
      <c r="AA705" s="13">
        <v>7.5471698113207503E-2</v>
      </c>
      <c r="AB705" s="13">
        <v>2.1276595744680899E-2</v>
      </c>
      <c r="AC705" s="13">
        <v>8.8235294117647106E-2</v>
      </c>
      <c r="AD705" s="13">
        <v>0.173913043478261</v>
      </c>
      <c r="AE705" s="13"/>
      <c r="AF705" s="13">
        <v>7.7791718946047694E-2</v>
      </c>
      <c r="AG705" s="13">
        <v>5.6420233463034999E-2</v>
      </c>
      <c r="AH705" s="13"/>
      <c r="AI705" s="13">
        <v>0.110169491525424</v>
      </c>
      <c r="AJ705" s="13">
        <v>5.1948051948052E-2</v>
      </c>
      <c r="AK705" s="13">
        <v>4.3352601156069398E-2</v>
      </c>
      <c r="AL705" s="13"/>
      <c r="AM705" s="13">
        <v>7.3529411764705899E-2</v>
      </c>
      <c r="AN705" s="13">
        <v>0.17307692307692299</v>
      </c>
      <c r="AO705" s="13">
        <v>4.4444444444444398E-2</v>
      </c>
      <c r="AP705" s="13"/>
      <c r="AQ705" s="13">
        <v>8.4070796460176997E-2</v>
      </c>
      <c r="AR705" s="13">
        <v>5.3124999999999999E-2</v>
      </c>
      <c r="AS705" s="13"/>
      <c r="AT705" s="13">
        <v>8.7087087087087095E-2</v>
      </c>
      <c r="AU705" s="13">
        <v>5.8394160583941597E-2</v>
      </c>
      <c r="AV705" s="13"/>
      <c r="AW705" s="13">
        <v>7.9320113314447604E-2</v>
      </c>
      <c r="AX705" s="13">
        <v>6.4008394543546704E-2</v>
      </c>
      <c r="AY705" s="13"/>
      <c r="AZ705" s="13">
        <v>5.9040590405904099E-2</v>
      </c>
      <c r="BA705" s="13">
        <v>7.7631578947368399E-2</v>
      </c>
      <c r="BB705" s="13"/>
      <c r="BC705" s="13">
        <v>8.9080459770114903E-2</v>
      </c>
      <c r="BD705" s="13">
        <v>6.5217391304347797E-2</v>
      </c>
      <c r="BE705" s="13"/>
      <c r="BF705" s="13">
        <v>0.11764705882352899</v>
      </c>
      <c r="BG705" s="13">
        <v>7.0754716981132101E-2</v>
      </c>
      <c r="BH705" s="13"/>
      <c r="BI705" s="13">
        <v>0.13043478260869601</v>
      </c>
      <c r="BJ705" s="13">
        <v>6.0735671514114603E-2</v>
      </c>
      <c r="BK705" s="13"/>
      <c r="BL705" s="13">
        <v>4.7524752475247498E-2</v>
      </c>
      <c r="BM705" s="13">
        <v>8.0808080808080801E-2</v>
      </c>
    </row>
    <row r="706" spans="2:65" x14ac:dyDescent="0.3">
      <c r="B706" t="s">
        <v>367</v>
      </c>
      <c r="C706" s="13">
        <v>2.1936459909228399E-2</v>
      </c>
      <c r="D706" s="13">
        <v>2.7287319422150898E-2</v>
      </c>
      <c r="E706" s="13">
        <v>1.7341040462427699E-2</v>
      </c>
      <c r="F706" s="13"/>
      <c r="G706" s="13">
        <v>3.3149171270718203E-2</v>
      </c>
      <c r="H706" s="13">
        <v>2.5210084033613401E-2</v>
      </c>
      <c r="I706" s="13">
        <v>2.2140221402214E-2</v>
      </c>
      <c r="J706" s="13">
        <v>2.3696682464454999E-2</v>
      </c>
      <c r="K706" s="13">
        <v>2.2900763358778602E-2</v>
      </c>
      <c r="L706" s="13">
        <v>0</v>
      </c>
      <c r="M706" s="13"/>
      <c r="N706" s="13">
        <v>2.1276595744680899E-2</v>
      </c>
      <c r="O706" s="13">
        <v>1.7647058823529401E-2</v>
      </c>
      <c r="P706" s="13">
        <v>3.3707865168539297E-2</v>
      </c>
      <c r="Q706" s="13">
        <v>2.1943573667711599E-2</v>
      </c>
      <c r="R706" s="13"/>
      <c r="S706" s="13">
        <v>1.73010380622837E-2</v>
      </c>
      <c r="T706" s="13">
        <v>1.49253731343284E-2</v>
      </c>
      <c r="U706" s="13">
        <v>0</v>
      </c>
      <c r="V706" s="13">
        <v>4.7619047619047603E-2</v>
      </c>
      <c r="W706" s="13">
        <v>8.4033613445378096E-3</v>
      </c>
      <c r="X706" s="13">
        <v>3.7878787878787901E-2</v>
      </c>
      <c r="Y706" s="13">
        <v>2.80373831775701E-2</v>
      </c>
      <c r="Z706" s="13">
        <v>0</v>
      </c>
      <c r="AA706" s="13">
        <v>2.51572327044025E-2</v>
      </c>
      <c r="AB706" s="13">
        <v>1.0638297872340399E-2</v>
      </c>
      <c r="AC706" s="13">
        <v>4.4117647058823498E-2</v>
      </c>
      <c r="AD706" s="13">
        <v>0</v>
      </c>
      <c r="AE706" s="13"/>
      <c r="AF706" s="13">
        <v>2.7603513174404001E-2</v>
      </c>
      <c r="AG706" s="13">
        <v>1.1673151750972799E-2</v>
      </c>
      <c r="AH706" s="13"/>
      <c r="AI706" s="13">
        <v>4.2372881355932202E-2</v>
      </c>
      <c r="AJ706" s="13">
        <v>6.4935064935064901E-2</v>
      </c>
      <c r="AK706" s="13">
        <v>8.6705202312138702E-3</v>
      </c>
      <c r="AL706" s="13"/>
      <c r="AM706" s="13">
        <v>1.4705882352941201E-2</v>
      </c>
      <c r="AN706" s="13">
        <v>9.6153846153846201E-2</v>
      </c>
      <c r="AO706" s="13">
        <v>5.1851851851851899E-2</v>
      </c>
      <c r="AP706" s="13"/>
      <c r="AQ706" s="13">
        <v>3.09734513274336E-2</v>
      </c>
      <c r="AR706" s="13">
        <v>1.2500000000000001E-2</v>
      </c>
      <c r="AS706" s="13"/>
      <c r="AT706" s="13">
        <v>3.3033033033033003E-2</v>
      </c>
      <c r="AU706" s="13">
        <v>1.77267987486966E-2</v>
      </c>
      <c r="AV706" s="13"/>
      <c r="AW706" s="13">
        <v>2.2662889518413599E-2</v>
      </c>
      <c r="AX706" s="13">
        <v>2.0986358866736599E-2</v>
      </c>
      <c r="AY706" s="13"/>
      <c r="AZ706" s="13">
        <v>1.2915129151291499E-2</v>
      </c>
      <c r="BA706" s="13">
        <v>2.7631578947368399E-2</v>
      </c>
      <c r="BB706" s="13"/>
      <c r="BC706" s="13">
        <v>3.4482758620689703E-2</v>
      </c>
      <c r="BD706" s="13">
        <v>2.1739130434782601E-2</v>
      </c>
      <c r="BE706" s="13"/>
      <c r="BF706" s="13">
        <v>1.4705882352941201E-2</v>
      </c>
      <c r="BG706" s="13">
        <v>4.71698113207547E-2</v>
      </c>
      <c r="BH706" s="13"/>
      <c r="BI706" s="13">
        <v>4.3478260869565202E-2</v>
      </c>
      <c r="BJ706" s="13">
        <v>1.8819503849443999E-2</v>
      </c>
      <c r="BK706" s="13"/>
      <c r="BL706" s="13">
        <v>1.58415841584158E-2</v>
      </c>
      <c r="BM706" s="13">
        <v>2.27272727272727E-2</v>
      </c>
    </row>
    <row r="707" spans="2:65" x14ac:dyDescent="0.3">
      <c r="B707" t="s">
        <v>368</v>
      </c>
      <c r="C707" s="13">
        <v>7.5642965204235999E-3</v>
      </c>
      <c r="D707" s="13">
        <v>8.0256821829855496E-3</v>
      </c>
      <c r="E707" s="13">
        <v>7.2254335260115597E-3</v>
      </c>
      <c r="F707" s="13"/>
      <c r="G707" s="13">
        <v>2.2099447513812199E-2</v>
      </c>
      <c r="H707" s="13">
        <v>8.4033613445378096E-3</v>
      </c>
      <c r="I707" s="13">
        <v>7.3800738007380098E-3</v>
      </c>
      <c r="J707" s="13">
        <v>4.739336492891E-3</v>
      </c>
      <c r="K707" s="13">
        <v>0</v>
      </c>
      <c r="L707" s="13">
        <v>0</v>
      </c>
      <c r="M707" s="13"/>
      <c r="N707" s="13">
        <v>1.27659574468085E-2</v>
      </c>
      <c r="O707" s="13">
        <v>5.8823529411764696E-3</v>
      </c>
      <c r="P707" s="13">
        <v>5.6179775280898901E-3</v>
      </c>
      <c r="Q707" s="13">
        <v>3.1347962382445101E-3</v>
      </c>
      <c r="R707" s="13"/>
      <c r="S707" s="13">
        <v>2.0761245674740501E-2</v>
      </c>
      <c r="T707" s="13">
        <v>7.4626865671641798E-3</v>
      </c>
      <c r="U707" s="13">
        <v>0</v>
      </c>
      <c r="V707" s="13">
        <v>0</v>
      </c>
      <c r="W707" s="13">
        <v>0</v>
      </c>
      <c r="X707" s="13">
        <v>0</v>
      </c>
      <c r="Y707" s="13">
        <v>9.3457943925233603E-3</v>
      </c>
      <c r="Z707" s="13">
        <v>0</v>
      </c>
      <c r="AA707" s="13">
        <v>6.2893081761006301E-3</v>
      </c>
      <c r="AB707" s="13">
        <v>1.0638297872340399E-2</v>
      </c>
      <c r="AC707" s="13">
        <v>0</v>
      </c>
      <c r="AD707" s="13">
        <v>0</v>
      </c>
      <c r="AE707" s="13"/>
      <c r="AF707" s="13">
        <v>1.0037641154328701E-2</v>
      </c>
      <c r="AG707" s="13">
        <v>0</v>
      </c>
      <c r="AH707" s="13"/>
      <c r="AI707" s="13">
        <v>1.6949152542372899E-2</v>
      </c>
      <c r="AJ707" s="13">
        <v>1.2987012987013E-2</v>
      </c>
      <c r="AK707" s="13">
        <v>2.8901734104046198E-3</v>
      </c>
      <c r="AL707" s="13"/>
      <c r="AM707" s="13">
        <v>0</v>
      </c>
      <c r="AN707" s="13">
        <v>1.9230769230769201E-2</v>
      </c>
      <c r="AO707" s="13">
        <v>2.2222222222222199E-2</v>
      </c>
      <c r="AP707" s="13"/>
      <c r="AQ707" s="13">
        <v>1.0324483775811201E-2</v>
      </c>
      <c r="AR707" s="13">
        <v>4.6874999999999998E-3</v>
      </c>
      <c r="AS707" s="13"/>
      <c r="AT707" s="13">
        <v>1.2012012012012E-2</v>
      </c>
      <c r="AU707" s="13">
        <v>5.2137643378519297E-3</v>
      </c>
      <c r="AV707" s="13"/>
      <c r="AW707" s="13">
        <v>8.4985835694051E-3</v>
      </c>
      <c r="AX707" s="13">
        <v>7.3452256033578198E-3</v>
      </c>
      <c r="AY707" s="13"/>
      <c r="AZ707" s="13">
        <v>1.8450184501845001E-3</v>
      </c>
      <c r="BA707" s="13">
        <v>1.18421052631579E-2</v>
      </c>
      <c r="BB707" s="13"/>
      <c r="BC707" s="13">
        <v>5.74712643678161E-3</v>
      </c>
      <c r="BD707" s="13">
        <v>2.1739130434782601E-2</v>
      </c>
      <c r="BE707" s="13"/>
      <c r="BF707" s="13">
        <v>7.3529411764705899E-3</v>
      </c>
      <c r="BG707" s="13">
        <v>4.7169811320754698E-3</v>
      </c>
      <c r="BH707" s="13"/>
      <c r="BI707" s="13">
        <v>0</v>
      </c>
      <c r="BJ707" s="13">
        <v>8.5543199315654406E-3</v>
      </c>
      <c r="BK707" s="13"/>
      <c r="BL707" s="13">
        <v>3.9603960396039596E-3</v>
      </c>
      <c r="BM707" s="13">
        <v>1.01010101010101E-2</v>
      </c>
    </row>
    <row r="708" spans="2:65" x14ac:dyDescent="0.3">
      <c r="B708" t="s">
        <v>91</v>
      </c>
      <c r="C708" s="13">
        <v>1.81543116490166E-2</v>
      </c>
      <c r="D708" s="13">
        <v>1.6051364365971099E-2</v>
      </c>
      <c r="E708" s="13">
        <v>2.0231213872832401E-2</v>
      </c>
      <c r="F708" s="13"/>
      <c r="G708" s="13">
        <v>1.6574585635359101E-2</v>
      </c>
      <c r="H708" s="13">
        <v>2.5210084033613401E-2</v>
      </c>
      <c r="I708" s="13">
        <v>1.1070110701107E-2</v>
      </c>
      <c r="J708" s="13">
        <v>2.8436018957346001E-2</v>
      </c>
      <c r="K708" s="13">
        <v>1.5267175572519101E-2</v>
      </c>
      <c r="L708" s="13">
        <v>5.8479532163742704E-3</v>
      </c>
      <c r="M708" s="13"/>
      <c r="N708" s="13">
        <v>1.27659574468085E-2</v>
      </c>
      <c r="O708" s="13">
        <v>1.7647058823529401E-2</v>
      </c>
      <c r="P708" s="13">
        <v>1.6853932584269701E-2</v>
      </c>
      <c r="Q708" s="13">
        <v>2.8213166144200601E-2</v>
      </c>
      <c r="R708" s="13"/>
      <c r="S708" s="13">
        <v>1.3840830449827E-2</v>
      </c>
      <c r="T708" s="13">
        <v>2.2388059701492501E-2</v>
      </c>
      <c r="U708" s="13">
        <v>1.6129032258064498E-2</v>
      </c>
      <c r="V708" s="13">
        <v>9.5238095238095195E-3</v>
      </c>
      <c r="W708" s="13">
        <v>1.6806722689075598E-2</v>
      </c>
      <c r="X708" s="13">
        <v>3.7878787878787901E-2</v>
      </c>
      <c r="Y708" s="13">
        <v>1.86915887850467E-2</v>
      </c>
      <c r="Z708" s="13">
        <v>6.6666666666666693E-2</v>
      </c>
      <c r="AA708" s="13">
        <v>1.25786163522013E-2</v>
      </c>
      <c r="AB708" s="13">
        <v>1.0638297872340399E-2</v>
      </c>
      <c r="AC708" s="13">
        <v>1.4705882352941201E-2</v>
      </c>
      <c r="AD708" s="13">
        <v>0</v>
      </c>
      <c r="AE708" s="13"/>
      <c r="AF708" s="13">
        <v>2.0075282308657499E-2</v>
      </c>
      <c r="AG708" s="13">
        <v>1.5564202334630401E-2</v>
      </c>
      <c r="AH708" s="13"/>
      <c r="AI708" s="13">
        <v>8.4745762711864406E-3</v>
      </c>
      <c r="AJ708" s="13">
        <v>1.2987012987013E-2</v>
      </c>
      <c r="AK708" s="13">
        <v>2.3121387283237E-2</v>
      </c>
      <c r="AL708" s="13"/>
      <c r="AM708" s="13">
        <v>0</v>
      </c>
      <c r="AN708" s="13">
        <v>0</v>
      </c>
      <c r="AO708" s="13">
        <v>2.2222222222222199E-2</v>
      </c>
      <c r="AP708" s="13"/>
      <c r="AQ708" s="13">
        <v>2.21238938053097E-2</v>
      </c>
      <c r="AR708" s="13">
        <v>1.2500000000000001E-2</v>
      </c>
      <c r="AS708" s="13"/>
      <c r="AT708" s="13">
        <v>3.9039039039038999E-2</v>
      </c>
      <c r="AU708" s="13">
        <v>1.1470281543274201E-2</v>
      </c>
      <c r="AV708" s="13"/>
      <c r="AW708" s="13">
        <v>1.9830028328611901E-2</v>
      </c>
      <c r="AX708" s="13">
        <v>1.6789087093389301E-2</v>
      </c>
      <c r="AY708" s="13"/>
      <c r="AZ708" s="13">
        <v>1.8450184501845001E-2</v>
      </c>
      <c r="BA708" s="13">
        <v>1.71052631578947E-2</v>
      </c>
      <c r="BB708" s="13"/>
      <c r="BC708" s="13">
        <v>1.4367816091954E-2</v>
      </c>
      <c r="BD708" s="13">
        <v>3.9130434782608699E-2</v>
      </c>
      <c r="BE708" s="13"/>
      <c r="BF708" s="13">
        <v>7.3529411764705899E-3</v>
      </c>
      <c r="BG708" s="13">
        <v>1.88679245283019E-2</v>
      </c>
      <c r="BH708" s="13"/>
      <c r="BI708" s="13">
        <v>4.3478260869565202E-2</v>
      </c>
      <c r="BJ708" s="13">
        <v>1.4542343883661201E-2</v>
      </c>
      <c r="BK708" s="13"/>
      <c r="BL708" s="13">
        <v>2.1782178217821802E-2</v>
      </c>
      <c r="BM708" s="13">
        <v>1.5151515151515201E-2</v>
      </c>
    </row>
    <row r="709" spans="2:65" x14ac:dyDescent="0.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row>
    <row r="710" spans="2:65" x14ac:dyDescent="0.3">
      <c r="B710" s="6" t="s">
        <v>376</v>
      </c>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row>
    <row r="711" spans="2:65" x14ac:dyDescent="0.3">
      <c r="B711" s="23" t="s">
        <v>82</v>
      </c>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row>
    <row r="712" spans="2:65" x14ac:dyDescent="0.3">
      <c r="B712" t="s">
        <v>365</v>
      </c>
      <c r="C712" s="13">
        <v>0.73222390317700503</v>
      </c>
      <c r="D712" s="13">
        <v>0.73194221508828206</v>
      </c>
      <c r="E712" s="13">
        <v>0.73265895953757199</v>
      </c>
      <c r="F712" s="13"/>
      <c r="G712" s="13">
        <v>0.66850828729281797</v>
      </c>
      <c r="H712" s="13">
        <v>0.69467787114845903</v>
      </c>
      <c r="I712" s="13">
        <v>0.72693726937269398</v>
      </c>
      <c r="J712" s="13">
        <v>0.79146919431279605</v>
      </c>
      <c r="K712" s="13">
        <v>0.82442748091603102</v>
      </c>
      <c r="L712" s="13">
        <v>0.74269005847953196</v>
      </c>
      <c r="M712" s="13"/>
      <c r="N712" s="13">
        <v>0.73617021276595696</v>
      </c>
      <c r="O712" s="13">
        <v>0.73823529411764699</v>
      </c>
      <c r="P712" s="13">
        <v>0.73595505617977497</v>
      </c>
      <c r="Q712" s="13">
        <v>0.71786833855799403</v>
      </c>
      <c r="R712" s="13"/>
      <c r="S712" s="13">
        <v>0.72664359861591699</v>
      </c>
      <c r="T712" s="13">
        <v>0.67164179104477595</v>
      </c>
      <c r="U712" s="13">
        <v>0.79032258064516103</v>
      </c>
      <c r="V712" s="13">
        <v>0.76190476190476197</v>
      </c>
      <c r="W712" s="13">
        <v>0.76470588235294101</v>
      </c>
      <c r="X712" s="13">
        <v>0.70454545454545503</v>
      </c>
      <c r="Y712" s="13">
        <v>0.73831775700934599</v>
      </c>
      <c r="Z712" s="13">
        <v>0.8</v>
      </c>
      <c r="AA712" s="13">
        <v>0.72327044025157206</v>
      </c>
      <c r="AB712" s="13">
        <v>0.75531914893617003</v>
      </c>
      <c r="AC712" s="13">
        <v>0.70588235294117696</v>
      </c>
      <c r="AD712" s="13">
        <v>0.78260869565217395</v>
      </c>
      <c r="AE712" s="13"/>
      <c r="AF712" s="13">
        <v>0.75407779171894596</v>
      </c>
      <c r="AG712" s="13">
        <v>0.70038910505836605</v>
      </c>
      <c r="AH712" s="13"/>
      <c r="AI712" s="13">
        <v>0.74576271186440701</v>
      </c>
      <c r="AJ712" s="13">
        <v>0.70129870129870098</v>
      </c>
      <c r="AK712" s="13">
        <v>0.79479768786127203</v>
      </c>
      <c r="AL712" s="13"/>
      <c r="AM712" s="13">
        <v>0.75</v>
      </c>
      <c r="AN712" s="13">
        <v>0.67307692307692302</v>
      </c>
      <c r="AO712" s="13">
        <v>0.74814814814814801</v>
      </c>
      <c r="AP712" s="13"/>
      <c r="AQ712" s="13">
        <v>0.69321533923303802</v>
      </c>
      <c r="AR712" s="13">
        <v>0.7734375</v>
      </c>
      <c r="AS712" s="13"/>
      <c r="AT712" s="13">
        <v>0.68768768768768795</v>
      </c>
      <c r="AU712" s="13">
        <v>0.75182481751824803</v>
      </c>
      <c r="AV712" s="13"/>
      <c r="AW712" s="13">
        <v>0.75920679886685505</v>
      </c>
      <c r="AX712" s="13">
        <v>0.72193074501573995</v>
      </c>
      <c r="AY712" s="13"/>
      <c r="AZ712" s="13">
        <v>0.75461254612546103</v>
      </c>
      <c r="BA712" s="13">
        <v>0.71447368421052604</v>
      </c>
      <c r="BB712" s="13"/>
      <c r="BC712" s="13">
        <v>0.74712643678160895</v>
      </c>
      <c r="BD712" s="13">
        <v>0.76956521739130401</v>
      </c>
      <c r="BE712" s="13"/>
      <c r="BF712" s="13">
        <v>0.72794117647058798</v>
      </c>
      <c r="BG712" s="13">
        <v>0.75943396226415105</v>
      </c>
      <c r="BH712" s="13"/>
      <c r="BI712" s="13">
        <v>0.69565217391304301</v>
      </c>
      <c r="BJ712" s="13">
        <v>0.73738237810094098</v>
      </c>
      <c r="BK712" s="13"/>
      <c r="BL712" s="13">
        <v>0.756435643564356</v>
      </c>
      <c r="BM712" s="13">
        <v>0.71969696969696995</v>
      </c>
    </row>
    <row r="713" spans="2:65" x14ac:dyDescent="0.3">
      <c r="B713" t="s">
        <v>366</v>
      </c>
      <c r="C713" s="13">
        <v>0.15431164901664099</v>
      </c>
      <c r="D713" s="13">
        <v>0.141252006420546</v>
      </c>
      <c r="E713" s="13">
        <v>0.164739884393064</v>
      </c>
      <c r="F713" s="13"/>
      <c r="G713" s="13">
        <v>0.20994475138121499</v>
      </c>
      <c r="H713" s="13">
        <v>0.17086834733893599</v>
      </c>
      <c r="I713" s="13">
        <v>0.15129151291512899</v>
      </c>
      <c r="J713" s="13">
        <v>0.104265402843602</v>
      </c>
      <c r="K713" s="13">
        <v>8.3969465648855005E-2</v>
      </c>
      <c r="L713" s="13">
        <v>0.181286549707602</v>
      </c>
      <c r="M713" s="13"/>
      <c r="N713" s="13">
        <v>0.17446808510638301</v>
      </c>
      <c r="O713" s="13">
        <v>0.161764705882353</v>
      </c>
      <c r="P713" s="13">
        <v>0.14044943820224701</v>
      </c>
      <c r="Q713" s="13">
        <v>0.12225705329153599</v>
      </c>
      <c r="R713" s="13"/>
      <c r="S713" s="13">
        <v>0.15916955017300999</v>
      </c>
      <c r="T713" s="13">
        <v>0.17910447761194001</v>
      </c>
      <c r="U713" s="13">
        <v>0.14516129032258099</v>
      </c>
      <c r="V713" s="13">
        <v>0.12380952380952399</v>
      </c>
      <c r="W713" s="13">
        <v>0.159663865546218</v>
      </c>
      <c r="X713" s="13">
        <v>0.15909090909090901</v>
      </c>
      <c r="Y713" s="13">
        <v>0.14953271028037399</v>
      </c>
      <c r="Z713" s="13">
        <v>6.6666666666666693E-2</v>
      </c>
      <c r="AA713" s="13">
        <v>0.15723270440251599</v>
      </c>
      <c r="AB713" s="13">
        <v>0.13829787234042601</v>
      </c>
      <c r="AC713" s="13">
        <v>0.191176470588235</v>
      </c>
      <c r="AD713" s="13">
        <v>0.13043478260869601</v>
      </c>
      <c r="AE713" s="13"/>
      <c r="AF713" s="13">
        <v>0.13425345043914699</v>
      </c>
      <c r="AG713" s="13">
        <v>0.18287937743190699</v>
      </c>
      <c r="AH713" s="13"/>
      <c r="AI713" s="13">
        <v>0.12711864406779699</v>
      </c>
      <c r="AJ713" s="13">
        <v>0.168831168831169</v>
      </c>
      <c r="AK713" s="13">
        <v>0.115606936416185</v>
      </c>
      <c r="AL713" s="13"/>
      <c r="AM713" s="13">
        <v>0.14705882352941199</v>
      </c>
      <c r="AN713" s="13">
        <v>0.17307692307692299</v>
      </c>
      <c r="AO713" s="13">
        <v>0.11851851851851899</v>
      </c>
      <c r="AP713" s="13"/>
      <c r="AQ713" s="13">
        <v>0.17699115044247801</v>
      </c>
      <c r="AR713" s="13">
        <v>0.13125000000000001</v>
      </c>
      <c r="AS713" s="13"/>
      <c r="AT713" s="13">
        <v>0.165165165165165</v>
      </c>
      <c r="AU713" s="13">
        <v>0.14911366006256499</v>
      </c>
      <c r="AV713" s="13"/>
      <c r="AW713" s="13">
        <v>0.14447592067988699</v>
      </c>
      <c r="AX713" s="13">
        <v>0.160545645330535</v>
      </c>
      <c r="AY713" s="13"/>
      <c r="AZ713" s="13">
        <v>0.14206642066420699</v>
      </c>
      <c r="BA713" s="13">
        <v>0.16447368421052599</v>
      </c>
      <c r="BB713" s="13"/>
      <c r="BC713" s="13">
        <v>0.13218390804597699</v>
      </c>
      <c r="BD713" s="13">
        <v>0.121739130434783</v>
      </c>
      <c r="BE713" s="13"/>
      <c r="BF713" s="13">
        <v>0.154411764705882</v>
      </c>
      <c r="BG713" s="13">
        <v>0.117924528301887</v>
      </c>
      <c r="BH713" s="13"/>
      <c r="BI713" s="13">
        <v>0.108695652173913</v>
      </c>
      <c r="BJ713" s="13">
        <v>0.15911035072711699</v>
      </c>
      <c r="BK713" s="13"/>
      <c r="BL713" s="13">
        <v>0.136633663366337</v>
      </c>
      <c r="BM713" s="13">
        <v>0.164141414141414</v>
      </c>
    </row>
    <row r="714" spans="2:65" x14ac:dyDescent="0.3">
      <c r="B714" t="s">
        <v>367</v>
      </c>
      <c r="C714" s="13">
        <v>4.3872919818456903E-2</v>
      </c>
      <c r="D714" s="13">
        <v>5.1364365971107502E-2</v>
      </c>
      <c r="E714" s="13">
        <v>3.7572254335260097E-2</v>
      </c>
      <c r="F714" s="13"/>
      <c r="G714" s="13">
        <v>4.4198895027624301E-2</v>
      </c>
      <c r="H714" s="13">
        <v>6.1624649859944002E-2</v>
      </c>
      <c r="I714" s="13">
        <v>4.7970479704797099E-2</v>
      </c>
      <c r="J714" s="13">
        <v>1.4218009478673001E-2</v>
      </c>
      <c r="K714" s="13">
        <v>4.58015267175573E-2</v>
      </c>
      <c r="L714" s="13">
        <v>3.5087719298245598E-2</v>
      </c>
      <c r="M714" s="13"/>
      <c r="N714" s="13">
        <v>4.4680851063829803E-2</v>
      </c>
      <c r="O714" s="13">
        <v>3.2352941176470598E-2</v>
      </c>
      <c r="P714" s="13">
        <v>5.0561797752809001E-2</v>
      </c>
      <c r="Q714" s="13">
        <v>5.3291536050156699E-2</v>
      </c>
      <c r="R714" s="13"/>
      <c r="S714" s="13">
        <v>4.8442906574394498E-2</v>
      </c>
      <c r="T714" s="13">
        <v>3.7313432835820899E-2</v>
      </c>
      <c r="U714" s="13">
        <v>3.2258064516128997E-2</v>
      </c>
      <c r="V714" s="13">
        <v>6.6666666666666693E-2</v>
      </c>
      <c r="W714" s="13">
        <v>3.3613445378151301E-2</v>
      </c>
      <c r="X714" s="13">
        <v>6.0606060606060601E-2</v>
      </c>
      <c r="Y714" s="13">
        <v>5.60747663551402E-2</v>
      </c>
      <c r="Z714" s="13">
        <v>3.3333333333333298E-2</v>
      </c>
      <c r="AA714" s="13">
        <v>3.1446540880503103E-2</v>
      </c>
      <c r="AB714" s="13">
        <v>2.1276595744680899E-2</v>
      </c>
      <c r="AC714" s="13">
        <v>4.4117647058823498E-2</v>
      </c>
      <c r="AD714" s="13">
        <v>4.3478260869565202E-2</v>
      </c>
      <c r="AE714" s="13"/>
      <c r="AF714" s="13">
        <v>4.7678795483061497E-2</v>
      </c>
      <c r="AG714" s="13">
        <v>3.8910505836575897E-2</v>
      </c>
      <c r="AH714" s="13"/>
      <c r="AI714" s="13">
        <v>5.5084745762711898E-2</v>
      </c>
      <c r="AJ714" s="13">
        <v>9.0909090909090898E-2</v>
      </c>
      <c r="AK714" s="13">
        <v>3.17919075144509E-2</v>
      </c>
      <c r="AL714" s="13"/>
      <c r="AM714" s="13">
        <v>2.9411764705882401E-2</v>
      </c>
      <c r="AN714" s="13">
        <v>9.6153846153846201E-2</v>
      </c>
      <c r="AO714" s="13">
        <v>5.9259259259259303E-2</v>
      </c>
      <c r="AP714" s="13"/>
      <c r="AQ714" s="13">
        <v>5.0147492625368703E-2</v>
      </c>
      <c r="AR714" s="13">
        <v>3.7499999999999999E-2</v>
      </c>
      <c r="AS714" s="13"/>
      <c r="AT714" s="13">
        <v>4.8048048048047999E-2</v>
      </c>
      <c r="AU714" s="13">
        <v>4.1710114702815403E-2</v>
      </c>
      <c r="AV714" s="13"/>
      <c r="AW714" s="13">
        <v>4.8158640226628899E-2</v>
      </c>
      <c r="AX714" s="13">
        <v>4.09233997901364E-2</v>
      </c>
      <c r="AY714" s="13"/>
      <c r="AZ714" s="13">
        <v>4.0590405904058997E-2</v>
      </c>
      <c r="BA714" s="13">
        <v>4.6052631578947401E-2</v>
      </c>
      <c r="BB714" s="13"/>
      <c r="BC714" s="13">
        <v>6.0344827586206899E-2</v>
      </c>
      <c r="BD714" s="13">
        <v>3.0434782608695699E-2</v>
      </c>
      <c r="BE714" s="13"/>
      <c r="BF714" s="13">
        <v>5.1470588235294101E-2</v>
      </c>
      <c r="BG714" s="13">
        <v>6.6037735849056603E-2</v>
      </c>
      <c r="BH714" s="13"/>
      <c r="BI714" s="13">
        <v>8.6956521739130405E-2</v>
      </c>
      <c r="BJ714" s="13">
        <v>3.8494439692044503E-2</v>
      </c>
      <c r="BK714" s="13"/>
      <c r="BL714" s="13">
        <v>3.5643564356435599E-2</v>
      </c>
      <c r="BM714" s="13">
        <v>4.6717171717171699E-2</v>
      </c>
    </row>
    <row r="715" spans="2:65" x14ac:dyDescent="0.3">
      <c r="B715" t="s">
        <v>368</v>
      </c>
      <c r="C715" s="13">
        <v>3.1013615733736798E-2</v>
      </c>
      <c r="D715" s="13">
        <v>3.5313001605136403E-2</v>
      </c>
      <c r="E715" s="13">
        <v>2.74566473988439E-2</v>
      </c>
      <c r="F715" s="13"/>
      <c r="G715" s="13">
        <v>4.4198895027624301E-2</v>
      </c>
      <c r="H715" s="13">
        <v>3.9215686274509803E-2</v>
      </c>
      <c r="I715" s="13">
        <v>2.9520295202952001E-2</v>
      </c>
      <c r="J715" s="13">
        <v>3.3175355450236997E-2</v>
      </c>
      <c r="K715" s="13">
        <v>7.63358778625954E-3</v>
      </c>
      <c r="L715" s="13">
        <v>1.7543859649122799E-2</v>
      </c>
      <c r="M715" s="13"/>
      <c r="N715" s="13">
        <v>1.7021276595744698E-2</v>
      </c>
      <c r="O715" s="13">
        <v>3.5294117647058802E-2</v>
      </c>
      <c r="P715" s="13">
        <v>5.0561797752809001E-2</v>
      </c>
      <c r="Q715" s="13">
        <v>3.4482758620689703E-2</v>
      </c>
      <c r="R715" s="13"/>
      <c r="S715" s="13">
        <v>2.42214532871972E-2</v>
      </c>
      <c r="T715" s="13">
        <v>4.47761194029851E-2</v>
      </c>
      <c r="U715" s="13">
        <v>1.6129032258064498E-2</v>
      </c>
      <c r="V715" s="13">
        <v>2.8571428571428598E-2</v>
      </c>
      <c r="W715" s="13">
        <v>2.5210084033613401E-2</v>
      </c>
      <c r="X715" s="13">
        <v>3.03030303030303E-2</v>
      </c>
      <c r="Y715" s="13">
        <v>1.86915887850467E-2</v>
      </c>
      <c r="Z715" s="13">
        <v>3.3333333333333298E-2</v>
      </c>
      <c r="AA715" s="13">
        <v>5.6603773584905703E-2</v>
      </c>
      <c r="AB715" s="13">
        <v>3.1914893617021302E-2</v>
      </c>
      <c r="AC715" s="13">
        <v>2.9411764705882401E-2</v>
      </c>
      <c r="AD715" s="13">
        <v>0</v>
      </c>
      <c r="AE715" s="13"/>
      <c r="AF715" s="13">
        <v>2.63488080301129E-2</v>
      </c>
      <c r="AG715" s="13">
        <v>3.8910505836575897E-2</v>
      </c>
      <c r="AH715" s="13"/>
      <c r="AI715" s="13">
        <v>4.2372881355932202E-2</v>
      </c>
      <c r="AJ715" s="13">
        <v>1.2987012987013E-2</v>
      </c>
      <c r="AK715" s="13">
        <v>2.0231213872832401E-2</v>
      </c>
      <c r="AL715" s="13"/>
      <c r="AM715" s="13">
        <v>5.8823529411764698E-2</v>
      </c>
      <c r="AN715" s="13">
        <v>0</v>
      </c>
      <c r="AO715" s="13">
        <v>4.4444444444444398E-2</v>
      </c>
      <c r="AP715" s="13"/>
      <c r="AQ715" s="13">
        <v>4.1297935103244802E-2</v>
      </c>
      <c r="AR715" s="13">
        <v>2.0312500000000001E-2</v>
      </c>
      <c r="AS715" s="13"/>
      <c r="AT715" s="13">
        <v>5.4054054054054099E-2</v>
      </c>
      <c r="AU715" s="13">
        <v>2.2940563086548502E-2</v>
      </c>
      <c r="AV715" s="13"/>
      <c r="AW715" s="13">
        <v>8.4985835694051E-3</v>
      </c>
      <c r="AX715" s="13">
        <v>3.9874081846799601E-2</v>
      </c>
      <c r="AY715" s="13"/>
      <c r="AZ715" s="13">
        <v>2.5830258302582999E-2</v>
      </c>
      <c r="BA715" s="13">
        <v>3.5526315789473698E-2</v>
      </c>
      <c r="BB715" s="13"/>
      <c r="BC715" s="13">
        <v>2.5862068965517199E-2</v>
      </c>
      <c r="BD715" s="13">
        <v>3.4782608695652202E-2</v>
      </c>
      <c r="BE715" s="13"/>
      <c r="BF715" s="13">
        <v>2.9411764705882401E-2</v>
      </c>
      <c r="BG715" s="13">
        <v>2.3584905660377398E-2</v>
      </c>
      <c r="BH715" s="13"/>
      <c r="BI715" s="13">
        <v>5.7971014492753603E-2</v>
      </c>
      <c r="BJ715" s="13">
        <v>2.8229255774166E-2</v>
      </c>
      <c r="BK715" s="13"/>
      <c r="BL715" s="13">
        <v>3.1683168316831697E-2</v>
      </c>
      <c r="BM715" s="13">
        <v>3.1565656565656602E-2</v>
      </c>
    </row>
    <row r="716" spans="2:65" x14ac:dyDescent="0.3">
      <c r="B716" t="s">
        <v>91</v>
      </c>
      <c r="C716" s="13">
        <v>3.85779122541604E-2</v>
      </c>
      <c r="D716" s="13">
        <v>4.0128410914927803E-2</v>
      </c>
      <c r="E716" s="13">
        <v>3.7572254335260097E-2</v>
      </c>
      <c r="F716" s="13"/>
      <c r="G716" s="13">
        <v>3.3149171270718203E-2</v>
      </c>
      <c r="H716" s="13">
        <v>3.3613445378151301E-2</v>
      </c>
      <c r="I716" s="13">
        <v>4.4280442804428E-2</v>
      </c>
      <c r="J716" s="13">
        <v>5.6872037914691899E-2</v>
      </c>
      <c r="K716" s="13">
        <v>3.8167938931297697E-2</v>
      </c>
      <c r="L716" s="13">
        <v>2.3391812865497099E-2</v>
      </c>
      <c r="M716" s="13"/>
      <c r="N716" s="13">
        <v>2.7659574468085101E-2</v>
      </c>
      <c r="O716" s="13">
        <v>3.2352941176470598E-2</v>
      </c>
      <c r="P716" s="13">
        <v>2.2471910112359501E-2</v>
      </c>
      <c r="Q716" s="13">
        <v>7.2100313479623798E-2</v>
      </c>
      <c r="R716" s="13"/>
      <c r="S716" s="13">
        <v>4.1522491349481001E-2</v>
      </c>
      <c r="T716" s="13">
        <v>6.7164179104477598E-2</v>
      </c>
      <c r="U716" s="13">
        <v>1.6129032258064498E-2</v>
      </c>
      <c r="V716" s="13">
        <v>1.9047619047619001E-2</v>
      </c>
      <c r="W716" s="13">
        <v>1.6806722689075598E-2</v>
      </c>
      <c r="X716" s="13">
        <v>4.5454545454545497E-2</v>
      </c>
      <c r="Y716" s="13">
        <v>3.7383177570093497E-2</v>
      </c>
      <c r="Z716" s="13">
        <v>6.6666666666666693E-2</v>
      </c>
      <c r="AA716" s="13">
        <v>3.1446540880503103E-2</v>
      </c>
      <c r="AB716" s="13">
        <v>5.31914893617021E-2</v>
      </c>
      <c r="AC716" s="13">
        <v>2.9411764705882401E-2</v>
      </c>
      <c r="AD716" s="13">
        <v>4.3478260869565202E-2</v>
      </c>
      <c r="AE716" s="13"/>
      <c r="AF716" s="13">
        <v>3.7641154328732697E-2</v>
      </c>
      <c r="AG716" s="13">
        <v>3.8910505836575897E-2</v>
      </c>
      <c r="AH716" s="13"/>
      <c r="AI716" s="13">
        <v>2.9661016949152502E-2</v>
      </c>
      <c r="AJ716" s="13">
        <v>2.5974025974026E-2</v>
      </c>
      <c r="AK716" s="13">
        <v>3.7572254335260097E-2</v>
      </c>
      <c r="AL716" s="13"/>
      <c r="AM716" s="13">
        <v>1.4705882352941201E-2</v>
      </c>
      <c r="AN716" s="13">
        <v>5.7692307692307702E-2</v>
      </c>
      <c r="AO716" s="13">
        <v>2.96296296296296E-2</v>
      </c>
      <c r="AP716" s="13"/>
      <c r="AQ716" s="13">
        <v>3.8348082595870199E-2</v>
      </c>
      <c r="AR716" s="13">
        <v>3.7499999999999999E-2</v>
      </c>
      <c r="AS716" s="13"/>
      <c r="AT716" s="13">
        <v>4.5045045045045001E-2</v>
      </c>
      <c r="AU716" s="13">
        <v>3.4410844629822697E-2</v>
      </c>
      <c r="AV716" s="13"/>
      <c r="AW716" s="13">
        <v>3.9660056657223802E-2</v>
      </c>
      <c r="AX716" s="13">
        <v>3.6726128016789102E-2</v>
      </c>
      <c r="AY716" s="13"/>
      <c r="AZ716" s="13">
        <v>3.6900369003690002E-2</v>
      </c>
      <c r="BA716" s="13">
        <v>3.94736842105263E-2</v>
      </c>
      <c r="BB716" s="13"/>
      <c r="BC716" s="13">
        <v>3.4482758620689703E-2</v>
      </c>
      <c r="BD716" s="13">
        <v>4.3478260869565202E-2</v>
      </c>
      <c r="BE716" s="13"/>
      <c r="BF716" s="13">
        <v>3.6764705882352901E-2</v>
      </c>
      <c r="BG716" s="13">
        <v>3.3018867924528301E-2</v>
      </c>
      <c r="BH716" s="13"/>
      <c r="BI716" s="13">
        <v>5.0724637681159403E-2</v>
      </c>
      <c r="BJ716" s="13">
        <v>3.6783575705731403E-2</v>
      </c>
      <c r="BK716" s="13"/>
      <c r="BL716" s="13">
        <v>3.9603960396039598E-2</v>
      </c>
      <c r="BM716" s="13">
        <v>3.7878787878787901E-2</v>
      </c>
    </row>
    <row r="717" spans="2:65" x14ac:dyDescent="0.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row>
    <row r="718" spans="2:65" x14ac:dyDescent="0.3">
      <c r="B718" s="6" t="s">
        <v>377</v>
      </c>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row>
    <row r="719" spans="2:65" x14ac:dyDescent="0.3">
      <c r="B719" s="23" t="s">
        <v>82</v>
      </c>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row>
    <row r="720" spans="2:65" x14ac:dyDescent="0.3">
      <c r="B720" t="s">
        <v>365</v>
      </c>
      <c r="C720" s="13">
        <v>0.331316187594554</v>
      </c>
      <c r="D720" s="13">
        <v>0.36115569823435001</v>
      </c>
      <c r="E720" s="13">
        <v>0.30635838150289002</v>
      </c>
      <c r="F720" s="13"/>
      <c r="G720" s="13">
        <v>0.27071823204419898</v>
      </c>
      <c r="H720" s="13">
        <v>0.31652661064425802</v>
      </c>
      <c r="I720" s="13">
        <v>0.40221402214022101</v>
      </c>
      <c r="J720" s="13">
        <v>0.32227488151658801</v>
      </c>
      <c r="K720" s="13">
        <v>0.35114503816793902</v>
      </c>
      <c r="L720" s="13">
        <v>0.30994152046783602</v>
      </c>
      <c r="M720" s="13"/>
      <c r="N720" s="13">
        <v>0.35744680851063798</v>
      </c>
      <c r="O720" s="13">
        <v>0.32352941176470601</v>
      </c>
      <c r="P720" s="13">
        <v>0.29213483146067398</v>
      </c>
      <c r="Q720" s="13">
        <v>0.326018808777429</v>
      </c>
      <c r="R720" s="13"/>
      <c r="S720" s="13">
        <v>0.41176470588235298</v>
      </c>
      <c r="T720" s="13">
        <v>0.27611940298507498</v>
      </c>
      <c r="U720" s="13">
        <v>0.27419354838709697</v>
      </c>
      <c r="V720" s="13">
        <v>0.266666666666667</v>
      </c>
      <c r="W720" s="13">
        <v>0.436974789915966</v>
      </c>
      <c r="X720" s="13">
        <v>0.30303030303030298</v>
      </c>
      <c r="Y720" s="13">
        <v>0.32710280373831802</v>
      </c>
      <c r="Z720" s="13">
        <v>0.33333333333333298</v>
      </c>
      <c r="AA720" s="13">
        <v>0.28301886792452802</v>
      </c>
      <c r="AB720" s="13">
        <v>0.30851063829787201</v>
      </c>
      <c r="AC720" s="13">
        <v>0.27941176470588203</v>
      </c>
      <c r="AD720" s="13">
        <v>0.30434782608695699</v>
      </c>
      <c r="AE720" s="13"/>
      <c r="AF720" s="13">
        <v>0.347553324968632</v>
      </c>
      <c r="AG720" s="13">
        <v>0.30544747081712098</v>
      </c>
      <c r="AH720" s="13"/>
      <c r="AI720" s="13">
        <v>0.36016949152542399</v>
      </c>
      <c r="AJ720" s="13">
        <v>0.44155844155844198</v>
      </c>
      <c r="AK720" s="13">
        <v>0.31791907514450901</v>
      </c>
      <c r="AL720" s="13"/>
      <c r="AM720" s="13">
        <v>0.47058823529411797</v>
      </c>
      <c r="AN720" s="13">
        <v>0.34615384615384598</v>
      </c>
      <c r="AO720" s="13">
        <v>0.31851851851851898</v>
      </c>
      <c r="AP720" s="13"/>
      <c r="AQ720" s="13">
        <v>0.36135693215339199</v>
      </c>
      <c r="AR720" s="13">
        <v>0.3</v>
      </c>
      <c r="AS720" s="13"/>
      <c r="AT720" s="13">
        <v>0.36036036036036001</v>
      </c>
      <c r="AU720" s="13">
        <v>0.320125130344108</v>
      </c>
      <c r="AV720" s="13"/>
      <c r="AW720" s="13">
        <v>0.29461756373937698</v>
      </c>
      <c r="AX720" s="13">
        <v>0.34102833158446999</v>
      </c>
      <c r="AY720" s="13"/>
      <c r="AZ720" s="13">
        <v>0.30442804428044301</v>
      </c>
      <c r="BA720" s="13">
        <v>0.35263157894736802</v>
      </c>
      <c r="BB720" s="13"/>
      <c r="BC720" s="13">
        <v>0.36781609195402298</v>
      </c>
      <c r="BD720" s="13">
        <v>0.34347826086956501</v>
      </c>
      <c r="BE720" s="13"/>
      <c r="BF720" s="13">
        <v>0.38235294117647101</v>
      </c>
      <c r="BG720" s="13">
        <v>0.35849056603773599</v>
      </c>
      <c r="BH720" s="13"/>
      <c r="BI720" s="13">
        <v>0.35507246376811602</v>
      </c>
      <c r="BJ720" s="13">
        <v>0.329341317365269</v>
      </c>
      <c r="BK720" s="13"/>
      <c r="BL720" s="13">
        <v>0.31881188118811898</v>
      </c>
      <c r="BM720" s="13">
        <v>0.33964646464646497</v>
      </c>
    </row>
    <row r="721" spans="2:65" x14ac:dyDescent="0.3">
      <c r="B721" t="s">
        <v>366</v>
      </c>
      <c r="C721" s="13">
        <v>0.34266263237518901</v>
      </c>
      <c r="D721" s="13">
        <v>0.29052969502407699</v>
      </c>
      <c r="E721" s="13">
        <v>0.38583815028901702</v>
      </c>
      <c r="F721" s="13"/>
      <c r="G721" s="13">
        <v>0.51933701657458597</v>
      </c>
      <c r="H721" s="13">
        <v>0.38375350140056003</v>
      </c>
      <c r="I721" s="13">
        <v>0.30258302583025798</v>
      </c>
      <c r="J721" s="13">
        <v>0.27488151658767801</v>
      </c>
      <c r="K721" s="13">
        <v>0.27480916030534402</v>
      </c>
      <c r="L721" s="13">
        <v>0.26900584795321603</v>
      </c>
      <c r="M721" s="13"/>
      <c r="N721" s="13">
        <v>0.34255319148936197</v>
      </c>
      <c r="O721" s="13">
        <v>0.36764705882352899</v>
      </c>
      <c r="P721" s="13">
        <v>0.33146067415730301</v>
      </c>
      <c r="Q721" s="13">
        <v>0.326018808777429</v>
      </c>
      <c r="R721" s="13"/>
      <c r="S721" s="13">
        <v>0.339100346020761</v>
      </c>
      <c r="T721" s="13">
        <v>0.33582089552238797</v>
      </c>
      <c r="U721" s="13">
        <v>0.30645161290322598</v>
      </c>
      <c r="V721" s="13">
        <v>0.4</v>
      </c>
      <c r="W721" s="13">
        <v>0.24369747899159699</v>
      </c>
      <c r="X721" s="13">
        <v>0.42424242424242398</v>
      </c>
      <c r="Y721" s="13">
        <v>0.31775700934579398</v>
      </c>
      <c r="Z721" s="13">
        <v>0.33333333333333298</v>
      </c>
      <c r="AA721" s="13">
        <v>0.38993710691823902</v>
      </c>
      <c r="AB721" s="13">
        <v>0.340425531914894</v>
      </c>
      <c r="AC721" s="13">
        <v>0.27941176470588203</v>
      </c>
      <c r="AD721" s="13">
        <v>0.30434782608695699</v>
      </c>
      <c r="AE721" s="13"/>
      <c r="AF721" s="13">
        <v>0.36762860727729002</v>
      </c>
      <c r="AG721" s="13">
        <v>0.30155642023346302</v>
      </c>
      <c r="AH721" s="13"/>
      <c r="AI721" s="13">
        <v>0.338983050847458</v>
      </c>
      <c r="AJ721" s="13">
        <v>0.337662337662338</v>
      </c>
      <c r="AK721" s="13">
        <v>0.40173410404624299</v>
      </c>
      <c r="AL721" s="13"/>
      <c r="AM721" s="13">
        <v>0.33823529411764702</v>
      </c>
      <c r="AN721" s="13">
        <v>0.40384615384615402</v>
      </c>
      <c r="AO721" s="13">
        <v>0.32592592592592601</v>
      </c>
      <c r="AP721" s="13"/>
      <c r="AQ721" s="13">
        <v>0.35693215339232998</v>
      </c>
      <c r="AR721" s="13">
        <v>0.32968750000000002</v>
      </c>
      <c r="AS721" s="13"/>
      <c r="AT721" s="13">
        <v>0.34234234234234201</v>
      </c>
      <c r="AU721" s="13">
        <v>0.34202294056308702</v>
      </c>
      <c r="AV721" s="13"/>
      <c r="AW721" s="13">
        <v>0.40509915014164299</v>
      </c>
      <c r="AX721" s="13">
        <v>0.32214060860440702</v>
      </c>
      <c r="AY721" s="13"/>
      <c r="AZ721" s="13">
        <v>0.33025830258302602</v>
      </c>
      <c r="BA721" s="13">
        <v>0.35131578947368403</v>
      </c>
      <c r="BB721" s="13"/>
      <c r="BC721" s="13">
        <v>0.37931034482758602</v>
      </c>
      <c r="BD721" s="13">
        <v>0.32608695652173902</v>
      </c>
      <c r="BE721" s="13"/>
      <c r="BF721" s="13">
        <v>0.39705882352941202</v>
      </c>
      <c r="BG721" s="13">
        <v>0.36792452830188699</v>
      </c>
      <c r="BH721" s="13"/>
      <c r="BI721" s="13">
        <v>0.28985507246376802</v>
      </c>
      <c r="BJ721" s="13">
        <v>0.34816082121471298</v>
      </c>
      <c r="BK721" s="13"/>
      <c r="BL721" s="13">
        <v>0.36039603960395999</v>
      </c>
      <c r="BM721" s="13">
        <v>0.330808080808081</v>
      </c>
    </row>
    <row r="722" spans="2:65" x14ac:dyDescent="0.3">
      <c r="B722" t="s">
        <v>367</v>
      </c>
      <c r="C722" s="13">
        <v>7.48865355521936E-2</v>
      </c>
      <c r="D722" s="13">
        <v>8.1861958266452706E-2</v>
      </c>
      <c r="E722" s="13">
        <v>6.9364161849711004E-2</v>
      </c>
      <c r="F722" s="13"/>
      <c r="G722" s="13">
        <v>4.4198895027624301E-2</v>
      </c>
      <c r="H722" s="13">
        <v>6.1624649859944002E-2</v>
      </c>
      <c r="I722" s="13">
        <v>8.8560885608856096E-2</v>
      </c>
      <c r="J722" s="13">
        <v>7.5829383886255902E-2</v>
      </c>
      <c r="K722" s="13">
        <v>0.114503816793893</v>
      </c>
      <c r="L722" s="13">
        <v>8.1871345029239803E-2</v>
      </c>
      <c r="M722" s="13"/>
      <c r="N722" s="13">
        <v>5.7446808510638298E-2</v>
      </c>
      <c r="O722" s="13">
        <v>8.5294117647058798E-2</v>
      </c>
      <c r="P722" s="13">
        <v>0.112359550561798</v>
      </c>
      <c r="Q722" s="13">
        <v>6.8965517241379296E-2</v>
      </c>
      <c r="R722" s="13"/>
      <c r="S722" s="13">
        <v>4.8442906574394498E-2</v>
      </c>
      <c r="T722" s="13">
        <v>0.104477611940299</v>
      </c>
      <c r="U722" s="13">
        <v>8.0645161290322606E-2</v>
      </c>
      <c r="V722" s="13">
        <v>0.104761904761905</v>
      </c>
      <c r="W722" s="13">
        <v>8.40336134453782E-2</v>
      </c>
      <c r="X722" s="13">
        <v>4.5454545454545497E-2</v>
      </c>
      <c r="Y722" s="13">
        <v>0.10280373831775701</v>
      </c>
      <c r="Z722" s="13">
        <v>3.3333333333333298E-2</v>
      </c>
      <c r="AA722" s="13">
        <v>7.5471698113207503E-2</v>
      </c>
      <c r="AB722" s="13">
        <v>8.5106382978723402E-2</v>
      </c>
      <c r="AC722" s="13">
        <v>7.3529411764705899E-2</v>
      </c>
      <c r="AD722" s="13">
        <v>8.6956521739130405E-2</v>
      </c>
      <c r="AE722" s="13"/>
      <c r="AF722" s="13">
        <v>6.6499372647427807E-2</v>
      </c>
      <c r="AG722" s="13">
        <v>8.75486381322957E-2</v>
      </c>
      <c r="AH722" s="13"/>
      <c r="AI722" s="13">
        <v>7.2033898305084706E-2</v>
      </c>
      <c r="AJ722" s="13">
        <v>6.4935064935064901E-2</v>
      </c>
      <c r="AK722" s="13">
        <v>6.6473988439306395E-2</v>
      </c>
      <c r="AL722" s="13"/>
      <c r="AM722" s="13">
        <v>7.3529411764705899E-2</v>
      </c>
      <c r="AN722" s="13">
        <v>9.6153846153846201E-2</v>
      </c>
      <c r="AO722" s="13">
        <v>6.6666666666666693E-2</v>
      </c>
      <c r="AP722" s="13"/>
      <c r="AQ722" s="13">
        <v>6.4896755162241901E-2</v>
      </c>
      <c r="AR722" s="13">
        <v>8.59375E-2</v>
      </c>
      <c r="AS722" s="13"/>
      <c r="AT722" s="13">
        <v>5.1051051051051101E-2</v>
      </c>
      <c r="AU722" s="13">
        <v>8.5505735140771602E-2</v>
      </c>
      <c r="AV722" s="13"/>
      <c r="AW722" s="13">
        <v>7.0821529745042494E-2</v>
      </c>
      <c r="AX722" s="13">
        <v>7.6600209863588703E-2</v>
      </c>
      <c r="AY722" s="13"/>
      <c r="AZ722" s="13">
        <v>8.8560885608856096E-2</v>
      </c>
      <c r="BA722" s="13">
        <v>6.4473684210526294E-2</v>
      </c>
      <c r="BB722" s="13"/>
      <c r="BC722" s="13">
        <v>6.8965517241379296E-2</v>
      </c>
      <c r="BD722" s="13">
        <v>7.8260869565217397E-2</v>
      </c>
      <c r="BE722" s="13"/>
      <c r="BF722" s="13">
        <v>6.6176470588235295E-2</v>
      </c>
      <c r="BG722" s="13">
        <v>7.0754716981132101E-2</v>
      </c>
      <c r="BH722" s="13"/>
      <c r="BI722" s="13">
        <v>7.9710144927536197E-2</v>
      </c>
      <c r="BJ722" s="13">
        <v>7.3567151411462806E-2</v>
      </c>
      <c r="BK722" s="13"/>
      <c r="BL722" s="13">
        <v>6.9306930693069299E-2</v>
      </c>
      <c r="BM722" s="13">
        <v>7.8282828282828301E-2</v>
      </c>
    </row>
    <row r="723" spans="2:65" x14ac:dyDescent="0.3">
      <c r="B723" t="s">
        <v>368</v>
      </c>
      <c r="C723" s="13">
        <v>0.155068078668684</v>
      </c>
      <c r="D723" s="13">
        <v>0.16211878009630801</v>
      </c>
      <c r="E723" s="13">
        <v>0.14884393063583801</v>
      </c>
      <c r="F723" s="13"/>
      <c r="G723" s="13">
        <v>0.110497237569061</v>
      </c>
      <c r="H723" s="13">
        <v>0.14285714285714299</v>
      </c>
      <c r="I723" s="13">
        <v>0.13653136531365301</v>
      </c>
      <c r="J723" s="13">
        <v>0.21327014218009499</v>
      </c>
      <c r="K723" s="13">
        <v>0.14503816793893101</v>
      </c>
      <c r="L723" s="13">
        <v>0.19298245614035101</v>
      </c>
      <c r="M723" s="13"/>
      <c r="N723" s="13">
        <v>0.15319148936170199</v>
      </c>
      <c r="O723" s="13">
        <v>0.14117647058823499</v>
      </c>
      <c r="P723" s="13">
        <v>0.162921348314607</v>
      </c>
      <c r="Q723" s="13">
        <v>0.163009404388715</v>
      </c>
      <c r="R723" s="13"/>
      <c r="S723" s="13">
        <v>0.12802768166090001</v>
      </c>
      <c r="T723" s="13">
        <v>0.18656716417910399</v>
      </c>
      <c r="U723" s="13">
        <v>0.19354838709677399</v>
      </c>
      <c r="V723" s="13">
        <v>0.133333333333333</v>
      </c>
      <c r="W723" s="13">
        <v>0.17647058823529399</v>
      </c>
      <c r="X723" s="13">
        <v>0.15151515151515199</v>
      </c>
      <c r="Y723" s="13">
        <v>0.13084112149532701</v>
      </c>
      <c r="Z723" s="13">
        <v>0.233333333333333</v>
      </c>
      <c r="AA723" s="13">
        <v>0.15723270440251599</v>
      </c>
      <c r="AB723" s="13">
        <v>0.12765957446808501</v>
      </c>
      <c r="AC723" s="13">
        <v>0.20588235294117599</v>
      </c>
      <c r="AD723" s="13">
        <v>0.173913043478261</v>
      </c>
      <c r="AE723" s="13"/>
      <c r="AF723" s="13">
        <v>0.13550815558343801</v>
      </c>
      <c r="AG723" s="13">
        <v>0.18871595330739299</v>
      </c>
      <c r="AH723" s="13"/>
      <c r="AI723" s="13">
        <v>0.12711864406779699</v>
      </c>
      <c r="AJ723" s="13">
        <v>9.0909090909090898E-2</v>
      </c>
      <c r="AK723" s="13">
        <v>0.14161849710982699</v>
      </c>
      <c r="AL723" s="13"/>
      <c r="AM723" s="13">
        <v>5.8823529411764698E-2</v>
      </c>
      <c r="AN723" s="13">
        <v>7.69230769230769E-2</v>
      </c>
      <c r="AO723" s="13">
        <v>0.17777777777777801</v>
      </c>
      <c r="AP723" s="13"/>
      <c r="AQ723" s="13">
        <v>0.14011799410029499</v>
      </c>
      <c r="AR723" s="13">
        <v>0.16875000000000001</v>
      </c>
      <c r="AS723" s="13"/>
      <c r="AT723" s="13">
        <v>0.12912912912912899</v>
      </c>
      <c r="AU723" s="13">
        <v>0.16266944734097999</v>
      </c>
      <c r="AV723" s="13"/>
      <c r="AW723" s="13">
        <v>0.13597733711048199</v>
      </c>
      <c r="AX723" s="13">
        <v>0.16369359916054599</v>
      </c>
      <c r="AY723" s="13"/>
      <c r="AZ723" s="13">
        <v>0.17527675276752799</v>
      </c>
      <c r="BA723" s="13">
        <v>0.14078947368421099</v>
      </c>
      <c r="BB723" s="13"/>
      <c r="BC723" s="13">
        <v>0.13505747126436801</v>
      </c>
      <c r="BD723" s="13">
        <v>0.12608695652173901</v>
      </c>
      <c r="BE723" s="13"/>
      <c r="BF723" s="13">
        <v>0.10294117647058799</v>
      </c>
      <c r="BG723" s="13">
        <v>0.155660377358491</v>
      </c>
      <c r="BH723" s="13"/>
      <c r="BI723" s="13">
        <v>0.173913043478261</v>
      </c>
      <c r="BJ723" s="13">
        <v>0.152266894781865</v>
      </c>
      <c r="BK723" s="13"/>
      <c r="BL723" s="13">
        <v>0.15643564356435599</v>
      </c>
      <c r="BM723" s="13">
        <v>0.15404040404040401</v>
      </c>
    </row>
    <row r="724" spans="2:65" x14ac:dyDescent="0.3">
      <c r="B724" t="s">
        <v>91</v>
      </c>
      <c r="C724" s="13">
        <v>9.6066565809379695E-2</v>
      </c>
      <c r="D724" s="13">
        <v>0.10433386837881201</v>
      </c>
      <c r="E724" s="13">
        <v>8.9595375722543294E-2</v>
      </c>
      <c r="F724" s="13"/>
      <c r="G724" s="13">
        <v>5.5248618784530398E-2</v>
      </c>
      <c r="H724" s="13">
        <v>9.5238095238095205E-2</v>
      </c>
      <c r="I724" s="13">
        <v>7.0110701107011106E-2</v>
      </c>
      <c r="J724" s="13">
        <v>0.11374407582938401</v>
      </c>
      <c r="K724" s="13">
        <v>0.114503816793893</v>
      </c>
      <c r="L724" s="13">
        <v>0.14619883040935699</v>
      </c>
      <c r="M724" s="13"/>
      <c r="N724" s="13">
        <v>8.9361702127659606E-2</v>
      </c>
      <c r="O724" s="13">
        <v>8.2352941176470601E-2</v>
      </c>
      <c r="P724" s="13">
        <v>0.101123595505618</v>
      </c>
      <c r="Q724" s="13">
        <v>0.115987460815047</v>
      </c>
      <c r="R724" s="13"/>
      <c r="S724" s="13">
        <v>7.2664359861591699E-2</v>
      </c>
      <c r="T724" s="13">
        <v>9.7014925373134303E-2</v>
      </c>
      <c r="U724" s="13">
        <v>0.14516129032258099</v>
      </c>
      <c r="V724" s="13">
        <v>9.5238095238095205E-2</v>
      </c>
      <c r="W724" s="13">
        <v>5.8823529411764698E-2</v>
      </c>
      <c r="X724" s="13">
        <v>7.5757575757575801E-2</v>
      </c>
      <c r="Y724" s="13">
        <v>0.121495327102804</v>
      </c>
      <c r="Z724" s="13">
        <v>6.6666666666666693E-2</v>
      </c>
      <c r="AA724" s="13">
        <v>9.4339622641509399E-2</v>
      </c>
      <c r="AB724" s="13">
        <v>0.13829787234042601</v>
      </c>
      <c r="AC724" s="13">
        <v>0.161764705882353</v>
      </c>
      <c r="AD724" s="13">
        <v>0.13043478260869601</v>
      </c>
      <c r="AE724" s="13"/>
      <c r="AF724" s="13">
        <v>8.2810539523212004E-2</v>
      </c>
      <c r="AG724" s="13">
        <v>0.116731517509728</v>
      </c>
      <c r="AH724" s="13"/>
      <c r="AI724" s="13">
        <v>0.101694915254237</v>
      </c>
      <c r="AJ724" s="13">
        <v>6.4935064935064901E-2</v>
      </c>
      <c r="AK724" s="13">
        <v>7.2254335260115599E-2</v>
      </c>
      <c r="AL724" s="13"/>
      <c r="AM724" s="13">
        <v>5.8823529411764698E-2</v>
      </c>
      <c r="AN724" s="13">
        <v>7.69230769230769E-2</v>
      </c>
      <c r="AO724" s="13">
        <v>0.11111111111111099</v>
      </c>
      <c r="AP724" s="13"/>
      <c r="AQ724" s="13">
        <v>7.6696165191740398E-2</v>
      </c>
      <c r="AR724" s="13">
        <v>0.11562500000000001</v>
      </c>
      <c r="AS724" s="13"/>
      <c r="AT724" s="13">
        <v>0.117117117117117</v>
      </c>
      <c r="AU724" s="13">
        <v>8.9676746611053196E-2</v>
      </c>
      <c r="AV724" s="13"/>
      <c r="AW724" s="13">
        <v>9.3484419263456103E-2</v>
      </c>
      <c r="AX724" s="13">
        <v>9.6537250786988493E-2</v>
      </c>
      <c r="AY724" s="13"/>
      <c r="AZ724" s="13">
        <v>0.101476014760148</v>
      </c>
      <c r="BA724" s="13">
        <v>9.0789473684210503E-2</v>
      </c>
      <c r="BB724" s="13"/>
      <c r="BC724" s="13">
        <v>4.8850574712643702E-2</v>
      </c>
      <c r="BD724" s="13">
        <v>0.12608695652173901</v>
      </c>
      <c r="BE724" s="13"/>
      <c r="BF724" s="13">
        <v>5.1470588235294101E-2</v>
      </c>
      <c r="BG724" s="13">
        <v>4.71698113207547E-2</v>
      </c>
      <c r="BH724" s="13"/>
      <c r="BI724" s="13">
        <v>0.101449275362319</v>
      </c>
      <c r="BJ724" s="13">
        <v>9.6663815226689501E-2</v>
      </c>
      <c r="BK724" s="13"/>
      <c r="BL724" s="13">
        <v>9.5049504950495106E-2</v>
      </c>
      <c r="BM724" s="13">
        <v>9.7222222222222196E-2</v>
      </c>
    </row>
    <row r="725" spans="2:65" x14ac:dyDescent="0.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row>
    <row r="726" spans="2:65" x14ac:dyDescent="0.3">
      <c r="B726" s="6" t="s">
        <v>378</v>
      </c>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row>
    <row r="727" spans="2:65" x14ac:dyDescent="0.3">
      <c r="B727" s="23" t="s">
        <v>82</v>
      </c>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row>
    <row r="728" spans="2:65" x14ac:dyDescent="0.3">
      <c r="B728" t="s">
        <v>365</v>
      </c>
      <c r="C728" s="13">
        <v>0.38653555219364599</v>
      </c>
      <c r="D728" s="13">
        <v>0.42215088282503999</v>
      </c>
      <c r="E728" s="13">
        <v>0.35260115606936399</v>
      </c>
      <c r="F728" s="13"/>
      <c r="G728" s="13">
        <v>0.27624309392265201</v>
      </c>
      <c r="H728" s="13">
        <v>0.38655462184874001</v>
      </c>
      <c r="I728" s="13">
        <v>0.45018450184501801</v>
      </c>
      <c r="J728" s="13">
        <v>0.393364928909953</v>
      </c>
      <c r="K728" s="13">
        <v>0.37404580152671801</v>
      </c>
      <c r="L728" s="13">
        <v>0.40350877192982498</v>
      </c>
      <c r="M728" s="13"/>
      <c r="N728" s="13">
        <v>0.44042553191489398</v>
      </c>
      <c r="O728" s="13">
        <v>0.33823529411764702</v>
      </c>
      <c r="P728" s="13">
        <v>0.33707865168539303</v>
      </c>
      <c r="Q728" s="13">
        <v>0.38557993730407503</v>
      </c>
      <c r="R728" s="13"/>
      <c r="S728" s="13">
        <v>0.43944636678200699</v>
      </c>
      <c r="T728" s="13">
        <v>0.30597014925373101</v>
      </c>
      <c r="U728" s="13">
        <v>0.35483870967741898</v>
      </c>
      <c r="V728" s="13">
        <v>0.32380952380952399</v>
      </c>
      <c r="W728" s="13">
        <v>0.45378151260504201</v>
      </c>
      <c r="X728" s="13">
        <v>0.41666666666666702</v>
      </c>
      <c r="Y728" s="13">
        <v>0.37383177570093501</v>
      </c>
      <c r="Z728" s="13">
        <v>0.4</v>
      </c>
      <c r="AA728" s="13">
        <v>0.30817610062893103</v>
      </c>
      <c r="AB728" s="13">
        <v>0.39361702127659598</v>
      </c>
      <c r="AC728" s="13">
        <v>0.441176470588235</v>
      </c>
      <c r="AD728" s="13">
        <v>0.434782608695652</v>
      </c>
      <c r="AE728" s="13"/>
      <c r="AF728" s="13">
        <v>0.40150564617314899</v>
      </c>
      <c r="AG728" s="13">
        <v>0.36186770428015602</v>
      </c>
      <c r="AH728" s="13"/>
      <c r="AI728" s="13">
        <v>0.41949152542372897</v>
      </c>
      <c r="AJ728" s="13">
        <v>0.493506493506494</v>
      </c>
      <c r="AK728" s="13">
        <v>0.37861271676300601</v>
      </c>
      <c r="AL728" s="13"/>
      <c r="AM728" s="13">
        <v>0.5</v>
      </c>
      <c r="AN728" s="13">
        <v>0.40384615384615402</v>
      </c>
      <c r="AO728" s="13">
        <v>0.39259259259259299</v>
      </c>
      <c r="AP728" s="13"/>
      <c r="AQ728" s="13">
        <v>0.38790560471976399</v>
      </c>
      <c r="AR728" s="13">
        <v>0.38437500000000002</v>
      </c>
      <c r="AS728" s="13"/>
      <c r="AT728" s="13">
        <v>0.35435435435435397</v>
      </c>
      <c r="AU728" s="13">
        <v>0.399374348279458</v>
      </c>
      <c r="AV728" s="13"/>
      <c r="AW728" s="13">
        <v>0.371104815864023</v>
      </c>
      <c r="AX728" s="13">
        <v>0.39034627492130097</v>
      </c>
      <c r="AY728" s="13"/>
      <c r="AZ728" s="13">
        <v>0.39667896678966802</v>
      </c>
      <c r="BA728" s="13">
        <v>0.38026315789473702</v>
      </c>
      <c r="BB728" s="13"/>
      <c r="BC728" s="13">
        <v>0.41666666666666702</v>
      </c>
      <c r="BD728" s="13">
        <v>0.38695652173912998</v>
      </c>
      <c r="BE728" s="13"/>
      <c r="BF728" s="13">
        <v>0.39705882352941202</v>
      </c>
      <c r="BG728" s="13">
        <v>0.429245283018868</v>
      </c>
      <c r="BH728" s="13"/>
      <c r="BI728" s="13">
        <v>0.39855072463768099</v>
      </c>
      <c r="BJ728" s="13">
        <v>0.386655260906758</v>
      </c>
      <c r="BK728" s="13"/>
      <c r="BL728" s="13">
        <v>0.4</v>
      </c>
      <c r="BM728" s="13">
        <v>0.375</v>
      </c>
    </row>
    <row r="729" spans="2:65" x14ac:dyDescent="0.3">
      <c r="B729" t="s">
        <v>366</v>
      </c>
      <c r="C729" s="13">
        <v>0.31089258698941002</v>
      </c>
      <c r="D729" s="13">
        <v>0.25040128410914902</v>
      </c>
      <c r="E729" s="13">
        <v>0.36416184971098298</v>
      </c>
      <c r="F729" s="13"/>
      <c r="G729" s="13">
        <v>0.44198895027624302</v>
      </c>
      <c r="H729" s="13">
        <v>0.350140056022409</v>
      </c>
      <c r="I729" s="13">
        <v>0.25830258302582998</v>
      </c>
      <c r="J729" s="13">
        <v>0.279620853080569</v>
      </c>
      <c r="K729" s="13">
        <v>0.25190839694656503</v>
      </c>
      <c r="L729" s="13">
        <v>0.25730994152046799</v>
      </c>
      <c r="M729" s="13"/>
      <c r="N729" s="13">
        <v>0.293617021276596</v>
      </c>
      <c r="O729" s="13">
        <v>0.34705882352941197</v>
      </c>
      <c r="P729" s="13">
        <v>0.33146067415730301</v>
      </c>
      <c r="Q729" s="13">
        <v>0.28840125391849503</v>
      </c>
      <c r="R729" s="13"/>
      <c r="S729" s="13">
        <v>0.321799307958477</v>
      </c>
      <c r="T729" s="13">
        <v>0.328358208955224</v>
      </c>
      <c r="U729" s="13">
        <v>0.37096774193548399</v>
      </c>
      <c r="V729" s="13">
        <v>0.314285714285714</v>
      </c>
      <c r="W729" s="13">
        <v>0.23529411764705899</v>
      </c>
      <c r="X729" s="13">
        <v>0.28787878787878801</v>
      </c>
      <c r="Y729" s="13">
        <v>0.33644859813084099</v>
      </c>
      <c r="Z729" s="13">
        <v>0.4</v>
      </c>
      <c r="AA729" s="13">
        <v>0.37106918238993702</v>
      </c>
      <c r="AB729" s="13">
        <v>0.27659574468085102</v>
      </c>
      <c r="AC729" s="13">
        <v>0.20588235294117599</v>
      </c>
      <c r="AD729" s="13">
        <v>0.217391304347826</v>
      </c>
      <c r="AE729" s="13"/>
      <c r="AF729" s="13">
        <v>0.33500627352572099</v>
      </c>
      <c r="AG729" s="13">
        <v>0.27237354085603099</v>
      </c>
      <c r="AH729" s="13"/>
      <c r="AI729" s="13">
        <v>0.30084745762711901</v>
      </c>
      <c r="AJ729" s="13">
        <v>0.23376623376623401</v>
      </c>
      <c r="AK729" s="13">
        <v>0.38150289017340999</v>
      </c>
      <c r="AL729" s="13"/>
      <c r="AM729" s="13">
        <v>0.29411764705882398</v>
      </c>
      <c r="AN729" s="13">
        <v>0.32692307692307698</v>
      </c>
      <c r="AO729" s="13">
        <v>0.27407407407407403</v>
      </c>
      <c r="AP729" s="13"/>
      <c r="AQ729" s="13">
        <v>0.33038348082595898</v>
      </c>
      <c r="AR729" s="13">
        <v>0.29062500000000002</v>
      </c>
      <c r="AS729" s="13"/>
      <c r="AT729" s="13">
        <v>0.35435435435435397</v>
      </c>
      <c r="AU729" s="13">
        <v>0.29197080291970801</v>
      </c>
      <c r="AV729" s="13"/>
      <c r="AW729" s="13">
        <v>0.331444759206799</v>
      </c>
      <c r="AX729" s="13">
        <v>0.30535152151101802</v>
      </c>
      <c r="AY729" s="13"/>
      <c r="AZ729" s="13">
        <v>0.28413284132841299</v>
      </c>
      <c r="BA729" s="13">
        <v>0.32894736842105299</v>
      </c>
      <c r="BB729" s="13"/>
      <c r="BC729" s="13">
        <v>0.35344827586206901</v>
      </c>
      <c r="BD729" s="13">
        <v>0.31739130434782598</v>
      </c>
      <c r="BE729" s="13"/>
      <c r="BF729" s="13">
        <v>0.375</v>
      </c>
      <c r="BG729" s="13">
        <v>0.339622641509434</v>
      </c>
      <c r="BH729" s="13"/>
      <c r="BI729" s="13">
        <v>0.22463768115942001</v>
      </c>
      <c r="BJ729" s="13">
        <v>0.31993156544054702</v>
      </c>
      <c r="BK729" s="13"/>
      <c r="BL729" s="13">
        <v>0.29702970297029702</v>
      </c>
      <c r="BM729" s="13">
        <v>0.32196969696969702</v>
      </c>
    </row>
    <row r="730" spans="2:65" x14ac:dyDescent="0.3">
      <c r="B730" t="s">
        <v>367</v>
      </c>
      <c r="C730" s="13">
        <v>6.0514372163388799E-2</v>
      </c>
      <c r="D730" s="13">
        <v>6.5810593900481495E-2</v>
      </c>
      <c r="E730" s="13">
        <v>5.6358381502890201E-2</v>
      </c>
      <c r="F730" s="13"/>
      <c r="G730" s="13">
        <v>4.4198895027624301E-2</v>
      </c>
      <c r="H730" s="13">
        <v>6.1624649859944002E-2</v>
      </c>
      <c r="I730" s="13">
        <v>7.0110701107011106E-2</v>
      </c>
      <c r="J730" s="13">
        <v>6.1611374407582901E-2</v>
      </c>
      <c r="K730" s="13">
        <v>7.6335877862595394E-2</v>
      </c>
      <c r="L730" s="13">
        <v>4.6783625730994101E-2</v>
      </c>
      <c r="M730" s="13"/>
      <c r="N730" s="13">
        <v>6.3829787234042507E-2</v>
      </c>
      <c r="O730" s="13">
        <v>4.7058823529411799E-2</v>
      </c>
      <c r="P730" s="13">
        <v>9.5505617977528101E-2</v>
      </c>
      <c r="Q730" s="13">
        <v>5.0156739811912203E-2</v>
      </c>
      <c r="R730" s="13"/>
      <c r="S730" s="13">
        <v>6.5743944636678195E-2</v>
      </c>
      <c r="T730" s="13">
        <v>4.47761194029851E-2</v>
      </c>
      <c r="U730" s="13">
        <v>4.8387096774193498E-2</v>
      </c>
      <c r="V730" s="13">
        <v>4.7619047619047603E-2</v>
      </c>
      <c r="W730" s="13">
        <v>9.2436974789915999E-2</v>
      </c>
      <c r="X730" s="13">
        <v>3.7878787878787901E-2</v>
      </c>
      <c r="Y730" s="13">
        <v>9.34579439252336E-2</v>
      </c>
      <c r="Z730" s="13">
        <v>3.3333333333333298E-2</v>
      </c>
      <c r="AA730" s="13">
        <v>5.6603773584905703E-2</v>
      </c>
      <c r="AB730" s="13">
        <v>5.31914893617021E-2</v>
      </c>
      <c r="AC730" s="13">
        <v>7.3529411764705899E-2</v>
      </c>
      <c r="AD730" s="13">
        <v>4.3478260869565202E-2</v>
      </c>
      <c r="AE730" s="13"/>
      <c r="AF730" s="13">
        <v>5.3952321204516901E-2</v>
      </c>
      <c r="AG730" s="13">
        <v>7.1984435797665405E-2</v>
      </c>
      <c r="AH730" s="13"/>
      <c r="AI730" s="13">
        <v>4.6610169491525397E-2</v>
      </c>
      <c r="AJ730" s="13">
        <v>9.0909090909090898E-2</v>
      </c>
      <c r="AK730" s="13">
        <v>4.0462427745664699E-2</v>
      </c>
      <c r="AL730" s="13"/>
      <c r="AM730" s="13">
        <v>5.8823529411764698E-2</v>
      </c>
      <c r="AN730" s="13">
        <v>3.8461538461538498E-2</v>
      </c>
      <c r="AO730" s="13">
        <v>7.4074074074074098E-2</v>
      </c>
      <c r="AP730" s="13"/>
      <c r="AQ730" s="13">
        <v>7.3746312684365795E-2</v>
      </c>
      <c r="AR730" s="13">
        <v>4.6875E-2</v>
      </c>
      <c r="AS730" s="13"/>
      <c r="AT730" s="13">
        <v>6.3063063063063099E-2</v>
      </c>
      <c r="AU730" s="13">
        <v>5.8394160583941597E-2</v>
      </c>
      <c r="AV730" s="13"/>
      <c r="AW730" s="13">
        <v>5.9490084985835703E-2</v>
      </c>
      <c r="AX730" s="13">
        <v>6.0860440713536197E-2</v>
      </c>
      <c r="AY730" s="13"/>
      <c r="AZ730" s="13">
        <v>4.0590405904058997E-2</v>
      </c>
      <c r="BA730" s="13">
        <v>7.4999999999999997E-2</v>
      </c>
      <c r="BB730" s="13"/>
      <c r="BC730" s="13">
        <v>4.5977011494252901E-2</v>
      </c>
      <c r="BD730" s="13">
        <v>6.5217391304347797E-2</v>
      </c>
      <c r="BE730" s="13"/>
      <c r="BF730" s="13">
        <v>4.4117647058823498E-2</v>
      </c>
      <c r="BG730" s="13">
        <v>4.71698113207547E-2</v>
      </c>
      <c r="BH730" s="13"/>
      <c r="BI730" s="13">
        <v>3.6231884057971002E-2</v>
      </c>
      <c r="BJ730" s="13">
        <v>6.2446535500427697E-2</v>
      </c>
      <c r="BK730" s="13"/>
      <c r="BL730" s="13">
        <v>4.7524752475247498E-2</v>
      </c>
      <c r="BM730" s="13">
        <v>6.8181818181818205E-2</v>
      </c>
    </row>
    <row r="731" spans="2:65" x14ac:dyDescent="0.3">
      <c r="B731" t="s">
        <v>368</v>
      </c>
      <c r="C731" s="13">
        <v>0.16111951588502299</v>
      </c>
      <c r="D731" s="13">
        <v>0.16532905296950201</v>
      </c>
      <c r="E731" s="13">
        <v>0.15895953757225401</v>
      </c>
      <c r="F731" s="13"/>
      <c r="G731" s="13">
        <v>0.198895027624309</v>
      </c>
      <c r="H731" s="13">
        <v>0.151260504201681</v>
      </c>
      <c r="I731" s="13">
        <v>0.154981549815498</v>
      </c>
      <c r="J731" s="13">
        <v>0.17061611374407601</v>
      </c>
      <c r="K731" s="13">
        <v>0.13740458015267201</v>
      </c>
      <c r="L731" s="13">
        <v>0.157894736842105</v>
      </c>
      <c r="M731" s="13"/>
      <c r="N731" s="13">
        <v>0.12978723404255299</v>
      </c>
      <c r="O731" s="13">
        <v>0.17941176470588199</v>
      </c>
      <c r="P731" s="13">
        <v>0.162921348314607</v>
      </c>
      <c r="Q731" s="13">
        <v>0.188087774294671</v>
      </c>
      <c r="R731" s="13"/>
      <c r="S731" s="13">
        <v>0.11764705882352899</v>
      </c>
      <c r="T731" s="13">
        <v>0.18656716417910399</v>
      </c>
      <c r="U731" s="13">
        <v>9.6774193548387094E-2</v>
      </c>
      <c r="V731" s="13">
        <v>0.21904761904761899</v>
      </c>
      <c r="W731" s="13">
        <v>0.16806722689075601</v>
      </c>
      <c r="X731" s="13">
        <v>0.18181818181818199</v>
      </c>
      <c r="Y731" s="13">
        <v>0.11214953271028</v>
      </c>
      <c r="Z731" s="13">
        <v>0.133333333333333</v>
      </c>
      <c r="AA731" s="13">
        <v>0.18867924528301899</v>
      </c>
      <c r="AB731" s="13">
        <v>0.20212765957446799</v>
      </c>
      <c r="AC731" s="13">
        <v>0.161764705882353</v>
      </c>
      <c r="AD731" s="13">
        <v>0.217391304347826</v>
      </c>
      <c r="AE731" s="13"/>
      <c r="AF731" s="13">
        <v>0.14680050188205801</v>
      </c>
      <c r="AG731" s="13">
        <v>0.184824902723735</v>
      </c>
      <c r="AH731" s="13"/>
      <c r="AI731" s="13">
        <v>0.13559322033898299</v>
      </c>
      <c r="AJ731" s="13">
        <v>0.15584415584415601</v>
      </c>
      <c r="AK731" s="13">
        <v>0.15606936416184999</v>
      </c>
      <c r="AL731" s="13"/>
      <c r="AM731" s="13">
        <v>8.8235294117647106E-2</v>
      </c>
      <c r="AN731" s="13">
        <v>0.15384615384615399</v>
      </c>
      <c r="AO731" s="13">
        <v>0.162962962962963</v>
      </c>
      <c r="AP731" s="13"/>
      <c r="AQ731" s="13">
        <v>0.15929203539823</v>
      </c>
      <c r="AR731" s="13">
        <v>0.16250000000000001</v>
      </c>
      <c r="AS731" s="13"/>
      <c r="AT731" s="13">
        <v>0.16816816816816799</v>
      </c>
      <c r="AU731" s="13">
        <v>0.160583941605839</v>
      </c>
      <c r="AV731" s="13"/>
      <c r="AW731" s="13">
        <v>0.16147308781869699</v>
      </c>
      <c r="AX731" s="13">
        <v>0.162644281217209</v>
      </c>
      <c r="AY731" s="13"/>
      <c r="AZ731" s="13">
        <v>0.16420664206642099</v>
      </c>
      <c r="BA731" s="13">
        <v>0.157894736842105</v>
      </c>
      <c r="BB731" s="13"/>
      <c r="BC731" s="13">
        <v>0.13793103448275901</v>
      </c>
      <c r="BD731" s="13">
        <v>0.16086956521739099</v>
      </c>
      <c r="BE731" s="13"/>
      <c r="BF731" s="13">
        <v>0.125</v>
      </c>
      <c r="BG731" s="13">
        <v>0.14622641509434001</v>
      </c>
      <c r="BH731" s="13"/>
      <c r="BI731" s="13">
        <v>0.26086956521739102</v>
      </c>
      <c r="BJ731" s="13">
        <v>0.149700598802395</v>
      </c>
      <c r="BK731" s="13"/>
      <c r="BL731" s="13">
        <v>0.16237623762376199</v>
      </c>
      <c r="BM731" s="13">
        <v>0.16287878787878801</v>
      </c>
    </row>
    <row r="732" spans="2:65" x14ac:dyDescent="0.3">
      <c r="B732" t="s">
        <v>91</v>
      </c>
      <c r="C732" s="13">
        <v>8.0937972768532498E-2</v>
      </c>
      <c r="D732" s="13">
        <v>9.6308186195826706E-2</v>
      </c>
      <c r="E732" s="13">
        <v>6.7919075144508706E-2</v>
      </c>
      <c r="F732" s="13"/>
      <c r="G732" s="13">
        <v>3.8674033149171297E-2</v>
      </c>
      <c r="H732" s="13">
        <v>5.0420168067226899E-2</v>
      </c>
      <c r="I732" s="13">
        <v>6.6420664206642097E-2</v>
      </c>
      <c r="J732" s="13">
        <v>9.4786729857819899E-2</v>
      </c>
      <c r="K732" s="13">
        <v>0.16030534351145001</v>
      </c>
      <c r="L732" s="13">
        <v>0.13450292397660801</v>
      </c>
      <c r="M732" s="13"/>
      <c r="N732" s="13">
        <v>7.2340425531914901E-2</v>
      </c>
      <c r="O732" s="13">
        <v>8.8235294117647106E-2</v>
      </c>
      <c r="P732" s="13">
        <v>7.3033707865168496E-2</v>
      </c>
      <c r="Q732" s="13">
        <v>8.7774294670846395E-2</v>
      </c>
      <c r="R732" s="13"/>
      <c r="S732" s="13">
        <v>5.5363321799308002E-2</v>
      </c>
      <c r="T732" s="13">
        <v>0.134328358208955</v>
      </c>
      <c r="U732" s="13">
        <v>0.12903225806451599</v>
      </c>
      <c r="V732" s="13">
        <v>9.5238095238095205E-2</v>
      </c>
      <c r="W732" s="13">
        <v>5.0420168067226899E-2</v>
      </c>
      <c r="X732" s="13">
        <v>7.5757575757575801E-2</v>
      </c>
      <c r="Y732" s="13">
        <v>8.4112149532710304E-2</v>
      </c>
      <c r="Z732" s="13">
        <v>3.3333333333333298E-2</v>
      </c>
      <c r="AA732" s="13">
        <v>7.5471698113207503E-2</v>
      </c>
      <c r="AB732" s="13">
        <v>7.4468085106383003E-2</v>
      </c>
      <c r="AC732" s="13">
        <v>0.11764705882352899</v>
      </c>
      <c r="AD732" s="13">
        <v>8.6956521739130405E-2</v>
      </c>
      <c r="AE732" s="13"/>
      <c r="AF732" s="13">
        <v>6.2735257214554599E-2</v>
      </c>
      <c r="AG732" s="13">
        <v>0.10894941634241199</v>
      </c>
      <c r="AH732" s="13"/>
      <c r="AI732" s="13">
        <v>9.74576271186441E-2</v>
      </c>
      <c r="AJ732" s="13">
        <v>2.5974025974026E-2</v>
      </c>
      <c r="AK732" s="13">
        <v>4.3352601156069398E-2</v>
      </c>
      <c r="AL732" s="13"/>
      <c r="AM732" s="13">
        <v>5.8823529411764698E-2</v>
      </c>
      <c r="AN732" s="13">
        <v>7.69230769230769E-2</v>
      </c>
      <c r="AO732" s="13">
        <v>9.6296296296296297E-2</v>
      </c>
      <c r="AP732" s="13"/>
      <c r="AQ732" s="13">
        <v>4.8672566371681401E-2</v>
      </c>
      <c r="AR732" s="13">
        <v>0.11562500000000001</v>
      </c>
      <c r="AS732" s="13"/>
      <c r="AT732" s="13">
        <v>6.0060060060060101E-2</v>
      </c>
      <c r="AU732" s="13">
        <v>8.9676746611053196E-2</v>
      </c>
      <c r="AV732" s="13"/>
      <c r="AW732" s="13">
        <v>7.6487252124645896E-2</v>
      </c>
      <c r="AX732" s="13">
        <v>8.0797481636935994E-2</v>
      </c>
      <c r="AY732" s="13"/>
      <c r="AZ732" s="13">
        <v>0.11439114391143899</v>
      </c>
      <c r="BA732" s="13">
        <v>5.7894736842105297E-2</v>
      </c>
      <c r="BB732" s="13"/>
      <c r="BC732" s="13">
        <v>4.5977011494252901E-2</v>
      </c>
      <c r="BD732" s="13">
        <v>6.9565217391304293E-2</v>
      </c>
      <c r="BE732" s="13"/>
      <c r="BF732" s="13">
        <v>5.8823529411764698E-2</v>
      </c>
      <c r="BG732" s="13">
        <v>3.77358490566038E-2</v>
      </c>
      <c r="BH732" s="13"/>
      <c r="BI732" s="13">
        <v>7.9710144927536197E-2</v>
      </c>
      <c r="BJ732" s="13">
        <v>8.1266039349871699E-2</v>
      </c>
      <c r="BK732" s="13"/>
      <c r="BL732" s="13">
        <v>9.3069306930693096E-2</v>
      </c>
      <c r="BM732" s="13">
        <v>7.1969696969697003E-2</v>
      </c>
    </row>
    <row r="733" spans="2:65" x14ac:dyDescent="0.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row>
    <row r="734" spans="2:65" x14ac:dyDescent="0.3">
      <c r="B734" s="6" t="s">
        <v>384</v>
      </c>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row>
    <row r="735" spans="2:65" x14ac:dyDescent="0.3">
      <c r="B735" s="23" t="s">
        <v>82</v>
      </c>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row>
    <row r="736" spans="2:65" x14ac:dyDescent="0.3">
      <c r="B736" t="s">
        <v>380</v>
      </c>
      <c r="C736" s="13">
        <v>0.32526475037821501</v>
      </c>
      <c r="D736" s="13">
        <v>0.35634028892455899</v>
      </c>
      <c r="E736" s="13">
        <v>0.29624277456647402</v>
      </c>
      <c r="F736" s="13"/>
      <c r="G736" s="13">
        <v>0.35359116022099402</v>
      </c>
      <c r="H736" s="13">
        <v>0.33333333333333298</v>
      </c>
      <c r="I736" s="13">
        <v>0.32103321033210303</v>
      </c>
      <c r="J736" s="13">
        <v>0.35545023696682498</v>
      </c>
      <c r="K736" s="13">
        <v>0.32824427480916002</v>
      </c>
      <c r="L736" s="13">
        <v>0.24561403508771901</v>
      </c>
      <c r="M736" s="13"/>
      <c r="N736" s="13">
        <v>0.35744680851063798</v>
      </c>
      <c r="O736" s="13">
        <v>0.30294117647058799</v>
      </c>
      <c r="P736" s="13">
        <v>0.32022471910112399</v>
      </c>
      <c r="Q736" s="13">
        <v>0.31347962382445099</v>
      </c>
      <c r="R736" s="13"/>
      <c r="S736" s="13">
        <v>0.34602076124567499</v>
      </c>
      <c r="T736" s="13">
        <v>0.33582089552238797</v>
      </c>
      <c r="U736" s="13">
        <v>0.40322580645161299</v>
      </c>
      <c r="V736" s="13">
        <v>0.30476190476190501</v>
      </c>
      <c r="W736" s="13">
        <v>0.27731092436974802</v>
      </c>
      <c r="X736" s="13">
        <v>0.32575757575757602</v>
      </c>
      <c r="Y736" s="13">
        <v>0.29906542056074797</v>
      </c>
      <c r="Z736" s="13">
        <v>0.33333333333333298</v>
      </c>
      <c r="AA736" s="13">
        <v>0.27044025157232698</v>
      </c>
      <c r="AB736" s="13">
        <v>0.37234042553191499</v>
      </c>
      <c r="AC736" s="13">
        <v>0.41176470588235298</v>
      </c>
      <c r="AD736" s="13">
        <v>0.173913043478261</v>
      </c>
      <c r="AE736" s="13"/>
      <c r="AF736" s="13">
        <v>0.36010037641154302</v>
      </c>
      <c r="AG736" s="13">
        <v>0.27431906614786</v>
      </c>
      <c r="AH736" s="13"/>
      <c r="AI736" s="13">
        <v>0.38559322033898302</v>
      </c>
      <c r="AJ736" s="13">
        <v>0.337662337662338</v>
      </c>
      <c r="AK736" s="13">
        <v>0.37572254335260102</v>
      </c>
      <c r="AL736" s="13"/>
      <c r="AM736" s="13">
        <v>0.441176470588235</v>
      </c>
      <c r="AN736" s="13">
        <v>0.42307692307692302</v>
      </c>
      <c r="AO736" s="13">
        <v>0.36296296296296299</v>
      </c>
      <c r="AP736" s="13"/>
      <c r="AQ736" s="13">
        <v>0.32743362831858402</v>
      </c>
      <c r="AR736" s="13">
        <v>0.32343749999999999</v>
      </c>
      <c r="AS736" s="13"/>
      <c r="AT736" s="13">
        <v>0.29429429429429399</v>
      </c>
      <c r="AU736" s="13">
        <v>0.33889468196037498</v>
      </c>
      <c r="AV736" s="13"/>
      <c r="AW736" s="13">
        <v>0.37393767705382402</v>
      </c>
      <c r="AX736" s="13">
        <v>0.30745015739769099</v>
      </c>
      <c r="AY736" s="13"/>
      <c r="AZ736" s="13">
        <v>0.30442804428044301</v>
      </c>
      <c r="BA736" s="13">
        <v>0.34342105263157902</v>
      </c>
      <c r="BB736" s="13"/>
      <c r="BC736" s="13">
        <v>0.37931034482758602</v>
      </c>
      <c r="BD736" s="13">
        <v>0.32173913043478303</v>
      </c>
      <c r="BE736" s="13"/>
      <c r="BF736" s="13">
        <v>0.33823529411764702</v>
      </c>
      <c r="BG736" s="13">
        <v>0.40566037735849098</v>
      </c>
      <c r="BH736" s="13"/>
      <c r="BI736" s="13">
        <v>0.26811594202898598</v>
      </c>
      <c r="BJ736" s="13">
        <v>0.33190761334473901</v>
      </c>
      <c r="BK736" s="13"/>
      <c r="BL736" s="13">
        <v>0.34653465346534701</v>
      </c>
      <c r="BM736" s="13">
        <v>0.30934343434343398</v>
      </c>
    </row>
    <row r="737" spans="2:65" x14ac:dyDescent="0.3">
      <c r="B737" t="s">
        <v>381</v>
      </c>
      <c r="C737" s="13">
        <v>0.55975794251134603</v>
      </c>
      <c r="D737" s="13">
        <v>0.51845906902086702</v>
      </c>
      <c r="E737" s="13">
        <v>0.59682080924855496</v>
      </c>
      <c r="F737" s="13"/>
      <c r="G737" s="13">
        <v>0.56906077348066297</v>
      </c>
      <c r="H737" s="13">
        <v>0.54621848739495804</v>
      </c>
      <c r="I737" s="13">
        <v>0.55719557195572</v>
      </c>
      <c r="J737" s="13">
        <v>0.49763033175355398</v>
      </c>
      <c r="K737" s="13">
        <v>0.57251908396946605</v>
      </c>
      <c r="L737" s="13">
        <v>0.64912280701754399</v>
      </c>
      <c r="M737" s="13"/>
      <c r="N737" s="13">
        <v>0.536170212765957</v>
      </c>
      <c r="O737" s="13">
        <v>0.56176470588235305</v>
      </c>
      <c r="P737" s="13">
        <v>0.59550561797752799</v>
      </c>
      <c r="Q737" s="13">
        <v>0.55799373040752398</v>
      </c>
      <c r="R737" s="13"/>
      <c r="S737" s="13">
        <v>0.525951557093426</v>
      </c>
      <c r="T737" s="13">
        <v>0.537313432835821</v>
      </c>
      <c r="U737" s="13">
        <v>0.51612903225806495</v>
      </c>
      <c r="V737" s="13">
        <v>0.580952380952381</v>
      </c>
      <c r="W737" s="13">
        <v>0.630252100840336</v>
      </c>
      <c r="X737" s="13">
        <v>0.55303030303030298</v>
      </c>
      <c r="Y737" s="13">
        <v>0.58878504672897203</v>
      </c>
      <c r="Z737" s="13">
        <v>0.5</v>
      </c>
      <c r="AA737" s="13">
        <v>0.62893081761006298</v>
      </c>
      <c r="AB737" s="13">
        <v>0.54255319148936199</v>
      </c>
      <c r="AC737" s="13">
        <v>0.47058823529411797</v>
      </c>
      <c r="AD737" s="13">
        <v>0.60869565217391297</v>
      </c>
      <c r="AE737" s="13"/>
      <c r="AF737" s="13">
        <v>0.525721455457967</v>
      </c>
      <c r="AG737" s="13">
        <v>0.61284046692606997</v>
      </c>
      <c r="AH737" s="13"/>
      <c r="AI737" s="13">
        <v>0.47457627118644102</v>
      </c>
      <c r="AJ737" s="13">
        <v>0.54545454545454497</v>
      </c>
      <c r="AK737" s="13">
        <v>0.520231213872832</v>
      </c>
      <c r="AL737" s="13"/>
      <c r="AM737" s="13">
        <v>0.47058823529411797</v>
      </c>
      <c r="AN737" s="13">
        <v>0.480769230769231</v>
      </c>
      <c r="AO737" s="13">
        <v>0.47407407407407398</v>
      </c>
      <c r="AP737" s="13"/>
      <c r="AQ737" s="13">
        <v>0.56637168141592897</v>
      </c>
      <c r="AR737" s="13">
        <v>0.55312499999999998</v>
      </c>
      <c r="AS737" s="13"/>
      <c r="AT737" s="13">
        <v>0.60360360360360399</v>
      </c>
      <c r="AU737" s="13">
        <v>0.54118873826903002</v>
      </c>
      <c r="AV737" s="13"/>
      <c r="AW737" s="13">
        <v>0.51558073654390901</v>
      </c>
      <c r="AX737" s="13">
        <v>0.57607555089191997</v>
      </c>
      <c r="AY737" s="13"/>
      <c r="AZ737" s="13">
        <v>0.56457564575645802</v>
      </c>
      <c r="BA737" s="13">
        <v>0.55526315789473701</v>
      </c>
      <c r="BB737" s="13"/>
      <c r="BC737" s="13">
        <v>0.51149425287356298</v>
      </c>
      <c r="BD737" s="13">
        <v>0.5</v>
      </c>
      <c r="BE737" s="13"/>
      <c r="BF737" s="13">
        <v>0.55147058823529405</v>
      </c>
      <c r="BG737" s="13">
        <v>0.48584905660377398</v>
      </c>
      <c r="BH737" s="13"/>
      <c r="BI737" s="13">
        <v>0.55797101449275399</v>
      </c>
      <c r="BJ737" s="13">
        <v>0.56116338751069295</v>
      </c>
      <c r="BK737" s="13"/>
      <c r="BL737" s="13">
        <v>0.536633663366337</v>
      </c>
      <c r="BM737" s="13">
        <v>0.57702020202020199</v>
      </c>
    </row>
    <row r="738" spans="2:65" x14ac:dyDescent="0.3">
      <c r="B738" t="s">
        <v>382</v>
      </c>
      <c r="C738" s="13">
        <v>8.5476550680786703E-2</v>
      </c>
      <c r="D738" s="13">
        <v>9.9518459069020904E-2</v>
      </c>
      <c r="E738" s="13">
        <v>7.3699421965317896E-2</v>
      </c>
      <c r="F738" s="13"/>
      <c r="G738" s="13">
        <v>7.18232044198895E-2</v>
      </c>
      <c r="H738" s="13">
        <v>9.2436974789915999E-2</v>
      </c>
      <c r="I738" s="13">
        <v>9.9630996309963096E-2</v>
      </c>
      <c r="J738" s="13">
        <v>9.0047393364928896E-2</v>
      </c>
      <c r="K738" s="13">
        <v>5.34351145038168E-2</v>
      </c>
      <c r="L738" s="13">
        <v>8.1871345029239803E-2</v>
      </c>
      <c r="M738" s="13"/>
      <c r="N738" s="13">
        <v>6.8085106382978697E-2</v>
      </c>
      <c r="O738" s="13">
        <v>0.11764705882352899</v>
      </c>
      <c r="P738" s="13">
        <v>7.3033707865168496E-2</v>
      </c>
      <c r="Q738" s="13">
        <v>8.7774294670846395E-2</v>
      </c>
      <c r="R738" s="13"/>
      <c r="S738" s="13">
        <v>9.6885813148788899E-2</v>
      </c>
      <c r="T738" s="13">
        <v>9.7014925373134303E-2</v>
      </c>
      <c r="U738" s="13">
        <v>6.4516129032258104E-2</v>
      </c>
      <c r="V738" s="13">
        <v>7.6190476190476197E-2</v>
      </c>
      <c r="W738" s="13">
        <v>6.7226890756302504E-2</v>
      </c>
      <c r="X738" s="13">
        <v>9.8484848484848495E-2</v>
      </c>
      <c r="Y738" s="13">
        <v>9.34579439252336E-2</v>
      </c>
      <c r="Z738" s="13">
        <v>0.1</v>
      </c>
      <c r="AA738" s="13">
        <v>7.5471698113207503E-2</v>
      </c>
      <c r="AB738" s="13">
        <v>4.2553191489361701E-2</v>
      </c>
      <c r="AC738" s="13">
        <v>0.10294117647058799</v>
      </c>
      <c r="AD738" s="13">
        <v>0.13043478260869601</v>
      </c>
      <c r="AE738" s="13"/>
      <c r="AF738" s="13">
        <v>8.7829360100376397E-2</v>
      </c>
      <c r="AG738" s="13">
        <v>8.1712062256809298E-2</v>
      </c>
      <c r="AH738" s="13"/>
      <c r="AI738" s="13">
        <v>0.11440677966101701</v>
      </c>
      <c r="AJ738" s="13">
        <v>9.0909090909090898E-2</v>
      </c>
      <c r="AK738" s="13">
        <v>7.5144508670520194E-2</v>
      </c>
      <c r="AL738" s="13"/>
      <c r="AM738" s="13">
        <v>7.3529411764705899E-2</v>
      </c>
      <c r="AN738" s="13">
        <v>9.6153846153846201E-2</v>
      </c>
      <c r="AO738" s="13">
        <v>0.11851851851851899</v>
      </c>
      <c r="AP738" s="13"/>
      <c r="AQ738" s="13">
        <v>8.8495575221238895E-2</v>
      </c>
      <c r="AR738" s="13">
        <v>8.2812499999999997E-2</v>
      </c>
      <c r="AS738" s="13"/>
      <c r="AT738" s="13">
        <v>7.8078078078078095E-2</v>
      </c>
      <c r="AU738" s="13">
        <v>8.8633993743482797E-2</v>
      </c>
      <c r="AV738" s="13"/>
      <c r="AW738" s="13">
        <v>7.3654390934844202E-2</v>
      </c>
      <c r="AX738" s="13">
        <v>9.0241343126967494E-2</v>
      </c>
      <c r="AY738" s="13"/>
      <c r="AZ738" s="13">
        <v>9.5940959409594101E-2</v>
      </c>
      <c r="BA738" s="13">
        <v>7.7631578947368399E-2</v>
      </c>
      <c r="BB738" s="13"/>
      <c r="BC738" s="13">
        <v>9.1954022988505704E-2</v>
      </c>
      <c r="BD738" s="13">
        <v>0.11739130434782601</v>
      </c>
      <c r="BE738" s="13"/>
      <c r="BF738" s="13">
        <v>8.8235294117647106E-2</v>
      </c>
      <c r="BG738" s="13">
        <v>9.4339622641509399E-2</v>
      </c>
      <c r="BH738" s="13"/>
      <c r="BI738" s="13">
        <v>0.15217391304347799</v>
      </c>
      <c r="BJ738" s="13">
        <v>7.6988879384089007E-2</v>
      </c>
      <c r="BK738" s="13"/>
      <c r="BL738" s="13">
        <v>8.9108910891089105E-2</v>
      </c>
      <c r="BM738" s="13">
        <v>8.3333333333333301E-2</v>
      </c>
    </row>
    <row r="739" spans="2:65" x14ac:dyDescent="0.3">
      <c r="B739" t="s">
        <v>91</v>
      </c>
      <c r="C739" s="13">
        <v>2.9500756429652001E-2</v>
      </c>
      <c r="D739" s="13">
        <v>2.56821829855538E-2</v>
      </c>
      <c r="E739" s="13">
        <v>3.3236994219653197E-2</v>
      </c>
      <c r="F739" s="13"/>
      <c r="G739" s="13">
        <v>5.5248618784530402E-3</v>
      </c>
      <c r="H739" s="13">
        <v>2.8011204481792701E-2</v>
      </c>
      <c r="I739" s="13">
        <v>2.2140221402214E-2</v>
      </c>
      <c r="J739" s="13">
        <v>5.6872037914691899E-2</v>
      </c>
      <c r="K739" s="13">
        <v>4.58015267175573E-2</v>
      </c>
      <c r="L739" s="13">
        <v>2.3391812865497099E-2</v>
      </c>
      <c r="M739" s="13"/>
      <c r="N739" s="13">
        <v>3.8297872340425497E-2</v>
      </c>
      <c r="O739" s="13">
        <v>1.7647058823529401E-2</v>
      </c>
      <c r="P739" s="13">
        <v>1.1235955056179799E-2</v>
      </c>
      <c r="Q739" s="13">
        <v>4.0752351097178702E-2</v>
      </c>
      <c r="R739" s="13"/>
      <c r="S739" s="13">
        <v>3.1141868512110701E-2</v>
      </c>
      <c r="T739" s="13">
        <v>2.9850746268656699E-2</v>
      </c>
      <c r="U739" s="13">
        <v>1.6129032258064498E-2</v>
      </c>
      <c r="V739" s="13">
        <v>3.8095238095238099E-2</v>
      </c>
      <c r="W739" s="13">
        <v>2.5210084033613401E-2</v>
      </c>
      <c r="X739" s="13">
        <v>2.27272727272727E-2</v>
      </c>
      <c r="Y739" s="13">
        <v>1.86915887850467E-2</v>
      </c>
      <c r="Z739" s="13">
        <v>6.6666666666666693E-2</v>
      </c>
      <c r="AA739" s="13">
        <v>2.51572327044025E-2</v>
      </c>
      <c r="AB739" s="13">
        <v>4.2553191489361701E-2</v>
      </c>
      <c r="AC739" s="13">
        <v>1.4705882352941201E-2</v>
      </c>
      <c r="AD739" s="13">
        <v>8.6956521739130405E-2</v>
      </c>
      <c r="AE739" s="13"/>
      <c r="AF739" s="13">
        <v>2.63488080301129E-2</v>
      </c>
      <c r="AG739" s="13">
        <v>3.1128404669260701E-2</v>
      </c>
      <c r="AH739" s="13"/>
      <c r="AI739" s="13">
        <v>2.5423728813559299E-2</v>
      </c>
      <c r="AJ739" s="13">
        <v>2.5974025974026E-2</v>
      </c>
      <c r="AK739" s="13">
        <v>2.8901734104046201E-2</v>
      </c>
      <c r="AL739" s="13"/>
      <c r="AM739" s="13">
        <v>1.4705882352941201E-2</v>
      </c>
      <c r="AN739" s="13">
        <v>0</v>
      </c>
      <c r="AO739" s="13">
        <v>4.4444444444444398E-2</v>
      </c>
      <c r="AP739" s="13"/>
      <c r="AQ739" s="13">
        <v>1.7699115044247801E-2</v>
      </c>
      <c r="AR739" s="13">
        <v>4.0625000000000001E-2</v>
      </c>
      <c r="AS739" s="13"/>
      <c r="AT739" s="13">
        <v>2.4024024024024E-2</v>
      </c>
      <c r="AU739" s="13">
        <v>3.1282586027111599E-2</v>
      </c>
      <c r="AV739" s="13"/>
      <c r="AW739" s="13">
        <v>3.6827195467422101E-2</v>
      </c>
      <c r="AX739" s="13">
        <v>2.62329485834208E-2</v>
      </c>
      <c r="AY739" s="13"/>
      <c r="AZ739" s="13">
        <v>3.5055350553505497E-2</v>
      </c>
      <c r="BA739" s="13">
        <v>2.3684210526315801E-2</v>
      </c>
      <c r="BB739" s="13"/>
      <c r="BC739" s="13">
        <v>1.72413793103448E-2</v>
      </c>
      <c r="BD739" s="13">
        <v>6.08695652173913E-2</v>
      </c>
      <c r="BE739" s="13"/>
      <c r="BF739" s="13">
        <v>2.2058823529411801E-2</v>
      </c>
      <c r="BG739" s="13">
        <v>1.41509433962264E-2</v>
      </c>
      <c r="BH739" s="13"/>
      <c r="BI739" s="13">
        <v>2.1739130434782601E-2</v>
      </c>
      <c r="BJ739" s="13">
        <v>2.9940119760479E-2</v>
      </c>
      <c r="BK739" s="13"/>
      <c r="BL739" s="13">
        <v>2.7722772277227699E-2</v>
      </c>
      <c r="BM739" s="13">
        <v>3.03030303030303E-2</v>
      </c>
    </row>
    <row r="740" spans="2:65" x14ac:dyDescent="0.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row>
    <row r="741" spans="2:65" x14ac:dyDescent="0.3">
      <c r="B741" s="6" t="s">
        <v>385</v>
      </c>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row>
    <row r="742" spans="2:65" x14ac:dyDescent="0.3">
      <c r="B742" s="23" t="s">
        <v>82</v>
      </c>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row>
    <row r="743" spans="2:65" x14ac:dyDescent="0.3">
      <c r="B743" t="s">
        <v>380</v>
      </c>
      <c r="C743" s="13">
        <v>0.25416036308623302</v>
      </c>
      <c r="D743" s="13">
        <v>0.27287319422150902</v>
      </c>
      <c r="E743" s="13">
        <v>0.23699421965317899</v>
      </c>
      <c r="F743" s="13"/>
      <c r="G743" s="13">
        <v>0.287292817679558</v>
      </c>
      <c r="H743" s="13">
        <v>0.18767507002801101</v>
      </c>
      <c r="I743" s="13">
        <v>0.25092250922509202</v>
      </c>
      <c r="J743" s="13">
        <v>0.29383886255924202</v>
      </c>
      <c r="K743" s="13">
        <v>0.35114503816793902</v>
      </c>
      <c r="L743" s="13">
        <v>0.23976608187134499</v>
      </c>
      <c r="M743" s="13"/>
      <c r="N743" s="13">
        <v>0.26595744680851102</v>
      </c>
      <c r="O743" s="13">
        <v>0.223529411764706</v>
      </c>
      <c r="P743" s="13">
        <v>0.23033707865168501</v>
      </c>
      <c r="Q743" s="13">
        <v>0.28840125391849503</v>
      </c>
      <c r="R743" s="13"/>
      <c r="S743" s="13">
        <v>0.23529411764705899</v>
      </c>
      <c r="T743" s="13">
        <v>0.26865671641791</v>
      </c>
      <c r="U743" s="13">
        <v>0.225806451612903</v>
      </c>
      <c r="V743" s="13">
        <v>0.27619047619047599</v>
      </c>
      <c r="W743" s="13">
        <v>0.218487394957983</v>
      </c>
      <c r="X743" s="13">
        <v>0.34090909090909099</v>
      </c>
      <c r="Y743" s="13">
        <v>0.26168224299065401</v>
      </c>
      <c r="Z743" s="13">
        <v>0.233333333333333</v>
      </c>
      <c r="AA743" s="13">
        <v>0.182389937106918</v>
      </c>
      <c r="AB743" s="13">
        <v>0.27659574468085102</v>
      </c>
      <c r="AC743" s="13">
        <v>0.33823529411764702</v>
      </c>
      <c r="AD743" s="13">
        <v>0.217391304347826</v>
      </c>
      <c r="AE743" s="13"/>
      <c r="AF743" s="13">
        <v>0.25595984943538302</v>
      </c>
      <c r="AG743" s="13">
        <v>0.250972762645914</v>
      </c>
      <c r="AH743" s="13"/>
      <c r="AI743" s="13">
        <v>0.25423728813559299</v>
      </c>
      <c r="AJ743" s="13">
        <v>0.27272727272727298</v>
      </c>
      <c r="AK743" s="13">
        <v>0.26878612716763001</v>
      </c>
      <c r="AL743" s="13"/>
      <c r="AM743" s="13">
        <v>0.220588235294118</v>
      </c>
      <c r="AN743" s="13">
        <v>0.32692307692307698</v>
      </c>
      <c r="AO743" s="13">
        <v>0.25925925925925902</v>
      </c>
      <c r="AP743" s="13"/>
      <c r="AQ743" s="13">
        <v>0.24041297935103201</v>
      </c>
      <c r="AR743" s="13">
        <v>0.27031250000000001</v>
      </c>
      <c r="AS743" s="13"/>
      <c r="AT743" s="13">
        <v>0.22522522522522501</v>
      </c>
      <c r="AU743" s="13">
        <v>0.265901981230448</v>
      </c>
      <c r="AV743" s="13"/>
      <c r="AW743" s="13">
        <v>0.29461756373937698</v>
      </c>
      <c r="AX743" s="13">
        <v>0.24134312696747101</v>
      </c>
      <c r="AY743" s="13"/>
      <c r="AZ743" s="13">
        <v>0.28597785977859802</v>
      </c>
      <c r="BA743" s="13">
        <v>0.231578947368421</v>
      </c>
      <c r="BB743" s="13"/>
      <c r="BC743" s="13">
        <v>0.28735632183908</v>
      </c>
      <c r="BD743" s="13">
        <v>0.23043478260869599</v>
      </c>
      <c r="BE743" s="13"/>
      <c r="BF743" s="13">
        <v>0.22794117647058801</v>
      </c>
      <c r="BG743" s="13">
        <v>0.32547169811320797</v>
      </c>
      <c r="BH743" s="13"/>
      <c r="BI743" s="13">
        <v>0.25362318840579701</v>
      </c>
      <c r="BJ743" s="13">
        <v>0.256629597946963</v>
      </c>
      <c r="BK743" s="13"/>
      <c r="BL743" s="13">
        <v>0.299009900990099</v>
      </c>
      <c r="BM743" s="13">
        <v>0.22601010101010099</v>
      </c>
    </row>
    <row r="744" spans="2:65" x14ac:dyDescent="0.3">
      <c r="B744" t="s">
        <v>381</v>
      </c>
      <c r="C744" s="13">
        <v>0.57866868381240499</v>
      </c>
      <c r="D744" s="13">
        <v>0.55216693418940599</v>
      </c>
      <c r="E744" s="13">
        <v>0.60115606936416199</v>
      </c>
      <c r="F744" s="13"/>
      <c r="G744" s="13">
        <v>0.54696132596685099</v>
      </c>
      <c r="H744" s="13">
        <v>0.60224089635854305</v>
      </c>
      <c r="I744" s="13">
        <v>0.601476014760148</v>
      </c>
      <c r="J744" s="13">
        <v>0.52606635071090002</v>
      </c>
      <c r="K744" s="13">
        <v>0.54198473282442705</v>
      </c>
      <c r="L744" s="13">
        <v>0.61988304093567204</v>
      </c>
      <c r="M744" s="13"/>
      <c r="N744" s="13">
        <v>0.57659574468085095</v>
      </c>
      <c r="O744" s="13">
        <v>0.61470588235294099</v>
      </c>
      <c r="P744" s="13">
        <v>0.60674157303370801</v>
      </c>
      <c r="Q744" s="13">
        <v>0.52978056426332298</v>
      </c>
      <c r="R744" s="13"/>
      <c r="S744" s="13">
        <v>0.63321799307958504</v>
      </c>
      <c r="T744" s="13">
        <v>0.537313432835821</v>
      </c>
      <c r="U744" s="13">
        <v>0.58064516129032295</v>
      </c>
      <c r="V744" s="13">
        <v>0.59047619047619004</v>
      </c>
      <c r="W744" s="13">
        <v>0.630252100840336</v>
      </c>
      <c r="X744" s="13">
        <v>0.45454545454545497</v>
      </c>
      <c r="Y744" s="13">
        <v>0.58878504672897203</v>
      </c>
      <c r="Z744" s="13">
        <v>0.5</v>
      </c>
      <c r="AA744" s="13">
        <v>0.62893081761006298</v>
      </c>
      <c r="AB744" s="13">
        <v>0.55319148936170204</v>
      </c>
      <c r="AC744" s="13">
        <v>0.48529411764705899</v>
      </c>
      <c r="AD744" s="13">
        <v>0.60869565217391297</v>
      </c>
      <c r="AE744" s="13"/>
      <c r="AF744" s="13">
        <v>0.57214554579673804</v>
      </c>
      <c r="AG744" s="13">
        <v>0.58949416342412497</v>
      </c>
      <c r="AH744" s="13"/>
      <c r="AI744" s="13">
        <v>0.572033898305085</v>
      </c>
      <c r="AJ744" s="13">
        <v>0.57142857142857095</v>
      </c>
      <c r="AK744" s="13">
        <v>0.55780346820809201</v>
      </c>
      <c r="AL744" s="13"/>
      <c r="AM744" s="13">
        <v>0.58823529411764697</v>
      </c>
      <c r="AN744" s="13">
        <v>0.53846153846153799</v>
      </c>
      <c r="AO744" s="13">
        <v>0.60740740740740695</v>
      </c>
      <c r="AP744" s="13"/>
      <c r="AQ744" s="13">
        <v>0.56784660766961603</v>
      </c>
      <c r="AR744" s="13">
        <v>0.59062499999999996</v>
      </c>
      <c r="AS744" s="13"/>
      <c r="AT744" s="13">
        <v>0.59459459459459496</v>
      </c>
      <c r="AU744" s="13">
        <v>0.57142857142857095</v>
      </c>
      <c r="AV744" s="13"/>
      <c r="AW744" s="13">
        <v>0.57507082152974498</v>
      </c>
      <c r="AX744" s="13">
        <v>0.578174186778594</v>
      </c>
      <c r="AY744" s="13"/>
      <c r="AZ744" s="13">
        <v>0.55166051660516602</v>
      </c>
      <c r="BA744" s="13">
        <v>0.6</v>
      </c>
      <c r="BB744" s="13"/>
      <c r="BC744" s="13">
        <v>0.54885057471264398</v>
      </c>
      <c r="BD744" s="13">
        <v>0.55652173913043501</v>
      </c>
      <c r="BE744" s="13"/>
      <c r="BF744" s="13">
        <v>0.56617647058823495</v>
      </c>
      <c r="BG744" s="13">
        <v>0.53773584905660399</v>
      </c>
      <c r="BH744" s="13"/>
      <c r="BI744" s="13">
        <v>0.54347826086956497</v>
      </c>
      <c r="BJ744" s="13">
        <v>0.58254918733960603</v>
      </c>
      <c r="BK744" s="13"/>
      <c r="BL744" s="13">
        <v>0.55841584158415802</v>
      </c>
      <c r="BM744" s="13">
        <v>0.58964646464646497</v>
      </c>
    </row>
    <row r="745" spans="2:65" x14ac:dyDescent="0.3">
      <c r="B745" t="s">
        <v>382</v>
      </c>
      <c r="C745" s="13">
        <v>0.11346444780635399</v>
      </c>
      <c r="D745" s="13">
        <v>0.126805778491172</v>
      </c>
      <c r="E745" s="13">
        <v>0.102601156069364</v>
      </c>
      <c r="F745" s="13"/>
      <c r="G745" s="13">
        <v>0.13259668508287301</v>
      </c>
      <c r="H745" s="13">
        <v>0.13725490196078399</v>
      </c>
      <c r="I745" s="13">
        <v>0.107011070110701</v>
      </c>
      <c r="J745" s="13">
        <v>0.104265402843602</v>
      </c>
      <c r="K745" s="13">
        <v>8.3969465648855005E-2</v>
      </c>
      <c r="L745" s="13">
        <v>8.7719298245614002E-2</v>
      </c>
      <c r="M745" s="13"/>
      <c r="N745" s="13">
        <v>9.5744680851063801E-2</v>
      </c>
      <c r="O745" s="13">
        <v>0.120588235294118</v>
      </c>
      <c r="P745" s="13">
        <v>0.117977528089888</v>
      </c>
      <c r="Q745" s="13">
        <v>0.125391849529781</v>
      </c>
      <c r="R745" s="13"/>
      <c r="S745" s="13">
        <v>8.6505190311418706E-2</v>
      </c>
      <c r="T745" s="13">
        <v>0.119402985074627</v>
      </c>
      <c r="U745" s="13">
        <v>0.16129032258064499</v>
      </c>
      <c r="V745" s="13">
        <v>5.7142857142857099E-2</v>
      </c>
      <c r="W745" s="13">
        <v>0.109243697478992</v>
      </c>
      <c r="X745" s="13">
        <v>0.14393939393939401</v>
      </c>
      <c r="Y745" s="13">
        <v>0.10280373831775701</v>
      </c>
      <c r="Z745" s="13">
        <v>0.16666666666666699</v>
      </c>
      <c r="AA745" s="13">
        <v>0.138364779874214</v>
      </c>
      <c r="AB745" s="13">
        <v>0.13829787234042601</v>
      </c>
      <c r="AC745" s="13">
        <v>0.13235294117647101</v>
      </c>
      <c r="AD745" s="13">
        <v>4.3478260869565202E-2</v>
      </c>
      <c r="AE745" s="13"/>
      <c r="AF745" s="13">
        <v>0.11543287327478</v>
      </c>
      <c r="AG745" s="13">
        <v>0.11284046692607</v>
      </c>
      <c r="AH745" s="13"/>
      <c r="AI745" s="13">
        <v>0.12711864406779699</v>
      </c>
      <c r="AJ745" s="13">
        <v>0.103896103896104</v>
      </c>
      <c r="AK745" s="13">
        <v>0.11271676300578</v>
      </c>
      <c r="AL745" s="13"/>
      <c r="AM745" s="13">
        <v>0.161764705882353</v>
      </c>
      <c r="AN745" s="13">
        <v>9.6153846153846201E-2</v>
      </c>
      <c r="AO745" s="13">
        <v>7.4074074074074098E-2</v>
      </c>
      <c r="AP745" s="13"/>
      <c r="AQ745" s="13">
        <v>0.13569321533923301</v>
      </c>
      <c r="AR745" s="13">
        <v>8.9062500000000003E-2</v>
      </c>
      <c r="AS745" s="13"/>
      <c r="AT745" s="13">
        <v>0.117117117117117</v>
      </c>
      <c r="AU745" s="13">
        <v>0.112617309697602</v>
      </c>
      <c r="AV745" s="13"/>
      <c r="AW745" s="13">
        <v>7.6487252124645896E-2</v>
      </c>
      <c r="AX745" s="13">
        <v>0.126967471143757</v>
      </c>
      <c r="AY745" s="13"/>
      <c r="AZ745" s="13">
        <v>0.116236162361624</v>
      </c>
      <c r="BA745" s="13">
        <v>0.11184210526315801</v>
      </c>
      <c r="BB745" s="13"/>
      <c r="BC745" s="13">
        <v>0.126436781609195</v>
      </c>
      <c r="BD745" s="13">
        <v>0.104347826086957</v>
      </c>
      <c r="BE745" s="13"/>
      <c r="BF745" s="13">
        <v>0.154411764705882</v>
      </c>
      <c r="BG745" s="13">
        <v>0.10849056603773601</v>
      </c>
      <c r="BH745" s="13"/>
      <c r="BI745" s="13">
        <v>0.16666666666666699</v>
      </c>
      <c r="BJ745" s="13">
        <v>0.106073567151411</v>
      </c>
      <c r="BK745" s="13"/>
      <c r="BL745" s="13">
        <v>9.9009900990099001E-2</v>
      </c>
      <c r="BM745" s="13">
        <v>0.12373737373737401</v>
      </c>
    </row>
    <row r="746" spans="2:65" x14ac:dyDescent="0.3">
      <c r="B746" t="s">
        <v>91</v>
      </c>
      <c r="C746" s="13">
        <v>5.3706505295007603E-2</v>
      </c>
      <c r="D746" s="13">
        <v>4.8154093097913298E-2</v>
      </c>
      <c r="E746" s="13">
        <v>5.9248554913294803E-2</v>
      </c>
      <c r="F746" s="13"/>
      <c r="G746" s="13">
        <v>3.3149171270718203E-2</v>
      </c>
      <c r="H746" s="13">
        <v>7.2829131652661097E-2</v>
      </c>
      <c r="I746" s="13">
        <v>4.0590405904058997E-2</v>
      </c>
      <c r="J746" s="13">
        <v>7.5829383886255902E-2</v>
      </c>
      <c r="K746" s="13">
        <v>2.2900763358778602E-2</v>
      </c>
      <c r="L746" s="13">
        <v>5.2631578947368397E-2</v>
      </c>
      <c r="M746" s="13"/>
      <c r="N746" s="13">
        <v>6.1702127659574502E-2</v>
      </c>
      <c r="O746" s="13">
        <v>4.11764705882353E-2</v>
      </c>
      <c r="P746" s="13">
        <v>4.49438202247191E-2</v>
      </c>
      <c r="Q746" s="13">
        <v>5.6426332288401299E-2</v>
      </c>
      <c r="R746" s="13"/>
      <c r="S746" s="13">
        <v>4.4982698961937698E-2</v>
      </c>
      <c r="T746" s="13">
        <v>7.4626865671641798E-2</v>
      </c>
      <c r="U746" s="13">
        <v>3.2258064516128997E-2</v>
      </c>
      <c r="V746" s="13">
        <v>7.6190476190476197E-2</v>
      </c>
      <c r="W746" s="13">
        <v>4.20168067226891E-2</v>
      </c>
      <c r="X746" s="13">
        <v>6.0606060606060601E-2</v>
      </c>
      <c r="Y746" s="13">
        <v>4.67289719626168E-2</v>
      </c>
      <c r="Z746" s="13">
        <v>0.1</v>
      </c>
      <c r="AA746" s="13">
        <v>5.0314465408804999E-2</v>
      </c>
      <c r="AB746" s="13">
        <v>3.1914893617021302E-2</v>
      </c>
      <c r="AC746" s="13">
        <v>4.4117647058823498E-2</v>
      </c>
      <c r="AD746" s="13">
        <v>0.13043478260869601</v>
      </c>
      <c r="AE746" s="13"/>
      <c r="AF746" s="13">
        <v>5.6461731493099097E-2</v>
      </c>
      <c r="AG746" s="13">
        <v>4.66926070038911E-2</v>
      </c>
      <c r="AH746" s="13"/>
      <c r="AI746" s="13">
        <v>4.6610169491525397E-2</v>
      </c>
      <c r="AJ746" s="13">
        <v>5.1948051948052E-2</v>
      </c>
      <c r="AK746" s="13">
        <v>6.06936416184971E-2</v>
      </c>
      <c r="AL746" s="13"/>
      <c r="AM746" s="13">
        <v>2.9411764705882401E-2</v>
      </c>
      <c r="AN746" s="13">
        <v>3.8461538461538498E-2</v>
      </c>
      <c r="AO746" s="13">
        <v>5.9259259259259303E-2</v>
      </c>
      <c r="AP746" s="13"/>
      <c r="AQ746" s="13">
        <v>5.6047197640118E-2</v>
      </c>
      <c r="AR746" s="13">
        <v>0.05</v>
      </c>
      <c r="AS746" s="13"/>
      <c r="AT746" s="13">
        <v>6.3063063063063099E-2</v>
      </c>
      <c r="AU746" s="13">
        <v>5.00521376433785E-2</v>
      </c>
      <c r="AV746" s="13"/>
      <c r="AW746" s="13">
        <v>5.3824362606232301E-2</v>
      </c>
      <c r="AX746" s="13">
        <v>5.3515215110178399E-2</v>
      </c>
      <c r="AY746" s="13"/>
      <c r="AZ746" s="13">
        <v>4.6125461254612497E-2</v>
      </c>
      <c r="BA746" s="13">
        <v>5.6578947368421097E-2</v>
      </c>
      <c r="BB746" s="13"/>
      <c r="BC746" s="13">
        <v>3.7356321839080497E-2</v>
      </c>
      <c r="BD746" s="13">
        <v>0.108695652173913</v>
      </c>
      <c r="BE746" s="13"/>
      <c r="BF746" s="13">
        <v>5.1470588235294101E-2</v>
      </c>
      <c r="BG746" s="13">
        <v>2.83018867924528E-2</v>
      </c>
      <c r="BH746" s="13"/>
      <c r="BI746" s="13">
        <v>3.6231884057971002E-2</v>
      </c>
      <c r="BJ746" s="13">
        <v>5.4747647562018803E-2</v>
      </c>
      <c r="BK746" s="13"/>
      <c r="BL746" s="13">
        <v>4.3564356435643603E-2</v>
      </c>
      <c r="BM746" s="13">
        <v>6.0606060606060601E-2</v>
      </c>
    </row>
    <row r="747" spans="2:65" x14ac:dyDescent="0.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row>
    <row r="748" spans="2:65" x14ac:dyDescent="0.3">
      <c r="B748" s="6" t="s">
        <v>386</v>
      </c>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row>
    <row r="749" spans="2:65" x14ac:dyDescent="0.3">
      <c r="B749" s="23" t="s">
        <v>82</v>
      </c>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row>
    <row r="750" spans="2:65" x14ac:dyDescent="0.3">
      <c r="B750" t="s">
        <v>380</v>
      </c>
      <c r="C750" s="13">
        <v>0.23903177004538601</v>
      </c>
      <c r="D750" s="13">
        <v>0.26324237560192598</v>
      </c>
      <c r="E750" s="13">
        <v>0.215317919075144</v>
      </c>
      <c r="F750" s="13"/>
      <c r="G750" s="13">
        <v>0.28176795580110497</v>
      </c>
      <c r="H750" s="13">
        <v>0.252100840336134</v>
      </c>
      <c r="I750" s="13">
        <v>0.232472324723247</v>
      </c>
      <c r="J750" s="13">
        <v>0.23696682464454999</v>
      </c>
      <c r="K750" s="13">
        <v>0.221374045801527</v>
      </c>
      <c r="L750" s="13">
        <v>0.19298245614035101</v>
      </c>
      <c r="M750" s="13"/>
      <c r="N750" s="13">
        <v>0.257446808510638</v>
      </c>
      <c r="O750" s="13">
        <v>0.2</v>
      </c>
      <c r="P750" s="13">
        <v>0.26966292134831499</v>
      </c>
      <c r="Q750" s="13">
        <v>0.23824451410658301</v>
      </c>
      <c r="R750" s="13"/>
      <c r="S750" s="13">
        <v>0.25259515570934299</v>
      </c>
      <c r="T750" s="13">
        <v>0.19402985074626899</v>
      </c>
      <c r="U750" s="13">
        <v>0.27419354838709697</v>
      </c>
      <c r="V750" s="13">
        <v>0.22857142857142901</v>
      </c>
      <c r="W750" s="13">
        <v>0.21008403361344499</v>
      </c>
      <c r="X750" s="13">
        <v>0.25</v>
      </c>
      <c r="Y750" s="13">
        <v>0.22429906542056099</v>
      </c>
      <c r="Z750" s="13">
        <v>0.133333333333333</v>
      </c>
      <c r="AA750" s="13">
        <v>0.20754716981132099</v>
      </c>
      <c r="AB750" s="13">
        <v>0.28723404255319201</v>
      </c>
      <c r="AC750" s="13">
        <v>0.36764705882352899</v>
      </c>
      <c r="AD750" s="13">
        <v>0.217391304347826</v>
      </c>
      <c r="AE750" s="13"/>
      <c r="AF750" s="13">
        <v>0.27227101631116701</v>
      </c>
      <c r="AG750" s="13">
        <v>0.18677042801556401</v>
      </c>
      <c r="AH750" s="13"/>
      <c r="AI750" s="13">
        <v>0.27118644067796599</v>
      </c>
      <c r="AJ750" s="13">
        <v>0.28571428571428598</v>
      </c>
      <c r="AK750" s="13">
        <v>0.25433526011560698</v>
      </c>
      <c r="AL750" s="13"/>
      <c r="AM750" s="13">
        <v>0.25</v>
      </c>
      <c r="AN750" s="13">
        <v>0.30769230769230799</v>
      </c>
      <c r="AO750" s="13">
        <v>0.25185185185185199</v>
      </c>
      <c r="AP750" s="13"/>
      <c r="AQ750" s="13">
        <v>0.25663716814159299</v>
      </c>
      <c r="AR750" s="13">
        <v>0.22187499999999999</v>
      </c>
      <c r="AS750" s="13"/>
      <c r="AT750" s="13">
        <v>0.23423423423423401</v>
      </c>
      <c r="AU750" s="13">
        <v>0.24296141814389999</v>
      </c>
      <c r="AV750" s="13"/>
      <c r="AW750" s="13">
        <v>0.24079320113314401</v>
      </c>
      <c r="AX750" s="13">
        <v>0.23504721930745001</v>
      </c>
      <c r="AY750" s="13"/>
      <c r="AZ750" s="13">
        <v>0.22509225092250901</v>
      </c>
      <c r="BA750" s="13">
        <v>0.25131578947368399</v>
      </c>
      <c r="BB750" s="13"/>
      <c r="BC750" s="13">
        <v>0.29885057471264398</v>
      </c>
      <c r="BD750" s="13">
        <v>0.22173913043478299</v>
      </c>
      <c r="BE750" s="13"/>
      <c r="BF750" s="13">
        <v>0.23529411764705899</v>
      </c>
      <c r="BG750" s="13">
        <v>0.339622641509434</v>
      </c>
      <c r="BH750" s="13"/>
      <c r="BI750" s="13">
        <v>0.188405797101449</v>
      </c>
      <c r="BJ750" s="13">
        <v>0.242942686056459</v>
      </c>
      <c r="BK750" s="13"/>
      <c r="BL750" s="13">
        <v>0.25544554455445501</v>
      </c>
      <c r="BM750" s="13">
        <v>0.22601010101010099</v>
      </c>
    </row>
    <row r="751" spans="2:65" x14ac:dyDescent="0.3">
      <c r="B751" t="s">
        <v>381</v>
      </c>
      <c r="C751" s="13">
        <v>0.58169440242057502</v>
      </c>
      <c r="D751" s="13">
        <v>0.52648475120385196</v>
      </c>
      <c r="E751" s="13">
        <v>0.63150289017340999</v>
      </c>
      <c r="F751" s="13"/>
      <c r="G751" s="13">
        <v>0.58563535911602205</v>
      </c>
      <c r="H751" s="13">
        <v>0.582633053221289</v>
      </c>
      <c r="I751" s="13">
        <v>0.59409594095940998</v>
      </c>
      <c r="J751" s="13">
        <v>0.535545023696682</v>
      </c>
      <c r="K751" s="13">
        <v>0.59541984732824405</v>
      </c>
      <c r="L751" s="13">
        <v>0.60233918128654995</v>
      </c>
      <c r="M751" s="13"/>
      <c r="N751" s="13">
        <v>0.58936170212766004</v>
      </c>
      <c r="O751" s="13">
        <v>0.60588235294117598</v>
      </c>
      <c r="P751" s="13">
        <v>0.53932584269662898</v>
      </c>
      <c r="Q751" s="13">
        <v>0.56112852664576796</v>
      </c>
      <c r="R751" s="13"/>
      <c r="S751" s="13">
        <v>0.57785467128027701</v>
      </c>
      <c r="T751" s="13">
        <v>0.60447761194029803</v>
      </c>
      <c r="U751" s="13">
        <v>0.467741935483871</v>
      </c>
      <c r="V751" s="13">
        <v>0.6</v>
      </c>
      <c r="W751" s="13">
        <v>0.63865546218487401</v>
      </c>
      <c r="X751" s="13">
        <v>0.52272727272727304</v>
      </c>
      <c r="Y751" s="13">
        <v>0.65420560747663503</v>
      </c>
      <c r="Z751" s="13">
        <v>0.7</v>
      </c>
      <c r="AA751" s="13">
        <v>0.61635220125786205</v>
      </c>
      <c r="AB751" s="13">
        <v>0.54255319148936199</v>
      </c>
      <c r="AC751" s="13">
        <v>0.441176470588235</v>
      </c>
      <c r="AD751" s="13">
        <v>0.60869565217391297</v>
      </c>
      <c r="AE751" s="13"/>
      <c r="AF751" s="13">
        <v>0.555834378920954</v>
      </c>
      <c r="AG751" s="13">
        <v>0.62256809338521402</v>
      </c>
      <c r="AH751" s="13"/>
      <c r="AI751" s="13">
        <v>0.53813559322033899</v>
      </c>
      <c r="AJ751" s="13">
        <v>0.53246753246753198</v>
      </c>
      <c r="AK751" s="13">
        <v>0.56358381502890198</v>
      </c>
      <c r="AL751" s="13"/>
      <c r="AM751" s="13">
        <v>0.61764705882352899</v>
      </c>
      <c r="AN751" s="13">
        <v>0.5</v>
      </c>
      <c r="AO751" s="13">
        <v>0.51111111111111096</v>
      </c>
      <c r="AP751" s="13"/>
      <c r="AQ751" s="13">
        <v>0.56784660766961603</v>
      </c>
      <c r="AR751" s="13">
        <v>0.59843749999999996</v>
      </c>
      <c r="AS751" s="13"/>
      <c r="AT751" s="13">
        <v>0.56756756756756799</v>
      </c>
      <c r="AU751" s="13">
        <v>0.586027111574557</v>
      </c>
      <c r="AV751" s="13"/>
      <c r="AW751" s="13">
        <v>0.59490084985835701</v>
      </c>
      <c r="AX751" s="13">
        <v>0.58132214060860399</v>
      </c>
      <c r="AY751" s="13"/>
      <c r="AZ751" s="13">
        <v>0.58302583025830301</v>
      </c>
      <c r="BA751" s="13">
        <v>0.58026315789473704</v>
      </c>
      <c r="BB751" s="13"/>
      <c r="BC751" s="13">
        <v>0.54597701149425304</v>
      </c>
      <c r="BD751" s="13">
        <v>0.53478260869565197</v>
      </c>
      <c r="BE751" s="13"/>
      <c r="BF751" s="13">
        <v>0.61764705882352899</v>
      </c>
      <c r="BG751" s="13">
        <v>0.5</v>
      </c>
      <c r="BH751" s="13"/>
      <c r="BI751" s="13">
        <v>0.57246376811594202</v>
      </c>
      <c r="BJ751" s="13">
        <v>0.58511548331907604</v>
      </c>
      <c r="BK751" s="13"/>
      <c r="BL751" s="13">
        <v>0.55643564356435604</v>
      </c>
      <c r="BM751" s="13">
        <v>0.59974747474747503</v>
      </c>
    </row>
    <row r="752" spans="2:65" x14ac:dyDescent="0.3">
      <c r="B752" t="s">
        <v>382</v>
      </c>
      <c r="C752" s="13">
        <v>0.13691376701966701</v>
      </c>
      <c r="D752" s="13">
        <v>0.16532905296950201</v>
      </c>
      <c r="E752" s="13">
        <v>0.11271676300578</v>
      </c>
      <c r="F752" s="13"/>
      <c r="G752" s="13">
        <v>0.12707182320442001</v>
      </c>
      <c r="H752" s="13">
        <v>0.112044817927171</v>
      </c>
      <c r="I752" s="13">
        <v>0.13653136531365301</v>
      </c>
      <c r="J752" s="13">
        <v>0.151658767772512</v>
      </c>
      <c r="K752" s="13">
        <v>0.12977099236641201</v>
      </c>
      <c r="L752" s="13">
        <v>0.18713450292397699</v>
      </c>
      <c r="M752" s="13"/>
      <c r="N752" s="13">
        <v>0.117021276595745</v>
      </c>
      <c r="O752" s="13">
        <v>0.14705882352941199</v>
      </c>
      <c r="P752" s="13">
        <v>0.162921348314607</v>
      </c>
      <c r="Q752" s="13">
        <v>0.14420062695924801</v>
      </c>
      <c r="R752" s="13"/>
      <c r="S752" s="13">
        <v>0.131487889273356</v>
      </c>
      <c r="T752" s="13">
        <v>0.14925373134328401</v>
      </c>
      <c r="U752" s="13">
        <v>0.19354838709677399</v>
      </c>
      <c r="V752" s="13">
        <v>0.133333333333333</v>
      </c>
      <c r="W752" s="13">
        <v>0.11764705882352899</v>
      </c>
      <c r="X752" s="13">
        <v>0.189393939393939</v>
      </c>
      <c r="Y752" s="13">
        <v>9.34579439252336E-2</v>
      </c>
      <c r="Z752" s="13">
        <v>0.1</v>
      </c>
      <c r="AA752" s="13">
        <v>0.13207547169811301</v>
      </c>
      <c r="AB752" s="13">
        <v>0.117021276595745</v>
      </c>
      <c r="AC752" s="13">
        <v>0.161764705882353</v>
      </c>
      <c r="AD752" s="13">
        <v>8.6956521739130405E-2</v>
      </c>
      <c r="AE752" s="13"/>
      <c r="AF752" s="13">
        <v>0.125470514429109</v>
      </c>
      <c r="AG752" s="13">
        <v>0.155642023346304</v>
      </c>
      <c r="AH752" s="13"/>
      <c r="AI752" s="13">
        <v>0.144067796610169</v>
      </c>
      <c r="AJ752" s="13">
        <v>0.14285714285714299</v>
      </c>
      <c r="AK752" s="13">
        <v>0.135838150289017</v>
      </c>
      <c r="AL752" s="13"/>
      <c r="AM752" s="13">
        <v>0.11764705882352899</v>
      </c>
      <c r="AN752" s="13">
        <v>0.17307692307692299</v>
      </c>
      <c r="AO752" s="13">
        <v>0.148148148148148</v>
      </c>
      <c r="AP752" s="13"/>
      <c r="AQ752" s="13">
        <v>0.146017699115044</v>
      </c>
      <c r="AR752" s="13">
        <v>0.125</v>
      </c>
      <c r="AS752" s="13"/>
      <c r="AT752" s="13">
        <v>0.156156156156156</v>
      </c>
      <c r="AU752" s="13">
        <v>0.12825860271115699</v>
      </c>
      <c r="AV752" s="13"/>
      <c r="AW752" s="13">
        <v>0.121813031161473</v>
      </c>
      <c r="AX752" s="13">
        <v>0.141657922350472</v>
      </c>
      <c r="AY752" s="13"/>
      <c r="AZ752" s="13">
        <v>0.14206642066420699</v>
      </c>
      <c r="BA752" s="13">
        <v>0.134210526315789</v>
      </c>
      <c r="BB752" s="13"/>
      <c r="BC752" s="13">
        <v>0.126436781609195</v>
      </c>
      <c r="BD752" s="13">
        <v>0.16956521739130401</v>
      </c>
      <c r="BE752" s="13"/>
      <c r="BF752" s="13">
        <v>0.110294117647059</v>
      </c>
      <c r="BG752" s="13">
        <v>0.13679245283018901</v>
      </c>
      <c r="BH752" s="13"/>
      <c r="BI752" s="13">
        <v>0.188405797101449</v>
      </c>
      <c r="BJ752" s="13">
        <v>0.13002566295979501</v>
      </c>
      <c r="BK752" s="13"/>
      <c r="BL752" s="13">
        <v>0.146534653465347</v>
      </c>
      <c r="BM752" s="13">
        <v>0.13257575757575801</v>
      </c>
    </row>
    <row r="753" spans="2:65" x14ac:dyDescent="0.3">
      <c r="B753" t="s">
        <v>91</v>
      </c>
      <c r="C753" s="13">
        <v>4.2360060514372203E-2</v>
      </c>
      <c r="D753" s="13">
        <v>4.49438202247191E-2</v>
      </c>
      <c r="E753" s="13">
        <v>4.0462427745664699E-2</v>
      </c>
      <c r="F753" s="13"/>
      <c r="G753" s="13">
        <v>5.5248618784530402E-3</v>
      </c>
      <c r="H753" s="13">
        <v>5.3221288515406202E-2</v>
      </c>
      <c r="I753" s="13">
        <v>3.6900369003690002E-2</v>
      </c>
      <c r="J753" s="13">
        <v>7.5829383886255902E-2</v>
      </c>
      <c r="K753" s="13">
        <v>5.34351145038168E-2</v>
      </c>
      <c r="L753" s="13">
        <v>1.7543859649122799E-2</v>
      </c>
      <c r="M753" s="13"/>
      <c r="N753" s="13">
        <v>3.6170212765957402E-2</v>
      </c>
      <c r="O753" s="13">
        <v>4.7058823529411799E-2</v>
      </c>
      <c r="P753" s="13">
        <v>2.8089887640449399E-2</v>
      </c>
      <c r="Q753" s="13">
        <v>5.6426332288401299E-2</v>
      </c>
      <c r="R753" s="13"/>
      <c r="S753" s="13">
        <v>3.8062283737024201E-2</v>
      </c>
      <c r="T753" s="13">
        <v>5.22388059701493E-2</v>
      </c>
      <c r="U753" s="13">
        <v>6.4516129032258104E-2</v>
      </c>
      <c r="V753" s="13">
        <v>3.8095238095238099E-2</v>
      </c>
      <c r="W753" s="13">
        <v>3.3613445378151301E-2</v>
      </c>
      <c r="X753" s="13">
        <v>3.7878787878787901E-2</v>
      </c>
      <c r="Y753" s="13">
        <v>2.80373831775701E-2</v>
      </c>
      <c r="Z753" s="13">
        <v>6.6666666666666693E-2</v>
      </c>
      <c r="AA753" s="13">
        <v>4.40251572327044E-2</v>
      </c>
      <c r="AB753" s="13">
        <v>5.31914893617021E-2</v>
      </c>
      <c r="AC753" s="13">
        <v>2.9411764705882401E-2</v>
      </c>
      <c r="AD753" s="13">
        <v>8.6956521739130405E-2</v>
      </c>
      <c r="AE753" s="13"/>
      <c r="AF753" s="13">
        <v>4.6424090338770402E-2</v>
      </c>
      <c r="AG753" s="13">
        <v>3.5019455252918302E-2</v>
      </c>
      <c r="AH753" s="13"/>
      <c r="AI753" s="13">
        <v>4.6610169491525397E-2</v>
      </c>
      <c r="AJ753" s="13">
        <v>3.8961038961039002E-2</v>
      </c>
      <c r="AK753" s="13">
        <v>4.6242774566474E-2</v>
      </c>
      <c r="AL753" s="13"/>
      <c r="AM753" s="13">
        <v>1.4705882352941201E-2</v>
      </c>
      <c r="AN753" s="13">
        <v>1.9230769230769201E-2</v>
      </c>
      <c r="AO753" s="13">
        <v>8.8888888888888906E-2</v>
      </c>
      <c r="AP753" s="13"/>
      <c r="AQ753" s="13">
        <v>2.9498525073746298E-2</v>
      </c>
      <c r="AR753" s="13">
        <v>5.46875E-2</v>
      </c>
      <c r="AS753" s="13"/>
      <c r="AT753" s="13">
        <v>4.2042042042041997E-2</v>
      </c>
      <c r="AU753" s="13">
        <v>4.2752867570385801E-2</v>
      </c>
      <c r="AV753" s="13"/>
      <c r="AW753" s="13">
        <v>4.2492917847025503E-2</v>
      </c>
      <c r="AX753" s="13">
        <v>4.1972717733473199E-2</v>
      </c>
      <c r="AY753" s="13"/>
      <c r="AZ753" s="13">
        <v>4.98154981549815E-2</v>
      </c>
      <c r="BA753" s="13">
        <v>3.4210526315789497E-2</v>
      </c>
      <c r="BB753" s="13"/>
      <c r="BC753" s="13">
        <v>2.8735632183908E-2</v>
      </c>
      <c r="BD753" s="13">
        <v>7.3913043478260901E-2</v>
      </c>
      <c r="BE753" s="13"/>
      <c r="BF753" s="13">
        <v>3.6764705882352901E-2</v>
      </c>
      <c r="BG753" s="13">
        <v>2.3584905660377398E-2</v>
      </c>
      <c r="BH753" s="13"/>
      <c r="BI753" s="13">
        <v>5.0724637681159403E-2</v>
      </c>
      <c r="BJ753" s="13">
        <v>4.1916167664670698E-2</v>
      </c>
      <c r="BK753" s="13"/>
      <c r="BL753" s="13">
        <v>4.15841584158416E-2</v>
      </c>
      <c r="BM753" s="13">
        <v>4.1666666666666699E-2</v>
      </c>
    </row>
    <row r="754" spans="2:65" x14ac:dyDescent="0.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c r="BK754" s="13"/>
      <c r="BL754" s="13"/>
      <c r="BM754" s="13"/>
    </row>
    <row r="755" spans="2:65" x14ac:dyDescent="0.3">
      <c r="B755" s="6" t="s">
        <v>387</v>
      </c>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row>
    <row r="756" spans="2:65" x14ac:dyDescent="0.3">
      <c r="B756" s="23" t="s">
        <v>82</v>
      </c>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row>
    <row r="757" spans="2:65" x14ac:dyDescent="0.3">
      <c r="B757" t="s">
        <v>380</v>
      </c>
      <c r="C757" s="13">
        <v>0.76399394856278402</v>
      </c>
      <c r="D757" s="13">
        <v>0.76565008025682202</v>
      </c>
      <c r="E757" s="13">
        <v>0.76156069364161805</v>
      </c>
      <c r="F757" s="13"/>
      <c r="G757" s="13">
        <v>0.74033149171270696</v>
      </c>
      <c r="H757" s="13">
        <v>0.71708683473389401</v>
      </c>
      <c r="I757" s="13">
        <v>0.75645756457564595</v>
      </c>
      <c r="J757" s="13">
        <v>0.75829383886255897</v>
      </c>
      <c r="K757" s="13">
        <v>0.83969465648855002</v>
      </c>
      <c r="L757" s="13">
        <v>0.84795321637426901</v>
      </c>
      <c r="M757" s="13"/>
      <c r="N757" s="13">
        <v>0.73617021276595696</v>
      </c>
      <c r="O757" s="13">
        <v>0.80294117647058805</v>
      </c>
      <c r="P757" s="13">
        <v>0.77528089887640494</v>
      </c>
      <c r="Q757" s="13">
        <v>0.75862068965517204</v>
      </c>
      <c r="R757" s="13"/>
      <c r="S757" s="13">
        <v>0.74740484429065701</v>
      </c>
      <c r="T757" s="13">
        <v>0.74626865671641796</v>
      </c>
      <c r="U757" s="13">
        <v>0.83870967741935498</v>
      </c>
      <c r="V757" s="13">
        <v>0.81904761904761902</v>
      </c>
      <c r="W757" s="13">
        <v>0.72268907563025198</v>
      </c>
      <c r="X757" s="13">
        <v>0.74242424242424199</v>
      </c>
      <c r="Y757" s="13">
        <v>0.76635514018691597</v>
      </c>
      <c r="Z757" s="13">
        <v>0.83333333333333304</v>
      </c>
      <c r="AA757" s="13">
        <v>0.74842767295597501</v>
      </c>
      <c r="AB757" s="13">
        <v>0.75531914893617003</v>
      </c>
      <c r="AC757" s="13">
        <v>0.85294117647058798</v>
      </c>
      <c r="AD757" s="13">
        <v>0.73913043478260898</v>
      </c>
      <c r="AE757" s="13"/>
      <c r="AF757" s="13">
        <v>0.76537013801756604</v>
      </c>
      <c r="AG757" s="13">
        <v>0.762645914396887</v>
      </c>
      <c r="AH757" s="13"/>
      <c r="AI757" s="13">
        <v>0.74152542372881403</v>
      </c>
      <c r="AJ757" s="13">
        <v>0.57142857142857095</v>
      </c>
      <c r="AK757" s="13">
        <v>0.82658959537572296</v>
      </c>
      <c r="AL757" s="13"/>
      <c r="AM757" s="13">
        <v>0.70588235294117696</v>
      </c>
      <c r="AN757" s="13">
        <v>0.63461538461538503</v>
      </c>
      <c r="AO757" s="13">
        <v>0.74074074074074103</v>
      </c>
      <c r="AP757" s="13"/>
      <c r="AQ757" s="13">
        <v>0.72713864306784703</v>
      </c>
      <c r="AR757" s="13">
        <v>0.80312499999999998</v>
      </c>
      <c r="AS757" s="13"/>
      <c r="AT757" s="13">
        <v>0.68168168168168197</v>
      </c>
      <c r="AU757" s="13">
        <v>0.79040667361835204</v>
      </c>
      <c r="AV757" s="13"/>
      <c r="AW757" s="13">
        <v>0.75070821529745002</v>
      </c>
      <c r="AX757" s="13">
        <v>0.77124868835257099</v>
      </c>
      <c r="AY757" s="13"/>
      <c r="AZ757" s="13">
        <v>0.82841328413284099</v>
      </c>
      <c r="BA757" s="13">
        <v>0.71578947368421098</v>
      </c>
      <c r="BB757" s="13"/>
      <c r="BC757" s="13">
        <v>0.77011494252873602</v>
      </c>
      <c r="BD757" s="13">
        <v>0.7</v>
      </c>
      <c r="BE757" s="13"/>
      <c r="BF757" s="13">
        <v>0.72794117647058798</v>
      </c>
      <c r="BG757" s="13">
        <v>0.79716981132075504</v>
      </c>
      <c r="BH757" s="13"/>
      <c r="BI757" s="13">
        <v>0.688405797101449</v>
      </c>
      <c r="BJ757" s="13">
        <v>0.77331052181351601</v>
      </c>
      <c r="BK757" s="13"/>
      <c r="BL757" s="13">
        <v>0.80990099009900995</v>
      </c>
      <c r="BM757" s="13">
        <v>0.73611111111111105</v>
      </c>
    </row>
    <row r="758" spans="2:65" x14ac:dyDescent="0.3">
      <c r="B758" t="s">
        <v>381</v>
      </c>
      <c r="C758" s="13">
        <v>0.16414523449319199</v>
      </c>
      <c r="D758" s="13">
        <v>0.16211878009630801</v>
      </c>
      <c r="E758" s="13">
        <v>0.16618497109826599</v>
      </c>
      <c r="F758" s="13"/>
      <c r="G758" s="13">
        <v>0.198895027624309</v>
      </c>
      <c r="H758" s="13">
        <v>0.19047619047618999</v>
      </c>
      <c r="I758" s="13">
        <v>0.18081180811808101</v>
      </c>
      <c r="J758" s="13">
        <v>0.13270142180094799</v>
      </c>
      <c r="K758" s="13">
        <v>0.13740458015267201</v>
      </c>
      <c r="L758" s="13">
        <v>0.105263157894737</v>
      </c>
      <c r="M758" s="13"/>
      <c r="N758" s="13">
        <v>0.193617021276596</v>
      </c>
      <c r="O758" s="13">
        <v>0.120588235294118</v>
      </c>
      <c r="P758" s="13">
        <v>0.174157303370787</v>
      </c>
      <c r="Q758" s="13">
        <v>0.156739811912226</v>
      </c>
      <c r="R758" s="13"/>
      <c r="S758" s="13">
        <v>0.17647058823529399</v>
      </c>
      <c r="T758" s="13">
        <v>0.201492537313433</v>
      </c>
      <c r="U758" s="13">
        <v>0.12903225806451599</v>
      </c>
      <c r="V758" s="13">
        <v>0.114285714285714</v>
      </c>
      <c r="W758" s="13">
        <v>0.184873949579832</v>
      </c>
      <c r="X758" s="13">
        <v>0.16666666666666699</v>
      </c>
      <c r="Y758" s="13">
        <v>0.15887850467289699</v>
      </c>
      <c r="Z758" s="13">
        <v>6.6666666666666693E-2</v>
      </c>
      <c r="AA758" s="13">
        <v>0.169811320754717</v>
      </c>
      <c r="AB758" s="13">
        <v>0.20212765957446799</v>
      </c>
      <c r="AC758" s="13">
        <v>7.3529411764705899E-2</v>
      </c>
      <c r="AD758" s="13">
        <v>0.217391304347826</v>
      </c>
      <c r="AE758" s="13"/>
      <c r="AF758" s="13">
        <v>0.159347553324969</v>
      </c>
      <c r="AG758" s="13">
        <v>0.173151750972763</v>
      </c>
      <c r="AH758" s="13"/>
      <c r="AI758" s="13">
        <v>0.19067796610169499</v>
      </c>
      <c r="AJ758" s="13">
        <v>0.29870129870129902</v>
      </c>
      <c r="AK758" s="13">
        <v>0.106936416184971</v>
      </c>
      <c r="AL758" s="13"/>
      <c r="AM758" s="13">
        <v>0.23529411764705899</v>
      </c>
      <c r="AN758" s="13">
        <v>0.25</v>
      </c>
      <c r="AO758" s="13">
        <v>0.17037037037037001</v>
      </c>
      <c r="AP758" s="13"/>
      <c r="AQ758" s="13">
        <v>0.20058997050147501</v>
      </c>
      <c r="AR758" s="13">
        <v>0.12656249999999999</v>
      </c>
      <c r="AS758" s="13"/>
      <c r="AT758" s="13">
        <v>0.21621621621621601</v>
      </c>
      <c r="AU758" s="13">
        <v>0.14807090719499499</v>
      </c>
      <c r="AV758" s="13"/>
      <c r="AW758" s="13">
        <v>0.15864022662889499</v>
      </c>
      <c r="AX758" s="13">
        <v>0.162644281217209</v>
      </c>
      <c r="AY758" s="13"/>
      <c r="AZ758" s="13">
        <v>0.105166051660517</v>
      </c>
      <c r="BA758" s="13">
        <v>0.206578947368421</v>
      </c>
      <c r="BB758" s="13"/>
      <c r="BC758" s="13">
        <v>0.158045977011494</v>
      </c>
      <c r="BD758" s="13">
        <v>0.19130434782608699</v>
      </c>
      <c r="BE758" s="13"/>
      <c r="BF758" s="13">
        <v>0.220588235294118</v>
      </c>
      <c r="BG758" s="13">
        <v>0.117924528301887</v>
      </c>
      <c r="BH758" s="13"/>
      <c r="BI758" s="13">
        <v>0.16666666666666699</v>
      </c>
      <c r="BJ758" s="13">
        <v>0.16424294268605599</v>
      </c>
      <c r="BK758" s="13"/>
      <c r="BL758" s="13">
        <v>0.116831683168317</v>
      </c>
      <c r="BM758" s="13">
        <v>0.19318181818181801</v>
      </c>
    </row>
    <row r="759" spans="2:65" x14ac:dyDescent="0.3">
      <c r="B759" t="s">
        <v>382</v>
      </c>
      <c r="C759" s="13">
        <v>5.4462934947049901E-2</v>
      </c>
      <c r="D759" s="13">
        <v>5.6179775280898903E-2</v>
      </c>
      <c r="E759" s="13">
        <v>5.3468208092485599E-2</v>
      </c>
      <c r="F759" s="13"/>
      <c r="G759" s="13">
        <v>4.9723756906077297E-2</v>
      </c>
      <c r="H759" s="13">
        <v>7.2829131652661097E-2</v>
      </c>
      <c r="I759" s="13">
        <v>4.4280442804428E-2</v>
      </c>
      <c r="J759" s="13">
        <v>7.5829383886255902E-2</v>
      </c>
      <c r="K759" s="13">
        <v>2.2900763358778602E-2</v>
      </c>
      <c r="L759" s="13">
        <v>3.5087719298245598E-2</v>
      </c>
      <c r="M759" s="13"/>
      <c r="N759" s="13">
        <v>5.1063829787233998E-2</v>
      </c>
      <c r="O759" s="13">
        <v>6.1764705882352902E-2</v>
      </c>
      <c r="P759" s="13">
        <v>4.49438202247191E-2</v>
      </c>
      <c r="Q759" s="13">
        <v>5.9561128526645801E-2</v>
      </c>
      <c r="R759" s="13"/>
      <c r="S759" s="13">
        <v>5.5363321799308002E-2</v>
      </c>
      <c r="T759" s="13">
        <v>4.47761194029851E-2</v>
      </c>
      <c r="U759" s="13">
        <v>3.2258064516128997E-2</v>
      </c>
      <c r="V759" s="13">
        <v>5.7142857142857099E-2</v>
      </c>
      <c r="W759" s="13">
        <v>6.7226890756302504E-2</v>
      </c>
      <c r="X759" s="13">
        <v>7.5757575757575801E-2</v>
      </c>
      <c r="Y759" s="13">
        <v>5.60747663551402E-2</v>
      </c>
      <c r="Z759" s="13">
        <v>6.6666666666666693E-2</v>
      </c>
      <c r="AA759" s="13">
        <v>5.6603773584905703E-2</v>
      </c>
      <c r="AB759" s="13">
        <v>3.1914893617021302E-2</v>
      </c>
      <c r="AC759" s="13">
        <v>5.8823529411764698E-2</v>
      </c>
      <c r="AD759" s="13">
        <v>0</v>
      </c>
      <c r="AE759" s="13"/>
      <c r="AF759" s="13">
        <v>5.3952321204516901E-2</v>
      </c>
      <c r="AG759" s="13">
        <v>5.2529182879377398E-2</v>
      </c>
      <c r="AH759" s="13"/>
      <c r="AI759" s="13">
        <v>4.6610169491525397E-2</v>
      </c>
      <c r="AJ759" s="13">
        <v>0.103896103896104</v>
      </c>
      <c r="AK759" s="13">
        <v>4.9132947976878602E-2</v>
      </c>
      <c r="AL759" s="13"/>
      <c r="AM759" s="13">
        <v>4.4117647058823498E-2</v>
      </c>
      <c r="AN759" s="13">
        <v>0.115384615384615</v>
      </c>
      <c r="AO759" s="13">
        <v>5.9259259259259303E-2</v>
      </c>
      <c r="AP759" s="13"/>
      <c r="AQ759" s="13">
        <v>5.8997050147492597E-2</v>
      </c>
      <c r="AR759" s="13">
        <v>0.05</v>
      </c>
      <c r="AS759" s="13"/>
      <c r="AT759" s="13">
        <v>8.4084084084084104E-2</v>
      </c>
      <c r="AU759" s="13">
        <v>4.3795620437956199E-2</v>
      </c>
      <c r="AV759" s="13"/>
      <c r="AW759" s="13">
        <v>6.5155807365439106E-2</v>
      </c>
      <c r="AX759" s="13">
        <v>5.1416579223504698E-2</v>
      </c>
      <c r="AY759" s="13"/>
      <c r="AZ759" s="13">
        <v>4.7970479704797099E-2</v>
      </c>
      <c r="BA759" s="13">
        <v>6.0526315789473699E-2</v>
      </c>
      <c r="BB759" s="13"/>
      <c r="BC759" s="13">
        <v>5.7471264367816098E-2</v>
      </c>
      <c r="BD759" s="13">
        <v>6.9565217391304293E-2</v>
      </c>
      <c r="BE759" s="13"/>
      <c r="BF759" s="13">
        <v>3.6764705882352901E-2</v>
      </c>
      <c r="BG759" s="13">
        <v>7.0754716981132101E-2</v>
      </c>
      <c r="BH759" s="13"/>
      <c r="BI759" s="13">
        <v>0.115942028985507</v>
      </c>
      <c r="BJ759" s="13">
        <v>4.6193327630453397E-2</v>
      </c>
      <c r="BK759" s="13"/>
      <c r="BL759" s="13">
        <v>4.7524752475247498E-2</v>
      </c>
      <c r="BM759" s="13">
        <v>5.9343434343434302E-2</v>
      </c>
    </row>
    <row r="760" spans="2:65" x14ac:dyDescent="0.3">
      <c r="B760" t="s">
        <v>91</v>
      </c>
      <c r="C760" s="13">
        <v>1.7397881996974299E-2</v>
      </c>
      <c r="D760" s="13">
        <v>1.6051364365971099E-2</v>
      </c>
      <c r="E760" s="13">
        <v>1.87861271676301E-2</v>
      </c>
      <c r="F760" s="13"/>
      <c r="G760" s="13">
        <v>1.1049723756906099E-2</v>
      </c>
      <c r="H760" s="13">
        <v>1.9607843137254902E-2</v>
      </c>
      <c r="I760" s="13">
        <v>1.8450184501845001E-2</v>
      </c>
      <c r="J760" s="13">
        <v>3.3175355450236997E-2</v>
      </c>
      <c r="K760" s="13">
        <v>0</v>
      </c>
      <c r="L760" s="13">
        <v>1.1695906432748499E-2</v>
      </c>
      <c r="M760" s="13"/>
      <c r="N760" s="13">
        <v>1.9148936170212801E-2</v>
      </c>
      <c r="O760" s="13">
        <v>1.4705882352941201E-2</v>
      </c>
      <c r="P760" s="13">
        <v>5.6179775280898901E-3</v>
      </c>
      <c r="Q760" s="13">
        <v>2.5078369905956101E-2</v>
      </c>
      <c r="R760" s="13"/>
      <c r="S760" s="13">
        <v>2.0761245674740501E-2</v>
      </c>
      <c r="T760" s="13">
        <v>7.4626865671641798E-3</v>
      </c>
      <c r="U760" s="13">
        <v>0</v>
      </c>
      <c r="V760" s="13">
        <v>9.5238095238095195E-3</v>
      </c>
      <c r="W760" s="13">
        <v>2.5210084033613401E-2</v>
      </c>
      <c r="X760" s="13">
        <v>1.5151515151515201E-2</v>
      </c>
      <c r="Y760" s="13">
        <v>1.86915887850467E-2</v>
      </c>
      <c r="Z760" s="13">
        <v>3.3333333333333298E-2</v>
      </c>
      <c r="AA760" s="13">
        <v>2.51572327044025E-2</v>
      </c>
      <c r="AB760" s="13">
        <v>1.0638297872340399E-2</v>
      </c>
      <c r="AC760" s="13">
        <v>1.4705882352941201E-2</v>
      </c>
      <c r="AD760" s="13">
        <v>4.3478260869565202E-2</v>
      </c>
      <c r="AE760" s="13"/>
      <c r="AF760" s="13">
        <v>2.13299874529486E-2</v>
      </c>
      <c r="AG760" s="13">
        <v>1.1673151750972799E-2</v>
      </c>
      <c r="AH760" s="13"/>
      <c r="AI760" s="13">
        <v>2.1186440677966101E-2</v>
      </c>
      <c r="AJ760" s="13">
        <v>2.5974025974026E-2</v>
      </c>
      <c r="AK760" s="13">
        <v>1.7341040462427699E-2</v>
      </c>
      <c r="AL760" s="13"/>
      <c r="AM760" s="13">
        <v>1.4705882352941201E-2</v>
      </c>
      <c r="AN760" s="13">
        <v>0</v>
      </c>
      <c r="AO760" s="13">
        <v>2.96296296296296E-2</v>
      </c>
      <c r="AP760" s="13"/>
      <c r="AQ760" s="13">
        <v>1.3274336283185801E-2</v>
      </c>
      <c r="AR760" s="13">
        <v>2.0312500000000001E-2</v>
      </c>
      <c r="AS760" s="13"/>
      <c r="AT760" s="13">
        <v>1.8018018018018001E-2</v>
      </c>
      <c r="AU760" s="13">
        <v>1.77267987486966E-2</v>
      </c>
      <c r="AV760" s="13"/>
      <c r="AW760" s="13">
        <v>2.54957507082153E-2</v>
      </c>
      <c r="AX760" s="13">
        <v>1.46904512067156E-2</v>
      </c>
      <c r="AY760" s="13"/>
      <c r="AZ760" s="13">
        <v>1.8450184501845001E-2</v>
      </c>
      <c r="BA760" s="13">
        <v>1.71052631578947E-2</v>
      </c>
      <c r="BB760" s="13"/>
      <c r="BC760" s="13">
        <v>1.4367816091954E-2</v>
      </c>
      <c r="BD760" s="13">
        <v>3.9130434782608699E-2</v>
      </c>
      <c r="BE760" s="13"/>
      <c r="BF760" s="13">
        <v>1.4705882352941201E-2</v>
      </c>
      <c r="BG760" s="13">
        <v>1.41509433962264E-2</v>
      </c>
      <c r="BH760" s="13"/>
      <c r="BI760" s="13">
        <v>2.8985507246376802E-2</v>
      </c>
      <c r="BJ760" s="13">
        <v>1.62532078699743E-2</v>
      </c>
      <c r="BK760" s="13"/>
      <c r="BL760" s="13">
        <v>2.57425742574257E-2</v>
      </c>
      <c r="BM760" s="13">
        <v>1.13636363636364E-2</v>
      </c>
    </row>
    <row r="761" spans="2:65" x14ac:dyDescent="0.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row>
    <row r="762" spans="2:65" x14ac:dyDescent="0.3">
      <c r="B762" s="6" t="s">
        <v>388</v>
      </c>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row>
    <row r="763" spans="2:65" x14ac:dyDescent="0.3">
      <c r="B763" s="23" t="s">
        <v>82</v>
      </c>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row>
    <row r="764" spans="2:65" x14ac:dyDescent="0.3">
      <c r="B764" t="s">
        <v>380</v>
      </c>
      <c r="C764" s="13">
        <v>0.238275340393343</v>
      </c>
      <c r="D764" s="13">
        <v>0.24719101123595499</v>
      </c>
      <c r="E764" s="13">
        <v>0.22832369942196501</v>
      </c>
      <c r="F764" s="13"/>
      <c r="G764" s="13">
        <v>0.25414364640884002</v>
      </c>
      <c r="H764" s="13">
        <v>0.23529411764705899</v>
      </c>
      <c r="I764" s="13">
        <v>0.22509225092250901</v>
      </c>
      <c r="J764" s="13">
        <v>0.255924170616114</v>
      </c>
      <c r="K764" s="13">
        <v>0.229007633587786</v>
      </c>
      <c r="L764" s="13">
        <v>0.233918128654971</v>
      </c>
      <c r="M764" s="13"/>
      <c r="N764" s="13">
        <v>0.24680851063829801</v>
      </c>
      <c r="O764" s="13">
        <v>0.21176470588235299</v>
      </c>
      <c r="P764" s="13">
        <v>0.24719101123595499</v>
      </c>
      <c r="Q764" s="13">
        <v>0.24764890282131699</v>
      </c>
      <c r="R764" s="13"/>
      <c r="S764" s="13">
        <v>0.22145328719723201</v>
      </c>
      <c r="T764" s="13">
        <v>0.238805970149254</v>
      </c>
      <c r="U764" s="13">
        <v>0.27419354838709697</v>
      </c>
      <c r="V764" s="13">
        <v>0.27619047619047599</v>
      </c>
      <c r="W764" s="13">
        <v>0.159663865546218</v>
      </c>
      <c r="X764" s="13">
        <v>0.25</v>
      </c>
      <c r="Y764" s="13">
        <v>0.25233644859813098</v>
      </c>
      <c r="Z764" s="13">
        <v>0.33333333333333298</v>
      </c>
      <c r="AA764" s="13">
        <v>0.20754716981132099</v>
      </c>
      <c r="AB764" s="13">
        <v>0.23404255319148901</v>
      </c>
      <c r="AC764" s="13">
        <v>0.36764705882352899</v>
      </c>
      <c r="AD764" s="13">
        <v>0.173913043478261</v>
      </c>
      <c r="AE764" s="13"/>
      <c r="AF764" s="13">
        <v>0.26097867001254699</v>
      </c>
      <c r="AG764" s="13">
        <v>0.20622568093385199</v>
      </c>
      <c r="AH764" s="13"/>
      <c r="AI764" s="13">
        <v>0.25423728813559299</v>
      </c>
      <c r="AJ764" s="13">
        <v>0.31168831168831201</v>
      </c>
      <c r="AK764" s="13">
        <v>0.26878612716763001</v>
      </c>
      <c r="AL764" s="13"/>
      <c r="AM764" s="13">
        <v>0.26470588235294101</v>
      </c>
      <c r="AN764" s="13">
        <v>0.230769230769231</v>
      </c>
      <c r="AO764" s="13">
        <v>0.281481481481481</v>
      </c>
      <c r="AP764" s="13"/>
      <c r="AQ764" s="13">
        <v>0.238938053097345</v>
      </c>
      <c r="AR764" s="13">
        <v>0.23906250000000001</v>
      </c>
      <c r="AS764" s="13"/>
      <c r="AT764" s="13">
        <v>0.21321321321321299</v>
      </c>
      <c r="AU764" s="13">
        <v>0.247132429614181</v>
      </c>
      <c r="AV764" s="13"/>
      <c r="AW764" s="13">
        <v>0.28328611898016998</v>
      </c>
      <c r="AX764" s="13">
        <v>0.223504721930745</v>
      </c>
      <c r="AY764" s="13"/>
      <c r="AZ764" s="13">
        <v>0.245387453874539</v>
      </c>
      <c r="BA764" s="13">
        <v>0.235526315789474</v>
      </c>
      <c r="BB764" s="13"/>
      <c r="BC764" s="13">
        <v>0.29310344827586199</v>
      </c>
      <c r="BD764" s="13">
        <v>0.23913043478260901</v>
      </c>
      <c r="BE764" s="13"/>
      <c r="BF764" s="13">
        <v>0.20588235294117599</v>
      </c>
      <c r="BG764" s="13">
        <v>0.34905660377358499</v>
      </c>
      <c r="BH764" s="13"/>
      <c r="BI764" s="13">
        <v>0.23913043478260901</v>
      </c>
      <c r="BJ764" s="13">
        <v>0.23781009409751899</v>
      </c>
      <c r="BK764" s="13"/>
      <c r="BL764" s="13">
        <v>0.23564356435643599</v>
      </c>
      <c r="BM764" s="13">
        <v>0.23863636363636401</v>
      </c>
    </row>
    <row r="765" spans="2:65" x14ac:dyDescent="0.3">
      <c r="B765" t="s">
        <v>381</v>
      </c>
      <c r="C765" s="13">
        <v>0.51512859304084702</v>
      </c>
      <c r="D765" s="13">
        <v>0.46869983948635602</v>
      </c>
      <c r="E765" s="13">
        <v>0.55635838150288996</v>
      </c>
      <c r="F765" s="13"/>
      <c r="G765" s="13">
        <v>0.524861878453039</v>
      </c>
      <c r="H765" s="13">
        <v>0.53501400560224099</v>
      </c>
      <c r="I765" s="13">
        <v>0.50922509225092205</v>
      </c>
      <c r="J765" s="13">
        <v>0.464454976303318</v>
      </c>
      <c r="K765" s="13">
        <v>0.49618320610687</v>
      </c>
      <c r="L765" s="13">
        <v>0.54970760233918103</v>
      </c>
      <c r="M765" s="13"/>
      <c r="N765" s="13">
        <v>0.52978723404255301</v>
      </c>
      <c r="O765" s="13">
        <v>0.52352941176470602</v>
      </c>
      <c r="P765" s="13">
        <v>0.52247191011236005</v>
      </c>
      <c r="Q765" s="13">
        <v>0.48275862068965503</v>
      </c>
      <c r="R765" s="13"/>
      <c r="S765" s="13">
        <v>0.54671280276816603</v>
      </c>
      <c r="T765" s="13">
        <v>0.51492537313432796</v>
      </c>
      <c r="U765" s="13">
        <v>0.467741935483871</v>
      </c>
      <c r="V765" s="13">
        <v>0.45714285714285702</v>
      </c>
      <c r="W765" s="13">
        <v>0.630252100840336</v>
      </c>
      <c r="X765" s="13">
        <v>0.47727272727272702</v>
      </c>
      <c r="Y765" s="13">
        <v>0.56074766355140204</v>
      </c>
      <c r="Z765" s="13">
        <v>0.36666666666666697</v>
      </c>
      <c r="AA765" s="13">
        <v>0.50314465408804998</v>
      </c>
      <c r="AB765" s="13">
        <v>0.55319148936170204</v>
      </c>
      <c r="AC765" s="13">
        <v>0.38235294117647101</v>
      </c>
      <c r="AD765" s="13">
        <v>0.434782608695652</v>
      </c>
      <c r="AE765" s="13"/>
      <c r="AF765" s="13">
        <v>0.489335006273526</v>
      </c>
      <c r="AG765" s="13">
        <v>0.55252918287937702</v>
      </c>
      <c r="AH765" s="13"/>
      <c r="AI765" s="13">
        <v>0.47881355932203401</v>
      </c>
      <c r="AJ765" s="13">
        <v>0.51948051948051899</v>
      </c>
      <c r="AK765" s="13">
        <v>0.479768786127168</v>
      </c>
      <c r="AL765" s="13"/>
      <c r="AM765" s="13">
        <v>0.55882352941176505</v>
      </c>
      <c r="AN765" s="13">
        <v>0.480769230769231</v>
      </c>
      <c r="AO765" s="13">
        <v>0.45925925925925898</v>
      </c>
      <c r="AP765" s="13"/>
      <c r="AQ765" s="13">
        <v>0.51622418879055998</v>
      </c>
      <c r="AR765" s="13">
        <v>0.51249999999999996</v>
      </c>
      <c r="AS765" s="13"/>
      <c r="AT765" s="13">
        <v>0.50750750750750795</v>
      </c>
      <c r="AU765" s="13">
        <v>0.51616266944734102</v>
      </c>
      <c r="AV765" s="13"/>
      <c r="AW765" s="13">
        <v>0.51274787535410804</v>
      </c>
      <c r="AX765" s="13">
        <v>0.51836306400839405</v>
      </c>
      <c r="AY765" s="13"/>
      <c r="AZ765" s="13">
        <v>0.490774907749078</v>
      </c>
      <c r="BA765" s="13">
        <v>0.53421052631578902</v>
      </c>
      <c r="BB765" s="13"/>
      <c r="BC765" s="13">
        <v>0.48563218390804602</v>
      </c>
      <c r="BD765" s="13">
        <v>0.48695652173913001</v>
      </c>
      <c r="BE765" s="13"/>
      <c r="BF765" s="13">
        <v>0.53676470588235303</v>
      </c>
      <c r="BG765" s="13">
        <v>0.45283018867924502</v>
      </c>
      <c r="BH765" s="13"/>
      <c r="BI765" s="13">
        <v>0.471014492753623</v>
      </c>
      <c r="BJ765" s="13">
        <v>0.523524379811805</v>
      </c>
      <c r="BK765" s="13"/>
      <c r="BL765" s="13">
        <v>0.50297029702970297</v>
      </c>
      <c r="BM765" s="13">
        <v>0.52904040404040398</v>
      </c>
    </row>
    <row r="766" spans="2:65" x14ac:dyDescent="0.3">
      <c r="B766" t="s">
        <v>382</v>
      </c>
      <c r="C766" s="13">
        <v>0.185325264750378</v>
      </c>
      <c r="D766" s="13">
        <v>0.22311396468699801</v>
      </c>
      <c r="E766" s="13">
        <v>0.15317919075144501</v>
      </c>
      <c r="F766" s="13"/>
      <c r="G766" s="13">
        <v>0.17679558011049701</v>
      </c>
      <c r="H766" s="13">
        <v>0.16246498599439799</v>
      </c>
      <c r="I766" s="13">
        <v>0.21402214022140201</v>
      </c>
      <c r="J766" s="13">
        <v>0.18009478672985799</v>
      </c>
      <c r="K766" s="13">
        <v>0.229007633587786</v>
      </c>
      <c r="L766" s="13">
        <v>0.16959064327485401</v>
      </c>
      <c r="M766" s="13"/>
      <c r="N766" s="13">
        <v>0.16595744680851099</v>
      </c>
      <c r="O766" s="13">
        <v>0.214705882352941</v>
      </c>
      <c r="P766" s="13">
        <v>0.17977528089887601</v>
      </c>
      <c r="Q766" s="13">
        <v>0.19435736677116</v>
      </c>
      <c r="R766" s="13"/>
      <c r="S766" s="13">
        <v>0.190311418685121</v>
      </c>
      <c r="T766" s="13">
        <v>0.17910447761194001</v>
      </c>
      <c r="U766" s="13">
        <v>0.19354838709677399</v>
      </c>
      <c r="V766" s="13">
        <v>0.21904761904761899</v>
      </c>
      <c r="W766" s="13">
        <v>0.159663865546218</v>
      </c>
      <c r="X766" s="13">
        <v>0.19696969696969699</v>
      </c>
      <c r="Y766" s="13">
        <v>0.121495327102804</v>
      </c>
      <c r="Z766" s="13">
        <v>0.2</v>
      </c>
      <c r="AA766" s="13">
        <v>0.213836477987421</v>
      </c>
      <c r="AB766" s="13">
        <v>0.170212765957447</v>
      </c>
      <c r="AC766" s="13">
        <v>0.17647058823529399</v>
      </c>
      <c r="AD766" s="13">
        <v>0.217391304347826</v>
      </c>
      <c r="AE766" s="13"/>
      <c r="AF766" s="13">
        <v>0.185696361355082</v>
      </c>
      <c r="AG766" s="13">
        <v>0.18677042801556401</v>
      </c>
      <c r="AH766" s="13"/>
      <c r="AI766" s="13">
        <v>0.21186440677966101</v>
      </c>
      <c r="AJ766" s="13">
        <v>0.11688311688311701</v>
      </c>
      <c r="AK766" s="13">
        <v>0.18786127167630101</v>
      </c>
      <c r="AL766" s="13"/>
      <c r="AM766" s="13">
        <v>0.161764705882353</v>
      </c>
      <c r="AN766" s="13">
        <v>0.21153846153846201</v>
      </c>
      <c r="AO766" s="13">
        <v>0.18518518518518501</v>
      </c>
      <c r="AP766" s="13"/>
      <c r="AQ766" s="13">
        <v>0.18879056047197601</v>
      </c>
      <c r="AR766" s="13">
        <v>0.18281249999999999</v>
      </c>
      <c r="AS766" s="13"/>
      <c r="AT766" s="13">
        <v>0.20720720720720701</v>
      </c>
      <c r="AU766" s="13">
        <v>0.179353493222106</v>
      </c>
      <c r="AV766" s="13"/>
      <c r="AW766" s="13">
        <v>0.13031161473087799</v>
      </c>
      <c r="AX766" s="13">
        <v>0.20356768100734501</v>
      </c>
      <c r="AY766" s="13"/>
      <c r="AZ766" s="13">
        <v>0.19741697416974199</v>
      </c>
      <c r="BA766" s="13">
        <v>0.17631578947368401</v>
      </c>
      <c r="BB766" s="13"/>
      <c r="BC766" s="13">
        <v>0.18390804597701099</v>
      </c>
      <c r="BD766" s="13">
        <v>0.18695652173912999</v>
      </c>
      <c r="BE766" s="13"/>
      <c r="BF766" s="13">
        <v>0.20588235294117599</v>
      </c>
      <c r="BG766" s="13">
        <v>0.169811320754717</v>
      </c>
      <c r="BH766" s="13"/>
      <c r="BI766" s="13">
        <v>0.22463768115942001</v>
      </c>
      <c r="BJ766" s="13">
        <v>0.17878528656971801</v>
      </c>
      <c r="BK766" s="13"/>
      <c r="BL766" s="13">
        <v>0.19405940594059401</v>
      </c>
      <c r="BM766" s="13">
        <v>0.17803030303030301</v>
      </c>
    </row>
    <row r="767" spans="2:65" x14ac:dyDescent="0.3">
      <c r="B767" t="s">
        <v>91</v>
      </c>
      <c r="C767" s="13">
        <v>6.1270801815431201E-2</v>
      </c>
      <c r="D767" s="13">
        <v>6.0995184590690199E-2</v>
      </c>
      <c r="E767" s="13">
        <v>6.2138728323699398E-2</v>
      </c>
      <c r="F767" s="13"/>
      <c r="G767" s="13">
        <v>4.4198895027624301E-2</v>
      </c>
      <c r="H767" s="13">
        <v>6.7226890756302504E-2</v>
      </c>
      <c r="I767" s="13">
        <v>5.1660516605166101E-2</v>
      </c>
      <c r="J767" s="13">
        <v>9.9526066350710901E-2</v>
      </c>
      <c r="K767" s="13">
        <v>4.58015267175573E-2</v>
      </c>
      <c r="L767" s="13">
        <v>4.6783625730994101E-2</v>
      </c>
      <c r="M767" s="13"/>
      <c r="N767" s="13">
        <v>5.7446808510638298E-2</v>
      </c>
      <c r="O767" s="13">
        <v>0.05</v>
      </c>
      <c r="P767" s="13">
        <v>5.0561797752809001E-2</v>
      </c>
      <c r="Q767" s="13">
        <v>7.5235109717868301E-2</v>
      </c>
      <c r="R767" s="13"/>
      <c r="S767" s="13">
        <v>4.1522491349481001E-2</v>
      </c>
      <c r="T767" s="13">
        <v>6.7164179104477598E-2</v>
      </c>
      <c r="U767" s="13">
        <v>6.4516129032258104E-2</v>
      </c>
      <c r="V767" s="13">
        <v>4.7619047619047603E-2</v>
      </c>
      <c r="W767" s="13">
        <v>5.0420168067226899E-2</v>
      </c>
      <c r="X767" s="13">
        <v>7.5757575757575801E-2</v>
      </c>
      <c r="Y767" s="13">
        <v>6.5420560747663503E-2</v>
      </c>
      <c r="Z767" s="13">
        <v>0.1</v>
      </c>
      <c r="AA767" s="13">
        <v>7.5471698113207503E-2</v>
      </c>
      <c r="AB767" s="13">
        <v>4.2553191489361701E-2</v>
      </c>
      <c r="AC767" s="13">
        <v>7.3529411764705899E-2</v>
      </c>
      <c r="AD767" s="13">
        <v>0.173913043478261</v>
      </c>
      <c r="AE767" s="13"/>
      <c r="AF767" s="13">
        <v>6.3989962358845701E-2</v>
      </c>
      <c r="AG767" s="13">
        <v>5.4474708171206199E-2</v>
      </c>
      <c r="AH767" s="13"/>
      <c r="AI767" s="13">
        <v>5.5084745762711898E-2</v>
      </c>
      <c r="AJ767" s="13">
        <v>5.1948051948052E-2</v>
      </c>
      <c r="AK767" s="13">
        <v>6.3583815028901702E-2</v>
      </c>
      <c r="AL767" s="13"/>
      <c r="AM767" s="13">
        <v>1.4705882352941201E-2</v>
      </c>
      <c r="AN767" s="13">
        <v>7.69230769230769E-2</v>
      </c>
      <c r="AO767" s="13">
        <v>7.4074074074074098E-2</v>
      </c>
      <c r="AP767" s="13"/>
      <c r="AQ767" s="13">
        <v>5.6047197640118E-2</v>
      </c>
      <c r="AR767" s="13">
        <v>6.5625000000000003E-2</v>
      </c>
      <c r="AS767" s="13"/>
      <c r="AT767" s="13">
        <v>7.2072072072072099E-2</v>
      </c>
      <c r="AU767" s="13">
        <v>5.7351407716371199E-2</v>
      </c>
      <c r="AV767" s="13"/>
      <c r="AW767" s="13">
        <v>7.3654390934844202E-2</v>
      </c>
      <c r="AX767" s="13">
        <v>5.4564533053515198E-2</v>
      </c>
      <c r="AY767" s="13"/>
      <c r="AZ767" s="13">
        <v>6.6420664206642097E-2</v>
      </c>
      <c r="BA767" s="13">
        <v>5.3947368421052598E-2</v>
      </c>
      <c r="BB767" s="13"/>
      <c r="BC767" s="13">
        <v>3.7356321839080497E-2</v>
      </c>
      <c r="BD767" s="13">
        <v>8.6956521739130405E-2</v>
      </c>
      <c r="BE767" s="13"/>
      <c r="BF767" s="13">
        <v>5.1470588235294101E-2</v>
      </c>
      <c r="BG767" s="13">
        <v>2.83018867924528E-2</v>
      </c>
      <c r="BH767" s="13"/>
      <c r="BI767" s="13">
        <v>6.5217391304347797E-2</v>
      </c>
      <c r="BJ767" s="13">
        <v>5.9880239520958098E-2</v>
      </c>
      <c r="BK767" s="13"/>
      <c r="BL767" s="13">
        <v>6.7326732673267303E-2</v>
      </c>
      <c r="BM767" s="13">
        <v>5.4292929292929303E-2</v>
      </c>
    </row>
    <row r="768" spans="2:65" x14ac:dyDescent="0.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row>
    <row r="769" spans="2:65" x14ac:dyDescent="0.3">
      <c r="B769" s="6" t="s">
        <v>389</v>
      </c>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row>
    <row r="770" spans="2:65" x14ac:dyDescent="0.3">
      <c r="B770" s="23" t="s">
        <v>82</v>
      </c>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row>
    <row r="771" spans="2:65" x14ac:dyDescent="0.3">
      <c r="B771" t="s">
        <v>380</v>
      </c>
      <c r="C771" s="13">
        <v>0.69969742813918301</v>
      </c>
      <c r="D771" s="13">
        <v>0.69983948635633997</v>
      </c>
      <c r="E771" s="13">
        <v>0.699421965317919</v>
      </c>
      <c r="F771" s="13"/>
      <c r="G771" s="13">
        <v>0.70165745856353601</v>
      </c>
      <c r="H771" s="13">
        <v>0.62745098039215697</v>
      </c>
      <c r="I771" s="13">
        <v>0.68265682656826598</v>
      </c>
      <c r="J771" s="13">
        <v>0.72037914691943095</v>
      </c>
      <c r="K771" s="13">
        <v>0.74045801526717603</v>
      </c>
      <c r="L771" s="13">
        <v>0.81871345029239795</v>
      </c>
      <c r="M771" s="13"/>
      <c r="N771" s="13">
        <v>0.72127659574468095</v>
      </c>
      <c r="O771" s="13">
        <v>0.72647058823529398</v>
      </c>
      <c r="P771" s="13">
        <v>0.66292134831460703</v>
      </c>
      <c r="Q771" s="13">
        <v>0.66144200626959204</v>
      </c>
      <c r="R771" s="13"/>
      <c r="S771" s="13">
        <v>0.70242214532872005</v>
      </c>
      <c r="T771" s="13">
        <v>0.70149253731343297</v>
      </c>
      <c r="U771" s="13">
        <v>0.72580645161290303</v>
      </c>
      <c r="V771" s="13">
        <v>0.76190476190476197</v>
      </c>
      <c r="W771" s="13">
        <v>0.65546218487395003</v>
      </c>
      <c r="X771" s="13">
        <v>0.74242424242424199</v>
      </c>
      <c r="Y771" s="13">
        <v>0.67289719626168198</v>
      </c>
      <c r="Z771" s="13">
        <v>0.7</v>
      </c>
      <c r="AA771" s="13">
        <v>0.62264150943396201</v>
      </c>
      <c r="AB771" s="13">
        <v>0.76595744680851097</v>
      </c>
      <c r="AC771" s="13">
        <v>0.70588235294117696</v>
      </c>
      <c r="AD771" s="13">
        <v>0.65217391304347805</v>
      </c>
      <c r="AE771" s="13"/>
      <c r="AF771" s="13">
        <v>0.68005018820577201</v>
      </c>
      <c r="AG771" s="13">
        <v>0.73540856031128399</v>
      </c>
      <c r="AH771" s="13"/>
      <c r="AI771" s="13">
        <v>0.605932203389831</v>
      </c>
      <c r="AJ771" s="13">
        <v>0.70129870129870098</v>
      </c>
      <c r="AK771" s="13">
        <v>0.72543352601156097</v>
      </c>
      <c r="AL771" s="13"/>
      <c r="AM771" s="13">
        <v>0.70588235294117696</v>
      </c>
      <c r="AN771" s="13">
        <v>0.55769230769230804</v>
      </c>
      <c r="AO771" s="13">
        <v>0.62222222222222201</v>
      </c>
      <c r="AP771" s="13"/>
      <c r="AQ771" s="13">
        <v>0.70206489675516204</v>
      </c>
      <c r="AR771" s="13">
        <v>0.69843750000000004</v>
      </c>
      <c r="AS771" s="13"/>
      <c r="AT771" s="13">
        <v>0.66066066066066098</v>
      </c>
      <c r="AU771" s="13">
        <v>0.71532846715328502</v>
      </c>
      <c r="AV771" s="13"/>
      <c r="AW771" s="13">
        <v>0.68271954674221003</v>
      </c>
      <c r="AX771" s="13">
        <v>0.70724029380902398</v>
      </c>
      <c r="AY771" s="13"/>
      <c r="AZ771" s="13">
        <v>0.70295202952029501</v>
      </c>
      <c r="BA771" s="13">
        <v>0.7</v>
      </c>
      <c r="BB771" s="13"/>
      <c r="BC771" s="13">
        <v>0.681034482758621</v>
      </c>
      <c r="BD771" s="13">
        <v>0.63043478260869601</v>
      </c>
      <c r="BE771" s="13"/>
      <c r="BF771" s="13">
        <v>0.71323529411764697</v>
      </c>
      <c r="BG771" s="13">
        <v>0.660377358490566</v>
      </c>
      <c r="BH771" s="13"/>
      <c r="BI771" s="13">
        <v>0.57971014492753603</v>
      </c>
      <c r="BJ771" s="13">
        <v>0.71514114627887104</v>
      </c>
      <c r="BK771" s="13"/>
      <c r="BL771" s="13">
        <v>0.67722772277227705</v>
      </c>
      <c r="BM771" s="13">
        <v>0.71717171717171702</v>
      </c>
    </row>
    <row r="772" spans="2:65" x14ac:dyDescent="0.3">
      <c r="B772" t="s">
        <v>381</v>
      </c>
      <c r="C772" s="13">
        <v>0.231467473524962</v>
      </c>
      <c r="D772" s="13">
        <v>0.22792937399679</v>
      </c>
      <c r="E772" s="13">
        <v>0.234104046242775</v>
      </c>
      <c r="F772" s="13"/>
      <c r="G772" s="13">
        <v>0.232044198895028</v>
      </c>
      <c r="H772" s="13">
        <v>0.29691876750700302</v>
      </c>
      <c r="I772" s="13">
        <v>0.24723247232472301</v>
      </c>
      <c r="J772" s="13">
        <v>0.184834123222749</v>
      </c>
      <c r="K772" s="13">
        <v>0.213740458015267</v>
      </c>
      <c r="L772" s="13">
        <v>0.140350877192982</v>
      </c>
      <c r="M772" s="13"/>
      <c r="N772" s="13">
        <v>0.20425531914893599</v>
      </c>
      <c r="O772" s="13">
        <v>0.20882352941176499</v>
      </c>
      <c r="P772" s="13">
        <v>0.28089887640449401</v>
      </c>
      <c r="Q772" s="13">
        <v>0.26645768025078398</v>
      </c>
      <c r="R772" s="13"/>
      <c r="S772" s="13">
        <v>0.22145328719723201</v>
      </c>
      <c r="T772" s="13">
        <v>0.238805970149254</v>
      </c>
      <c r="U772" s="13">
        <v>0.209677419354839</v>
      </c>
      <c r="V772" s="13">
        <v>0.19047619047618999</v>
      </c>
      <c r="W772" s="13">
        <v>0.27731092436974802</v>
      </c>
      <c r="X772" s="13">
        <v>0.15909090909090901</v>
      </c>
      <c r="Y772" s="13">
        <v>0.25233644859813098</v>
      </c>
      <c r="Z772" s="13">
        <v>0.133333333333333</v>
      </c>
      <c r="AA772" s="13">
        <v>0.31446540880503099</v>
      </c>
      <c r="AB772" s="13">
        <v>0.23404255319148901</v>
      </c>
      <c r="AC772" s="13">
        <v>0.20588235294117599</v>
      </c>
      <c r="AD772" s="13">
        <v>0.26086956521739102</v>
      </c>
      <c r="AE772" s="13"/>
      <c r="AF772" s="13">
        <v>0.24592220828105399</v>
      </c>
      <c r="AG772" s="13">
        <v>0.208171206225681</v>
      </c>
      <c r="AH772" s="13"/>
      <c r="AI772" s="13">
        <v>0.30932203389830498</v>
      </c>
      <c r="AJ772" s="13">
        <v>0.207792207792208</v>
      </c>
      <c r="AK772" s="13">
        <v>0.20809248554913301</v>
      </c>
      <c r="AL772" s="13"/>
      <c r="AM772" s="13">
        <v>0.25</v>
      </c>
      <c r="AN772" s="13">
        <v>0.36538461538461497</v>
      </c>
      <c r="AO772" s="13">
        <v>0.27407407407407403</v>
      </c>
      <c r="AP772" s="13"/>
      <c r="AQ772" s="13">
        <v>0.23008849557522101</v>
      </c>
      <c r="AR772" s="13">
        <v>0.23281250000000001</v>
      </c>
      <c r="AS772" s="13"/>
      <c r="AT772" s="13">
        <v>0.255255255255255</v>
      </c>
      <c r="AU772" s="13">
        <v>0.22210636079249199</v>
      </c>
      <c r="AV772" s="13"/>
      <c r="AW772" s="13">
        <v>0.21813031161473101</v>
      </c>
      <c r="AX772" s="13">
        <v>0.236096537250787</v>
      </c>
      <c r="AY772" s="13"/>
      <c r="AZ772" s="13">
        <v>0.22693726937269401</v>
      </c>
      <c r="BA772" s="13">
        <v>0.235526315789474</v>
      </c>
      <c r="BB772" s="13"/>
      <c r="BC772" s="13">
        <v>0.23850574712643699</v>
      </c>
      <c r="BD772" s="13">
        <v>0.27391304347826101</v>
      </c>
      <c r="BE772" s="13"/>
      <c r="BF772" s="13">
        <v>0.23529411764705899</v>
      </c>
      <c r="BG772" s="13">
        <v>0.240566037735849</v>
      </c>
      <c r="BH772" s="13"/>
      <c r="BI772" s="13">
        <v>0.30434782608695699</v>
      </c>
      <c r="BJ772" s="13">
        <v>0.223267750213858</v>
      </c>
      <c r="BK772" s="13"/>
      <c r="BL772" s="13">
        <v>0.25346534653465302</v>
      </c>
      <c r="BM772" s="13">
        <v>0.214646464646465</v>
      </c>
    </row>
    <row r="773" spans="2:65" x14ac:dyDescent="0.3">
      <c r="B773" t="s">
        <v>382</v>
      </c>
      <c r="C773" s="13">
        <v>4.3116490166414501E-2</v>
      </c>
      <c r="D773" s="13">
        <v>5.6179775280898903E-2</v>
      </c>
      <c r="E773" s="13">
        <v>3.17919075144509E-2</v>
      </c>
      <c r="F773" s="13"/>
      <c r="G773" s="13">
        <v>3.8674033149171297E-2</v>
      </c>
      <c r="H773" s="13">
        <v>4.20168067226891E-2</v>
      </c>
      <c r="I773" s="13">
        <v>4.4280442804428E-2</v>
      </c>
      <c r="J773" s="13">
        <v>6.6350710900473897E-2</v>
      </c>
      <c r="K773" s="13">
        <v>3.0534351145038201E-2</v>
      </c>
      <c r="L773" s="13">
        <v>2.9239766081871298E-2</v>
      </c>
      <c r="M773" s="13"/>
      <c r="N773" s="13">
        <v>5.7446808510638298E-2</v>
      </c>
      <c r="O773" s="13">
        <v>3.5294117647058802E-2</v>
      </c>
      <c r="P773" s="13">
        <v>3.9325842696629199E-2</v>
      </c>
      <c r="Q773" s="13">
        <v>3.4482758620689703E-2</v>
      </c>
      <c r="R773" s="13"/>
      <c r="S773" s="13">
        <v>5.8823529411764698E-2</v>
      </c>
      <c r="T773" s="13">
        <v>2.9850746268656699E-2</v>
      </c>
      <c r="U773" s="13">
        <v>3.2258064516128997E-2</v>
      </c>
      <c r="V773" s="13">
        <v>2.8571428571428598E-2</v>
      </c>
      <c r="W773" s="13">
        <v>2.5210084033613401E-2</v>
      </c>
      <c r="X773" s="13">
        <v>6.0606060606060601E-2</v>
      </c>
      <c r="Y773" s="13">
        <v>4.67289719626168E-2</v>
      </c>
      <c r="Z773" s="13">
        <v>0.1</v>
      </c>
      <c r="AA773" s="13">
        <v>5.0314465408804999E-2</v>
      </c>
      <c r="AB773" s="13">
        <v>0</v>
      </c>
      <c r="AC773" s="13">
        <v>5.8823529411764698E-2</v>
      </c>
      <c r="AD773" s="13">
        <v>0</v>
      </c>
      <c r="AE773" s="13"/>
      <c r="AF773" s="13">
        <v>5.1442910915934802E-2</v>
      </c>
      <c r="AG773" s="13">
        <v>2.7237354085603099E-2</v>
      </c>
      <c r="AH773" s="13"/>
      <c r="AI773" s="13">
        <v>6.3559322033898302E-2</v>
      </c>
      <c r="AJ773" s="13">
        <v>6.4935064935064901E-2</v>
      </c>
      <c r="AK773" s="13">
        <v>4.0462427745664699E-2</v>
      </c>
      <c r="AL773" s="13"/>
      <c r="AM773" s="13">
        <v>4.4117647058823498E-2</v>
      </c>
      <c r="AN773" s="13">
        <v>5.7692307692307702E-2</v>
      </c>
      <c r="AO773" s="13">
        <v>6.6666666666666693E-2</v>
      </c>
      <c r="AP773" s="13"/>
      <c r="AQ773" s="13">
        <v>4.1297935103244802E-2</v>
      </c>
      <c r="AR773" s="13">
        <v>4.5312499999999999E-2</v>
      </c>
      <c r="AS773" s="13"/>
      <c r="AT773" s="13">
        <v>4.2042042042041997E-2</v>
      </c>
      <c r="AU773" s="13">
        <v>4.1710114702815403E-2</v>
      </c>
      <c r="AV773" s="13"/>
      <c r="AW773" s="13">
        <v>6.5155807365439106E-2</v>
      </c>
      <c r="AX773" s="13">
        <v>3.46274921301154E-2</v>
      </c>
      <c r="AY773" s="13"/>
      <c r="AZ773" s="13">
        <v>4.6125461254612497E-2</v>
      </c>
      <c r="BA773" s="13">
        <v>3.94736842105263E-2</v>
      </c>
      <c r="BB773" s="13"/>
      <c r="BC773" s="13">
        <v>6.3218390804597693E-2</v>
      </c>
      <c r="BD773" s="13">
        <v>4.7826086956521699E-2</v>
      </c>
      <c r="BE773" s="13"/>
      <c r="BF773" s="13">
        <v>4.4117647058823498E-2</v>
      </c>
      <c r="BG773" s="13">
        <v>7.5471698113207503E-2</v>
      </c>
      <c r="BH773" s="13"/>
      <c r="BI773" s="13">
        <v>7.2463768115942004E-2</v>
      </c>
      <c r="BJ773" s="13">
        <v>3.8494439692044503E-2</v>
      </c>
      <c r="BK773" s="13"/>
      <c r="BL773" s="13">
        <v>4.7524752475247498E-2</v>
      </c>
      <c r="BM773" s="13">
        <v>4.1666666666666699E-2</v>
      </c>
    </row>
    <row r="774" spans="2:65" x14ac:dyDescent="0.3">
      <c r="B774" t="s">
        <v>91</v>
      </c>
      <c r="C774" s="13">
        <v>2.5718608169440198E-2</v>
      </c>
      <c r="D774" s="13">
        <v>1.6051364365971099E-2</v>
      </c>
      <c r="E774" s="13">
        <v>3.4682080924855502E-2</v>
      </c>
      <c r="F774" s="13"/>
      <c r="G774" s="13">
        <v>2.7624309392265199E-2</v>
      </c>
      <c r="H774" s="13">
        <v>3.3613445378151301E-2</v>
      </c>
      <c r="I774" s="13">
        <v>2.5830258302582999E-2</v>
      </c>
      <c r="J774" s="13">
        <v>2.8436018957346001E-2</v>
      </c>
      <c r="K774" s="13">
        <v>1.5267175572519101E-2</v>
      </c>
      <c r="L774" s="13">
        <v>1.1695906432748499E-2</v>
      </c>
      <c r="M774" s="13"/>
      <c r="N774" s="13">
        <v>1.7021276595744698E-2</v>
      </c>
      <c r="O774" s="13">
        <v>2.9411764705882401E-2</v>
      </c>
      <c r="P774" s="13">
        <v>1.6853932584269701E-2</v>
      </c>
      <c r="Q774" s="13">
        <v>3.7617554858934199E-2</v>
      </c>
      <c r="R774" s="13"/>
      <c r="S774" s="13">
        <v>1.73010380622837E-2</v>
      </c>
      <c r="T774" s="13">
        <v>2.9850746268656699E-2</v>
      </c>
      <c r="U774" s="13">
        <v>3.2258064516128997E-2</v>
      </c>
      <c r="V774" s="13">
        <v>1.9047619047619001E-2</v>
      </c>
      <c r="W774" s="13">
        <v>4.20168067226891E-2</v>
      </c>
      <c r="X774" s="13">
        <v>3.7878787878787901E-2</v>
      </c>
      <c r="Y774" s="13">
        <v>2.80373831775701E-2</v>
      </c>
      <c r="Z774" s="13">
        <v>6.6666666666666693E-2</v>
      </c>
      <c r="AA774" s="13">
        <v>1.25786163522013E-2</v>
      </c>
      <c r="AB774" s="13">
        <v>0</v>
      </c>
      <c r="AC774" s="13">
        <v>2.9411764705882401E-2</v>
      </c>
      <c r="AD774" s="13">
        <v>8.6956521739130405E-2</v>
      </c>
      <c r="AE774" s="13"/>
      <c r="AF774" s="13">
        <v>2.2584692597239699E-2</v>
      </c>
      <c r="AG774" s="13">
        <v>2.91828793774319E-2</v>
      </c>
      <c r="AH774" s="13"/>
      <c r="AI774" s="13">
        <v>2.1186440677966101E-2</v>
      </c>
      <c r="AJ774" s="13">
        <v>2.5974025974026E-2</v>
      </c>
      <c r="AK774" s="13">
        <v>2.6011560693641599E-2</v>
      </c>
      <c r="AL774" s="13"/>
      <c r="AM774" s="13">
        <v>0</v>
      </c>
      <c r="AN774" s="13">
        <v>1.9230769230769201E-2</v>
      </c>
      <c r="AO774" s="13">
        <v>3.7037037037037E-2</v>
      </c>
      <c r="AP774" s="13"/>
      <c r="AQ774" s="13">
        <v>2.6548672566371698E-2</v>
      </c>
      <c r="AR774" s="13">
        <v>2.34375E-2</v>
      </c>
      <c r="AS774" s="13"/>
      <c r="AT774" s="13">
        <v>4.2042042042041997E-2</v>
      </c>
      <c r="AU774" s="13">
        <v>2.0855057351407701E-2</v>
      </c>
      <c r="AV774" s="13"/>
      <c r="AW774" s="13">
        <v>3.39943342776204E-2</v>
      </c>
      <c r="AX774" s="13">
        <v>2.2035676810073498E-2</v>
      </c>
      <c r="AY774" s="13"/>
      <c r="AZ774" s="13">
        <v>2.3985239852398501E-2</v>
      </c>
      <c r="BA774" s="13">
        <v>2.5000000000000001E-2</v>
      </c>
      <c r="BB774" s="13"/>
      <c r="BC774" s="13">
        <v>1.72413793103448E-2</v>
      </c>
      <c r="BD774" s="13">
        <v>4.7826086956521699E-2</v>
      </c>
      <c r="BE774" s="13"/>
      <c r="BF774" s="13">
        <v>7.3529411764705899E-3</v>
      </c>
      <c r="BG774" s="13">
        <v>2.3584905660377398E-2</v>
      </c>
      <c r="BH774" s="13"/>
      <c r="BI774" s="13">
        <v>4.3478260869565202E-2</v>
      </c>
      <c r="BJ774" s="13">
        <v>2.3096663815226699E-2</v>
      </c>
      <c r="BK774" s="13"/>
      <c r="BL774" s="13">
        <v>2.1782178217821802E-2</v>
      </c>
      <c r="BM774" s="13">
        <v>2.6515151515151499E-2</v>
      </c>
    </row>
    <row r="775" spans="2:65" x14ac:dyDescent="0.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row>
    <row r="776" spans="2:65" x14ac:dyDescent="0.3">
      <c r="B776" s="6" t="s">
        <v>390</v>
      </c>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row>
    <row r="777" spans="2:65" x14ac:dyDescent="0.3">
      <c r="B777" s="23" t="s">
        <v>82</v>
      </c>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row>
    <row r="778" spans="2:65" x14ac:dyDescent="0.3">
      <c r="B778" t="s">
        <v>380</v>
      </c>
      <c r="C778" s="13">
        <v>0.413767019667171</v>
      </c>
      <c r="D778" s="13">
        <v>0.45264847512038497</v>
      </c>
      <c r="E778" s="13">
        <v>0.37716763005780302</v>
      </c>
      <c r="F778" s="13"/>
      <c r="G778" s="13">
        <v>0.39779005524861899</v>
      </c>
      <c r="H778" s="13">
        <v>0.36414565826330503</v>
      </c>
      <c r="I778" s="13">
        <v>0.40959409594095902</v>
      </c>
      <c r="J778" s="13">
        <v>0.440758293838863</v>
      </c>
      <c r="K778" s="13">
        <v>0.473282442748092</v>
      </c>
      <c r="L778" s="13">
        <v>0.461988304093567</v>
      </c>
      <c r="M778" s="13"/>
      <c r="N778" s="13">
        <v>0.42978723404255298</v>
      </c>
      <c r="O778" s="13">
        <v>0.4</v>
      </c>
      <c r="P778" s="13">
        <v>0.44382022471910099</v>
      </c>
      <c r="Q778" s="13">
        <v>0.39498432601880901</v>
      </c>
      <c r="R778" s="13"/>
      <c r="S778" s="13">
        <v>0.40830449826989601</v>
      </c>
      <c r="T778" s="13">
        <v>0.38805970149253699</v>
      </c>
      <c r="U778" s="13">
        <v>0.41935483870967699</v>
      </c>
      <c r="V778" s="13">
        <v>0.371428571428571</v>
      </c>
      <c r="W778" s="13">
        <v>0.41176470588235298</v>
      </c>
      <c r="X778" s="13">
        <v>0.40909090909090901</v>
      </c>
      <c r="Y778" s="13">
        <v>0.420560747663551</v>
      </c>
      <c r="Z778" s="13">
        <v>0.46666666666666701</v>
      </c>
      <c r="AA778" s="13">
        <v>0.40880503144654101</v>
      </c>
      <c r="AB778" s="13">
        <v>0.42553191489361702</v>
      </c>
      <c r="AC778" s="13">
        <v>0.54411764705882304</v>
      </c>
      <c r="AD778" s="13">
        <v>0.34782608695652201</v>
      </c>
      <c r="AE778" s="13"/>
      <c r="AF778" s="13">
        <v>0.41781681304893298</v>
      </c>
      <c r="AG778" s="13">
        <v>0.40661478599221801</v>
      </c>
      <c r="AH778" s="13"/>
      <c r="AI778" s="13">
        <v>0.43220338983050799</v>
      </c>
      <c r="AJ778" s="13">
        <v>0.38961038961039002</v>
      </c>
      <c r="AK778" s="13">
        <v>0.41329479768786098</v>
      </c>
      <c r="AL778" s="13"/>
      <c r="AM778" s="13">
        <v>0.45588235294117602</v>
      </c>
      <c r="AN778" s="13">
        <v>0.5</v>
      </c>
      <c r="AO778" s="13">
        <v>0.407407407407407</v>
      </c>
      <c r="AP778" s="13"/>
      <c r="AQ778" s="13">
        <v>0.42920353982300902</v>
      </c>
      <c r="AR778" s="13">
        <v>0.39687499999999998</v>
      </c>
      <c r="AS778" s="13"/>
      <c r="AT778" s="13">
        <v>0.37837837837837801</v>
      </c>
      <c r="AU778" s="13">
        <v>0.427528675703858</v>
      </c>
      <c r="AV778" s="13"/>
      <c r="AW778" s="13">
        <v>0.41076487252124599</v>
      </c>
      <c r="AX778" s="13">
        <v>0.41448058761804801</v>
      </c>
      <c r="AY778" s="13"/>
      <c r="AZ778" s="13">
        <v>0.39483394833948299</v>
      </c>
      <c r="BA778" s="13">
        <v>0.42631578947368398</v>
      </c>
      <c r="BB778" s="13"/>
      <c r="BC778" s="13">
        <v>0.44827586206896602</v>
      </c>
      <c r="BD778" s="13">
        <v>0.356521739130435</v>
      </c>
      <c r="BE778" s="13"/>
      <c r="BF778" s="13">
        <v>0.40441176470588203</v>
      </c>
      <c r="BG778" s="13">
        <v>0.47641509433962298</v>
      </c>
      <c r="BH778" s="13"/>
      <c r="BI778" s="13">
        <v>0.32608695652173902</v>
      </c>
      <c r="BJ778" s="13">
        <v>0.42600513259195899</v>
      </c>
      <c r="BK778" s="13"/>
      <c r="BL778" s="13">
        <v>0.44158415841584198</v>
      </c>
      <c r="BM778" s="13">
        <v>0.39646464646464602</v>
      </c>
    </row>
    <row r="779" spans="2:65" x14ac:dyDescent="0.3">
      <c r="B779" t="s">
        <v>381</v>
      </c>
      <c r="C779" s="13">
        <v>0.44251134644478102</v>
      </c>
      <c r="D779" s="13">
        <v>0.39325842696629199</v>
      </c>
      <c r="E779" s="13">
        <v>0.48699421965317902</v>
      </c>
      <c r="F779" s="13"/>
      <c r="G779" s="13">
        <v>0.475138121546961</v>
      </c>
      <c r="H779" s="13">
        <v>0.45938375350140098</v>
      </c>
      <c r="I779" s="13">
        <v>0.464944649446494</v>
      </c>
      <c r="J779" s="13">
        <v>0.38862559241706202</v>
      </c>
      <c r="K779" s="13">
        <v>0.40458015267175601</v>
      </c>
      <c r="L779" s="13">
        <v>0.43274853801169599</v>
      </c>
      <c r="M779" s="13"/>
      <c r="N779" s="13">
        <v>0.45744680851063801</v>
      </c>
      <c r="O779" s="13">
        <v>0.438235294117647</v>
      </c>
      <c r="P779" s="13">
        <v>0.398876404494382</v>
      </c>
      <c r="Q779" s="13">
        <v>0.44200626959247602</v>
      </c>
      <c r="R779" s="13"/>
      <c r="S779" s="13">
        <v>0.46366782006920398</v>
      </c>
      <c r="T779" s="13">
        <v>0.47761194029850701</v>
      </c>
      <c r="U779" s="13">
        <v>0.45161290322580599</v>
      </c>
      <c r="V779" s="13">
        <v>0.49523809523809498</v>
      </c>
      <c r="W779" s="13">
        <v>0.45378151260504201</v>
      </c>
      <c r="X779" s="13">
        <v>0.40151515151515099</v>
      </c>
      <c r="Y779" s="13">
        <v>0.43925233644859801</v>
      </c>
      <c r="Z779" s="13">
        <v>0.4</v>
      </c>
      <c r="AA779" s="13">
        <v>0.42767295597484301</v>
      </c>
      <c r="AB779" s="13">
        <v>0.40425531914893598</v>
      </c>
      <c r="AC779" s="13">
        <v>0.32352941176470601</v>
      </c>
      <c r="AD779" s="13">
        <v>0.565217391304348</v>
      </c>
      <c r="AE779" s="13"/>
      <c r="AF779" s="13">
        <v>0.44040150564617297</v>
      </c>
      <c r="AG779" s="13">
        <v>0.44552529182879402</v>
      </c>
      <c r="AH779" s="13"/>
      <c r="AI779" s="13">
        <v>0.40254237288135603</v>
      </c>
      <c r="AJ779" s="13">
        <v>0.46753246753246802</v>
      </c>
      <c r="AK779" s="13">
        <v>0.43641618497109802</v>
      </c>
      <c r="AL779" s="13"/>
      <c r="AM779" s="13">
        <v>0.441176470588235</v>
      </c>
      <c r="AN779" s="13">
        <v>0.36538461538461497</v>
      </c>
      <c r="AO779" s="13">
        <v>0.38518518518518502</v>
      </c>
      <c r="AP779" s="13"/>
      <c r="AQ779" s="13">
        <v>0.421828908554572</v>
      </c>
      <c r="AR779" s="13">
        <v>0.46562500000000001</v>
      </c>
      <c r="AS779" s="13"/>
      <c r="AT779" s="13">
        <v>0.44444444444444398</v>
      </c>
      <c r="AU779" s="13">
        <v>0.441084462982273</v>
      </c>
      <c r="AV779" s="13"/>
      <c r="AW779" s="13">
        <v>0.47592067988668602</v>
      </c>
      <c r="AX779" s="13">
        <v>0.43231899265477403</v>
      </c>
      <c r="AY779" s="13"/>
      <c r="AZ779" s="13">
        <v>0.44464944649446497</v>
      </c>
      <c r="BA779" s="13">
        <v>0.44342105263157899</v>
      </c>
      <c r="BB779" s="13"/>
      <c r="BC779" s="13">
        <v>0.42241379310344801</v>
      </c>
      <c r="BD779" s="13">
        <v>0.430434782608696</v>
      </c>
      <c r="BE779" s="13"/>
      <c r="BF779" s="13">
        <v>0.47058823529411797</v>
      </c>
      <c r="BG779" s="13">
        <v>0.39150943396226401</v>
      </c>
      <c r="BH779" s="13"/>
      <c r="BI779" s="13">
        <v>0.42028985507246402</v>
      </c>
      <c r="BJ779" s="13">
        <v>0.443969204448246</v>
      </c>
      <c r="BK779" s="13"/>
      <c r="BL779" s="13">
        <v>0.41980198019802001</v>
      </c>
      <c r="BM779" s="13">
        <v>0.45833333333333298</v>
      </c>
    </row>
    <row r="780" spans="2:65" x14ac:dyDescent="0.3">
      <c r="B780" t="s">
        <v>382</v>
      </c>
      <c r="C780" s="13">
        <v>0.100605143721634</v>
      </c>
      <c r="D780" s="13">
        <v>0.115569823434992</v>
      </c>
      <c r="E780" s="13">
        <v>8.8150289017340996E-2</v>
      </c>
      <c r="F780" s="13"/>
      <c r="G780" s="13">
        <v>9.9447513812154706E-2</v>
      </c>
      <c r="H780" s="13">
        <v>0.12885154061624601</v>
      </c>
      <c r="I780" s="13">
        <v>0.107011070110701</v>
      </c>
      <c r="J780" s="13">
        <v>8.5308056872037893E-2</v>
      </c>
      <c r="K780" s="13">
        <v>6.8702290076335895E-2</v>
      </c>
      <c r="L780" s="13">
        <v>7.6023391812865507E-2</v>
      </c>
      <c r="M780" s="13"/>
      <c r="N780" s="13">
        <v>7.4468085106383003E-2</v>
      </c>
      <c r="O780" s="13">
        <v>0.129411764705882</v>
      </c>
      <c r="P780" s="13">
        <v>0.112359550561798</v>
      </c>
      <c r="Q780" s="13">
        <v>0.100313479623824</v>
      </c>
      <c r="R780" s="13"/>
      <c r="S780" s="13">
        <v>9.3425605536332196E-2</v>
      </c>
      <c r="T780" s="13">
        <v>8.9552238805970102E-2</v>
      </c>
      <c r="U780" s="13">
        <v>6.4516129032258104E-2</v>
      </c>
      <c r="V780" s="13">
        <v>8.5714285714285701E-2</v>
      </c>
      <c r="W780" s="13">
        <v>0.109243697478992</v>
      </c>
      <c r="X780" s="13">
        <v>0.12121212121212099</v>
      </c>
      <c r="Y780" s="13">
        <v>9.34579439252336E-2</v>
      </c>
      <c r="Z780" s="13">
        <v>0.1</v>
      </c>
      <c r="AA780" s="13">
        <v>0.12578616352201299</v>
      </c>
      <c r="AB780" s="13">
        <v>0.12765957446808501</v>
      </c>
      <c r="AC780" s="13">
        <v>8.8235294117647106E-2</v>
      </c>
      <c r="AD780" s="13">
        <v>4.3478260869565202E-2</v>
      </c>
      <c r="AE780" s="13"/>
      <c r="AF780" s="13">
        <v>9.9121706398996201E-2</v>
      </c>
      <c r="AG780" s="13">
        <v>0.105058365758755</v>
      </c>
      <c r="AH780" s="13"/>
      <c r="AI780" s="13">
        <v>0.13983050847457601</v>
      </c>
      <c r="AJ780" s="13">
        <v>0.103896103896104</v>
      </c>
      <c r="AK780" s="13">
        <v>9.8265895953757204E-2</v>
      </c>
      <c r="AL780" s="13"/>
      <c r="AM780" s="13">
        <v>0.10294117647058799</v>
      </c>
      <c r="AN780" s="13">
        <v>0.115384615384615</v>
      </c>
      <c r="AO780" s="13">
        <v>0.162962962962963</v>
      </c>
      <c r="AP780" s="13"/>
      <c r="AQ780" s="13">
        <v>0.10914454277286099</v>
      </c>
      <c r="AR780" s="13">
        <v>9.2187500000000006E-2</v>
      </c>
      <c r="AS780" s="13"/>
      <c r="AT780" s="13">
        <v>0.126126126126126</v>
      </c>
      <c r="AU780" s="13">
        <v>9.1762252346194007E-2</v>
      </c>
      <c r="AV780" s="13"/>
      <c r="AW780" s="13">
        <v>7.3654390934844202E-2</v>
      </c>
      <c r="AX780" s="13">
        <v>0.11017838405036701</v>
      </c>
      <c r="AY780" s="13"/>
      <c r="AZ780" s="13">
        <v>0.11070110701107</v>
      </c>
      <c r="BA780" s="13">
        <v>9.4736842105263203E-2</v>
      </c>
      <c r="BB780" s="13"/>
      <c r="BC780" s="13">
        <v>0.109195402298851</v>
      </c>
      <c r="BD780" s="13">
        <v>0.12608695652173901</v>
      </c>
      <c r="BE780" s="13"/>
      <c r="BF780" s="13">
        <v>8.8235294117647106E-2</v>
      </c>
      <c r="BG780" s="13">
        <v>0.122641509433962</v>
      </c>
      <c r="BH780" s="13"/>
      <c r="BI780" s="13">
        <v>0.18115942028985499</v>
      </c>
      <c r="BJ780" s="13">
        <v>9.0675791274593701E-2</v>
      </c>
      <c r="BK780" s="13"/>
      <c r="BL780" s="13">
        <v>9.9009900990099001E-2</v>
      </c>
      <c r="BM780" s="13">
        <v>0.10101010101010099</v>
      </c>
    </row>
    <row r="781" spans="2:65" x14ac:dyDescent="0.3">
      <c r="B781" t="s">
        <v>91</v>
      </c>
      <c r="C781" s="13">
        <v>4.3116490166414501E-2</v>
      </c>
      <c r="D781" s="13">
        <v>3.8523274478330698E-2</v>
      </c>
      <c r="E781" s="13">
        <v>4.7687861271676298E-2</v>
      </c>
      <c r="F781" s="13"/>
      <c r="G781" s="13">
        <v>2.7624309392265199E-2</v>
      </c>
      <c r="H781" s="13">
        <v>4.7619047619047603E-2</v>
      </c>
      <c r="I781" s="13">
        <v>1.8450184501845001E-2</v>
      </c>
      <c r="J781" s="13">
        <v>8.5308056872037893E-2</v>
      </c>
      <c r="K781" s="13">
        <v>5.34351145038168E-2</v>
      </c>
      <c r="L781" s="13">
        <v>2.9239766081871298E-2</v>
      </c>
      <c r="M781" s="13"/>
      <c r="N781" s="13">
        <v>3.8297872340425497E-2</v>
      </c>
      <c r="O781" s="13">
        <v>3.2352941176470598E-2</v>
      </c>
      <c r="P781" s="13">
        <v>4.49438202247191E-2</v>
      </c>
      <c r="Q781" s="13">
        <v>6.2695924764890304E-2</v>
      </c>
      <c r="R781" s="13"/>
      <c r="S781" s="13">
        <v>3.4602076124567498E-2</v>
      </c>
      <c r="T781" s="13">
        <v>4.47761194029851E-2</v>
      </c>
      <c r="U781" s="13">
        <v>6.4516129032258104E-2</v>
      </c>
      <c r="V781" s="13">
        <v>4.7619047619047603E-2</v>
      </c>
      <c r="W781" s="13">
        <v>2.5210084033613401E-2</v>
      </c>
      <c r="X781" s="13">
        <v>6.8181818181818205E-2</v>
      </c>
      <c r="Y781" s="13">
        <v>4.67289719626168E-2</v>
      </c>
      <c r="Z781" s="13">
        <v>3.3333333333333298E-2</v>
      </c>
      <c r="AA781" s="13">
        <v>3.77358490566038E-2</v>
      </c>
      <c r="AB781" s="13">
        <v>4.2553191489361701E-2</v>
      </c>
      <c r="AC781" s="13">
        <v>4.4117647058823498E-2</v>
      </c>
      <c r="AD781" s="13">
        <v>4.3478260869565202E-2</v>
      </c>
      <c r="AE781" s="13"/>
      <c r="AF781" s="13">
        <v>4.2659974905897097E-2</v>
      </c>
      <c r="AG781" s="13">
        <v>4.2801556420233498E-2</v>
      </c>
      <c r="AH781" s="13"/>
      <c r="AI781" s="13">
        <v>2.5423728813559299E-2</v>
      </c>
      <c r="AJ781" s="13">
        <v>3.8961038961039002E-2</v>
      </c>
      <c r="AK781" s="13">
        <v>5.2023121387283197E-2</v>
      </c>
      <c r="AL781" s="13"/>
      <c r="AM781" s="13">
        <v>0</v>
      </c>
      <c r="AN781" s="13">
        <v>1.9230769230769201E-2</v>
      </c>
      <c r="AO781" s="13">
        <v>4.4444444444444398E-2</v>
      </c>
      <c r="AP781" s="13"/>
      <c r="AQ781" s="13">
        <v>3.9823008849557501E-2</v>
      </c>
      <c r="AR781" s="13">
        <v>4.5312499999999999E-2</v>
      </c>
      <c r="AS781" s="13"/>
      <c r="AT781" s="13">
        <v>5.1051051051051101E-2</v>
      </c>
      <c r="AU781" s="13">
        <v>3.9624608967674703E-2</v>
      </c>
      <c r="AV781" s="13"/>
      <c r="AW781" s="13">
        <v>3.9660056657223802E-2</v>
      </c>
      <c r="AX781" s="13">
        <v>4.3022035676810101E-2</v>
      </c>
      <c r="AY781" s="13"/>
      <c r="AZ781" s="13">
        <v>4.98154981549815E-2</v>
      </c>
      <c r="BA781" s="13">
        <v>3.5526315789473698E-2</v>
      </c>
      <c r="BB781" s="13"/>
      <c r="BC781" s="13">
        <v>2.0114942528735601E-2</v>
      </c>
      <c r="BD781" s="13">
        <v>8.6956521739130405E-2</v>
      </c>
      <c r="BE781" s="13"/>
      <c r="BF781" s="13">
        <v>3.6764705882352901E-2</v>
      </c>
      <c r="BG781" s="13">
        <v>9.4339622641509396E-3</v>
      </c>
      <c r="BH781" s="13"/>
      <c r="BI781" s="13">
        <v>7.2463768115942004E-2</v>
      </c>
      <c r="BJ781" s="13">
        <v>3.9349871685201002E-2</v>
      </c>
      <c r="BK781" s="13"/>
      <c r="BL781" s="13">
        <v>3.9603960396039598E-2</v>
      </c>
      <c r="BM781" s="13">
        <v>4.4191919191919199E-2</v>
      </c>
    </row>
    <row r="782" spans="2:65" x14ac:dyDescent="0.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row>
    <row r="783" spans="2:65" x14ac:dyDescent="0.3">
      <c r="B783" s="6" t="s">
        <v>391</v>
      </c>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row>
    <row r="784" spans="2:65" x14ac:dyDescent="0.3">
      <c r="B784" s="23" t="s">
        <v>82</v>
      </c>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row>
    <row r="785" spans="2:65" x14ac:dyDescent="0.3">
      <c r="B785" t="s">
        <v>380</v>
      </c>
      <c r="C785" s="13">
        <v>0.155068078668684</v>
      </c>
      <c r="D785" s="13">
        <v>0.158908507223114</v>
      </c>
      <c r="E785" s="13">
        <v>0.15028901734104</v>
      </c>
      <c r="F785" s="13"/>
      <c r="G785" s="13">
        <v>0.20441988950276199</v>
      </c>
      <c r="H785" s="13">
        <v>0.14285714285714299</v>
      </c>
      <c r="I785" s="13">
        <v>0.177121771217712</v>
      </c>
      <c r="J785" s="13">
        <v>0.161137440758294</v>
      </c>
      <c r="K785" s="13">
        <v>0.14503816793893101</v>
      </c>
      <c r="L785" s="13">
        <v>9.3567251461988299E-2</v>
      </c>
      <c r="M785" s="13"/>
      <c r="N785" s="13">
        <v>0.15106382978723401</v>
      </c>
      <c r="O785" s="13">
        <v>0.126470588235294</v>
      </c>
      <c r="P785" s="13">
        <v>0.14606741573033699</v>
      </c>
      <c r="Q785" s="13">
        <v>0.20062695924764901</v>
      </c>
      <c r="R785" s="13"/>
      <c r="S785" s="13">
        <v>0.16262975778546701</v>
      </c>
      <c r="T785" s="13">
        <v>0.18656716417910399</v>
      </c>
      <c r="U785" s="13">
        <v>9.6774193548387094E-2</v>
      </c>
      <c r="V785" s="13">
        <v>0.133333333333333</v>
      </c>
      <c r="W785" s="13">
        <v>0.13445378151260501</v>
      </c>
      <c r="X785" s="13">
        <v>0.14393939393939401</v>
      </c>
      <c r="Y785" s="13">
        <v>0.15887850467289699</v>
      </c>
      <c r="Z785" s="13">
        <v>3.3333333333333298E-2</v>
      </c>
      <c r="AA785" s="13">
        <v>0.15094339622641501</v>
      </c>
      <c r="AB785" s="13">
        <v>0.21276595744680901</v>
      </c>
      <c r="AC785" s="13">
        <v>0.20588235294117599</v>
      </c>
      <c r="AD785" s="13">
        <v>8.6956521739130405E-2</v>
      </c>
      <c r="AE785" s="13"/>
      <c r="AF785" s="13">
        <v>0.16813048933500599</v>
      </c>
      <c r="AG785" s="13">
        <v>0.13229571984435801</v>
      </c>
      <c r="AH785" s="13"/>
      <c r="AI785" s="13">
        <v>0.177966101694915</v>
      </c>
      <c r="AJ785" s="13">
        <v>0.207792207792208</v>
      </c>
      <c r="AK785" s="13">
        <v>0.14739884393063599</v>
      </c>
      <c r="AL785" s="13"/>
      <c r="AM785" s="13">
        <v>0.17647058823529399</v>
      </c>
      <c r="AN785" s="13">
        <v>0.30769230769230799</v>
      </c>
      <c r="AO785" s="13">
        <v>0.125925925925926</v>
      </c>
      <c r="AP785" s="13"/>
      <c r="AQ785" s="13">
        <v>0.17994100294985299</v>
      </c>
      <c r="AR785" s="13">
        <v>0.12968750000000001</v>
      </c>
      <c r="AS785" s="13"/>
      <c r="AT785" s="13">
        <v>0.16816816816816799</v>
      </c>
      <c r="AU785" s="13">
        <v>0.14807090719499499</v>
      </c>
      <c r="AV785" s="13"/>
      <c r="AW785" s="13">
        <v>0.16713881019829999</v>
      </c>
      <c r="AX785" s="13">
        <v>0.15110178384050399</v>
      </c>
      <c r="AY785" s="13"/>
      <c r="AZ785" s="13">
        <v>0.15129151291512899</v>
      </c>
      <c r="BA785" s="13">
        <v>0.15657894736842101</v>
      </c>
      <c r="BB785" s="13"/>
      <c r="BC785" s="13">
        <v>0.17816091954023</v>
      </c>
      <c r="BD785" s="13">
        <v>0.15652173913043499</v>
      </c>
      <c r="BE785" s="13"/>
      <c r="BF785" s="13">
        <v>0.183823529411765</v>
      </c>
      <c r="BG785" s="13">
        <v>0.174528301886792</v>
      </c>
      <c r="BH785" s="13"/>
      <c r="BI785" s="13">
        <v>0.15942028985507201</v>
      </c>
      <c r="BJ785" s="13">
        <v>0.15312232677502099</v>
      </c>
      <c r="BK785" s="13"/>
      <c r="BL785" s="13">
        <v>0.15049504950494999</v>
      </c>
      <c r="BM785" s="13">
        <v>0.15656565656565699</v>
      </c>
    </row>
    <row r="786" spans="2:65" x14ac:dyDescent="0.3">
      <c r="B786" t="s">
        <v>381</v>
      </c>
      <c r="C786" s="13">
        <v>0.55295007564296506</v>
      </c>
      <c r="D786" s="13">
        <v>0.54414125200642005</v>
      </c>
      <c r="E786" s="13">
        <v>0.560693641618497</v>
      </c>
      <c r="F786" s="13"/>
      <c r="G786" s="13">
        <v>0.59116022099447496</v>
      </c>
      <c r="H786" s="13">
        <v>0.58823529411764697</v>
      </c>
      <c r="I786" s="13">
        <v>0.54612546125461303</v>
      </c>
      <c r="J786" s="13">
        <v>0.464454976303318</v>
      </c>
      <c r="K786" s="13">
        <v>0.53435114503816805</v>
      </c>
      <c r="L786" s="13">
        <v>0.573099415204678</v>
      </c>
      <c r="M786" s="13"/>
      <c r="N786" s="13">
        <v>0.58085106382978702</v>
      </c>
      <c r="O786" s="13">
        <v>0.58235294117647096</v>
      </c>
      <c r="P786" s="13">
        <v>0.52247191011236005</v>
      </c>
      <c r="Q786" s="13">
        <v>0.48902821316614398</v>
      </c>
      <c r="R786" s="13"/>
      <c r="S786" s="13">
        <v>0.62975778546712802</v>
      </c>
      <c r="T786" s="13">
        <v>0.47761194029850701</v>
      </c>
      <c r="U786" s="13">
        <v>0.51612903225806495</v>
      </c>
      <c r="V786" s="13">
        <v>0.53333333333333299</v>
      </c>
      <c r="W786" s="13">
        <v>0.58823529411764697</v>
      </c>
      <c r="X786" s="13">
        <v>0.61363636363636398</v>
      </c>
      <c r="Y786" s="13">
        <v>0.57009345794392496</v>
      </c>
      <c r="Z786" s="13">
        <v>0.56666666666666698</v>
      </c>
      <c r="AA786" s="13">
        <v>0.52201257861635197</v>
      </c>
      <c r="AB786" s="13">
        <v>0.48936170212766</v>
      </c>
      <c r="AC786" s="13">
        <v>0.38235294117647101</v>
      </c>
      <c r="AD786" s="13">
        <v>0.565217391304348</v>
      </c>
      <c r="AE786" s="13"/>
      <c r="AF786" s="13">
        <v>0.54579673776662496</v>
      </c>
      <c r="AG786" s="13">
        <v>0.56225680933852096</v>
      </c>
      <c r="AH786" s="13"/>
      <c r="AI786" s="13">
        <v>0.55084745762711895</v>
      </c>
      <c r="AJ786" s="13">
        <v>0.53246753246753198</v>
      </c>
      <c r="AK786" s="13">
        <v>0.53757225433526001</v>
      </c>
      <c r="AL786" s="13"/>
      <c r="AM786" s="13">
        <v>0.60294117647058798</v>
      </c>
      <c r="AN786" s="13">
        <v>0.5</v>
      </c>
      <c r="AO786" s="13">
        <v>0.57037037037036997</v>
      </c>
      <c r="AP786" s="13"/>
      <c r="AQ786" s="13">
        <v>0.56637168141592897</v>
      </c>
      <c r="AR786" s="13">
        <v>0.5390625</v>
      </c>
      <c r="AS786" s="13"/>
      <c r="AT786" s="13">
        <v>0.57057057057057103</v>
      </c>
      <c r="AU786" s="13">
        <v>0.547445255474453</v>
      </c>
      <c r="AV786" s="13"/>
      <c r="AW786" s="13">
        <v>0.57223796033994301</v>
      </c>
      <c r="AX786" s="13">
        <v>0.54249737670514198</v>
      </c>
      <c r="AY786" s="13"/>
      <c r="AZ786" s="13">
        <v>0.50738007380073802</v>
      </c>
      <c r="BA786" s="13">
        <v>0.58552631578947401</v>
      </c>
      <c r="BB786" s="13"/>
      <c r="BC786" s="13">
        <v>0.56034482758620696</v>
      </c>
      <c r="BD786" s="13">
        <v>0.5</v>
      </c>
      <c r="BE786" s="13"/>
      <c r="BF786" s="13">
        <v>0.55882352941176505</v>
      </c>
      <c r="BG786" s="13">
        <v>0.56132075471698095</v>
      </c>
      <c r="BH786" s="13"/>
      <c r="BI786" s="13">
        <v>0.46376811594202899</v>
      </c>
      <c r="BJ786" s="13">
        <v>0.56287425149700598</v>
      </c>
      <c r="BK786" s="13"/>
      <c r="BL786" s="13">
        <v>0.52079207920792103</v>
      </c>
      <c r="BM786" s="13">
        <v>0.57196969696969702</v>
      </c>
    </row>
    <row r="787" spans="2:65" x14ac:dyDescent="0.3">
      <c r="B787" t="s">
        <v>382</v>
      </c>
      <c r="C787" s="13">
        <v>0.224659606656581</v>
      </c>
      <c r="D787" s="13">
        <v>0.23756019261637201</v>
      </c>
      <c r="E787" s="13">
        <v>0.215317919075144</v>
      </c>
      <c r="F787" s="13"/>
      <c r="G787" s="13">
        <v>0.17127071823204401</v>
      </c>
      <c r="H787" s="13">
        <v>0.19047619047618999</v>
      </c>
      <c r="I787" s="13">
        <v>0.21771217712177099</v>
      </c>
      <c r="J787" s="13">
        <v>0.279620853080569</v>
      </c>
      <c r="K787" s="13">
        <v>0.26717557251908403</v>
      </c>
      <c r="L787" s="13">
        <v>0.26315789473684198</v>
      </c>
      <c r="M787" s="13"/>
      <c r="N787" s="13">
        <v>0.19148936170212799</v>
      </c>
      <c r="O787" s="13">
        <v>0.223529411764706</v>
      </c>
      <c r="P787" s="13">
        <v>0.275280898876405</v>
      </c>
      <c r="Q787" s="13">
        <v>0.25078369905956099</v>
      </c>
      <c r="R787" s="13"/>
      <c r="S787" s="13">
        <v>0.15916955017300999</v>
      </c>
      <c r="T787" s="13">
        <v>0.26119402985074602</v>
      </c>
      <c r="U787" s="13">
        <v>0.30645161290322598</v>
      </c>
      <c r="V787" s="13">
        <v>0.24761904761904799</v>
      </c>
      <c r="W787" s="13">
        <v>0.22689075630252101</v>
      </c>
      <c r="X787" s="13">
        <v>0.174242424242424</v>
      </c>
      <c r="Y787" s="13">
        <v>0.19626168224299101</v>
      </c>
      <c r="Z787" s="13">
        <v>0.33333333333333298</v>
      </c>
      <c r="AA787" s="13">
        <v>0.245283018867925</v>
      </c>
      <c r="AB787" s="13">
        <v>0.24468085106383</v>
      </c>
      <c r="AC787" s="13">
        <v>0.32352941176470601</v>
      </c>
      <c r="AD787" s="13">
        <v>0.26086956521739102</v>
      </c>
      <c r="AE787" s="13"/>
      <c r="AF787" s="13">
        <v>0.222082810539523</v>
      </c>
      <c r="AG787" s="13">
        <v>0.23346303501945501</v>
      </c>
      <c r="AH787" s="13"/>
      <c r="AI787" s="13">
        <v>0.20338983050847501</v>
      </c>
      <c r="AJ787" s="13">
        <v>0.19480519480519501</v>
      </c>
      <c r="AK787" s="13">
        <v>0.25144508670520199</v>
      </c>
      <c r="AL787" s="13"/>
      <c r="AM787" s="13">
        <v>0.17647058823529399</v>
      </c>
      <c r="AN787" s="13">
        <v>0.17307692307692299</v>
      </c>
      <c r="AO787" s="13">
        <v>0.20740740740740701</v>
      </c>
      <c r="AP787" s="13"/>
      <c r="AQ787" s="13">
        <v>0.19174041297935099</v>
      </c>
      <c r="AR787" s="13">
        <v>0.25937500000000002</v>
      </c>
      <c r="AS787" s="13"/>
      <c r="AT787" s="13">
        <v>0.192192192192192</v>
      </c>
      <c r="AU787" s="13">
        <v>0.23879040667361801</v>
      </c>
      <c r="AV787" s="13"/>
      <c r="AW787" s="13">
        <v>0.19546742209631701</v>
      </c>
      <c r="AX787" s="13">
        <v>0.23714585519412401</v>
      </c>
      <c r="AY787" s="13"/>
      <c r="AZ787" s="13">
        <v>0.27490774907749099</v>
      </c>
      <c r="BA787" s="13">
        <v>0.192105263157895</v>
      </c>
      <c r="BB787" s="13"/>
      <c r="BC787" s="13">
        <v>0.20977011494252901</v>
      </c>
      <c r="BD787" s="13">
        <v>0.25217391304347803</v>
      </c>
      <c r="BE787" s="13"/>
      <c r="BF787" s="13">
        <v>0.17647058823529399</v>
      </c>
      <c r="BG787" s="13">
        <v>0.23113207547169801</v>
      </c>
      <c r="BH787" s="13"/>
      <c r="BI787" s="13">
        <v>0.34057971014492799</v>
      </c>
      <c r="BJ787" s="13">
        <v>0.213002566295979</v>
      </c>
      <c r="BK787" s="13"/>
      <c r="BL787" s="13">
        <v>0.26138613861386101</v>
      </c>
      <c r="BM787" s="13">
        <v>0.204545454545455</v>
      </c>
    </row>
    <row r="788" spans="2:65" x14ac:dyDescent="0.3">
      <c r="B788" t="s">
        <v>91</v>
      </c>
      <c r="C788" s="13">
        <v>6.7322239031770106E-2</v>
      </c>
      <c r="D788" s="13">
        <v>5.93900481540931E-2</v>
      </c>
      <c r="E788" s="13">
        <v>7.3699421965317896E-2</v>
      </c>
      <c r="F788" s="13"/>
      <c r="G788" s="13">
        <v>3.3149171270718203E-2</v>
      </c>
      <c r="H788" s="13">
        <v>7.8431372549019607E-2</v>
      </c>
      <c r="I788" s="13">
        <v>5.9040590405904099E-2</v>
      </c>
      <c r="J788" s="13">
        <v>9.4786729857819899E-2</v>
      </c>
      <c r="K788" s="13">
        <v>5.34351145038168E-2</v>
      </c>
      <c r="L788" s="13">
        <v>7.0175438596491196E-2</v>
      </c>
      <c r="M788" s="13"/>
      <c r="N788" s="13">
        <v>7.6595744680851105E-2</v>
      </c>
      <c r="O788" s="13">
        <v>6.7647058823529393E-2</v>
      </c>
      <c r="P788" s="13">
        <v>5.6179775280898903E-2</v>
      </c>
      <c r="Q788" s="13">
        <v>5.9561128526645801E-2</v>
      </c>
      <c r="R788" s="13"/>
      <c r="S788" s="13">
        <v>4.8442906574394498E-2</v>
      </c>
      <c r="T788" s="13">
        <v>7.4626865671641798E-2</v>
      </c>
      <c r="U788" s="13">
        <v>8.0645161290322606E-2</v>
      </c>
      <c r="V788" s="13">
        <v>8.5714285714285701E-2</v>
      </c>
      <c r="W788" s="13">
        <v>5.0420168067226899E-2</v>
      </c>
      <c r="X788" s="13">
        <v>6.8181818181818205E-2</v>
      </c>
      <c r="Y788" s="13">
        <v>7.4766355140186896E-2</v>
      </c>
      <c r="Z788" s="13">
        <v>6.6666666666666693E-2</v>
      </c>
      <c r="AA788" s="13">
        <v>8.17610062893082E-2</v>
      </c>
      <c r="AB788" s="13">
        <v>5.31914893617021E-2</v>
      </c>
      <c r="AC788" s="13">
        <v>8.8235294117647106E-2</v>
      </c>
      <c r="AD788" s="13">
        <v>8.6956521739130405E-2</v>
      </c>
      <c r="AE788" s="13"/>
      <c r="AF788" s="13">
        <v>6.3989962358845701E-2</v>
      </c>
      <c r="AG788" s="13">
        <v>7.1984435797665405E-2</v>
      </c>
      <c r="AH788" s="13"/>
      <c r="AI788" s="13">
        <v>6.7796610169491497E-2</v>
      </c>
      <c r="AJ788" s="13">
        <v>6.4935064935064901E-2</v>
      </c>
      <c r="AK788" s="13">
        <v>6.3583815028901702E-2</v>
      </c>
      <c r="AL788" s="13"/>
      <c r="AM788" s="13">
        <v>4.4117647058823498E-2</v>
      </c>
      <c r="AN788" s="13">
        <v>1.9230769230769201E-2</v>
      </c>
      <c r="AO788" s="13">
        <v>9.6296296296296297E-2</v>
      </c>
      <c r="AP788" s="13"/>
      <c r="AQ788" s="13">
        <v>6.1946902654867297E-2</v>
      </c>
      <c r="AR788" s="13">
        <v>7.1874999999999994E-2</v>
      </c>
      <c r="AS788" s="13"/>
      <c r="AT788" s="13">
        <v>6.9069069069069094E-2</v>
      </c>
      <c r="AU788" s="13">
        <v>6.5693430656934296E-2</v>
      </c>
      <c r="AV788" s="13"/>
      <c r="AW788" s="13">
        <v>6.5155807365439106E-2</v>
      </c>
      <c r="AX788" s="13">
        <v>6.9254984260230898E-2</v>
      </c>
      <c r="AY788" s="13"/>
      <c r="AZ788" s="13">
        <v>6.6420664206642097E-2</v>
      </c>
      <c r="BA788" s="13">
        <v>6.5789473684210495E-2</v>
      </c>
      <c r="BB788" s="13"/>
      <c r="BC788" s="13">
        <v>5.1724137931034503E-2</v>
      </c>
      <c r="BD788" s="13">
        <v>9.1304347826086998E-2</v>
      </c>
      <c r="BE788" s="13"/>
      <c r="BF788" s="13">
        <v>8.0882352941176502E-2</v>
      </c>
      <c r="BG788" s="13">
        <v>3.3018867924528301E-2</v>
      </c>
      <c r="BH788" s="13"/>
      <c r="BI788" s="13">
        <v>3.6231884057971002E-2</v>
      </c>
      <c r="BJ788" s="13">
        <v>7.1000855431993207E-2</v>
      </c>
      <c r="BK788" s="13"/>
      <c r="BL788" s="13">
        <v>6.7326732673267303E-2</v>
      </c>
      <c r="BM788" s="13">
        <v>6.6919191919191906E-2</v>
      </c>
    </row>
    <row r="789" spans="2:65" x14ac:dyDescent="0.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row>
    <row r="790" spans="2:65" x14ac:dyDescent="0.3">
      <c r="B790" s="6" t="s">
        <v>392</v>
      </c>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row>
    <row r="791" spans="2:65" x14ac:dyDescent="0.3">
      <c r="B791" s="23" t="s">
        <v>82</v>
      </c>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row>
    <row r="792" spans="2:65" x14ac:dyDescent="0.3">
      <c r="B792" t="s">
        <v>380</v>
      </c>
      <c r="C792" s="13">
        <v>0.14826021180030299</v>
      </c>
      <c r="D792" s="13">
        <v>0.1669341894061</v>
      </c>
      <c r="E792" s="13">
        <v>0.130057803468208</v>
      </c>
      <c r="F792" s="13"/>
      <c r="G792" s="13">
        <v>0.149171270718232</v>
      </c>
      <c r="H792" s="13">
        <v>0.140056022408964</v>
      </c>
      <c r="I792" s="13">
        <v>0.166051660516605</v>
      </c>
      <c r="J792" s="13">
        <v>0.151658767772512</v>
      </c>
      <c r="K792" s="13">
        <v>0.16030534351145001</v>
      </c>
      <c r="L792" s="13">
        <v>0.12280701754386</v>
      </c>
      <c r="M792" s="13"/>
      <c r="N792" s="13">
        <v>0.15531914893616999</v>
      </c>
      <c r="O792" s="13">
        <v>0.13529411764705901</v>
      </c>
      <c r="P792" s="13">
        <v>0.123595505617978</v>
      </c>
      <c r="Q792" s="13">
        <v>0.17241379310344801</v>
      </c>
      <c r="R792" s="13"/>
      <c r="S792" s="13">
        <v>0.134948096885813</v>
      </c>
      <c r="T792" s="13">
        <v>0.14925373134328401</v>
      </c>
      <c r="U792" s="13">
        <v>0.16129032258064499</v>
      </c>
      <c r="V792" s="13">
        <v>0.14285714285714299</v>
      </c>
      <c r="W792" s="13">
        <v>0.159663865546218</v>
      </c>
      <c r="X792" s="13">
        <v>0.15909090909090901</v>
      </c>
      <c r="Y792" s="13">
        <v>0.11214953271028</v>
      </c>
      <c r="Z792" s="13">
        <v>0.2</v>
      </c>
      <c r="AA792" s="13">
        <v>0.15094339622641501</v>
      </c>
      <c r="AB792" s="13">
        <v>0.14893617021276601</v>
      </c>
      <c r="AC792" s="13">
        <v>0.220588235294118</v>
      </c>
      <c r="AD792" s="13">
        <v>4.3478260869565202E-2</v>
      </c>
      <c r="AE792" s="13"/>
      <c r="AF792" s="13">
        <v>0.159347553324969</v>
      </c>
      <c r="AG792" s="13">
        <v>0.13229571984435801</v>
      </c>
      <c r="AH792" s="13"/>
      <c r="AI792" s="13">
        <v>0.169491525423729</v>
      </c>
      <c r="AJ792" s="13">
        <v>0.22077922077922099</v>
      </c>
      <c r="AK792" s="13">
        <v>0.14739884393063599</v>
      </c>
      <c r="AL792" s="13"/>
      <c r="AM792" s="13">
        <v>0.23529411764705899</v>
      </c>
      <c r="AN792" s="13">
        <v>0.269230769230769</v>
      </c>
      <c r="AO792" s="13">
        <v>0.133333333333333</v>
      </c>
      <c r="AP792" s="13"/>
      <c r="AQ792" s="13">
        <v>0.16076696165191701</v>
      </c>
      <c r="AR792" s="13">
        <v>0.13593749999999999</v>
      </c>
      <c r="AS792" s="13"/>
      <c r="AT792" s="13">
        <v>0.13813813813813799</v>
      </c>
      <c r="AU792" s="13">
        <v>0.15015641293013601</v>
      </c>
      <c r="AV792" s="13"/>
      <c r="AW792" s="13">
        <v>0.16997167138810201</v>
      </c>
      <c r="AX792" s="13">
        <v>0.139559286463799</v>
      </c>
      <c r="AY792" s="13"/>
      <c r="AZ792" s="13">
        <v>0.15129151291512899</v>
      </c>
      <c r="BA792" s="13">
        <v>0.14605263157894699</v>
      </c>
      <c r="BB792" s="13"/>
      <c r="BC792" s="13">
        <v>0.18390804597701099</v>
      </c>
      <c r="BD792" s="13">
        <v>0.143478260869565</v>
      </c>
      <c r="BE792" s="13"/>
      <c r="BF792" s="13">
        <v>0.125</v>
      </c>
      <c r="BG792" s="13">
        <v>0.22169811320754701</v>
      </c>
      <c r="BH792" s="13"/>
      <c r="BI792" s="13">
        <v>0.13768115942028999</v>
      </c>
      <c r="BJ792" s="13">
        <v>0.149700598802395</v>
      </c>
      <c r="BK792" s="13"/>
      <c r="BL792" s="13">
        <v>0.146534653465347</v>
      </c>
      <c r="BM792" s="13">
        <v>0.14898989898989901</v>
      </c>
    </row>
    <row r="793" spans="2:65" x14ac:dyDescent="0.3">
      <c r="B793" t="s">
        <v>381</v>
      </c>
      <c r="C793" s="13">
        <v>0.59531013615733697</v>
      </c>
      <c r="D793" s="13">
        <v>0.56179775280898903</v>
      </c>
      <c r="E793" s="13">
        <v>0.62427745664739898</v>
      </c>
      <c r="F793" s="13"/>
      <c r="G793" s="13">
        <v>0.61878453038673997</v>
      </c>
      <c r="H793" s="13">
        <v>0.62464985994397804</v>
      </c>
      <c r="I793" s="13">
        <v>0.60516605166051696</v>
      </c>
      <c r="J793" s="13">
        <v>0.53080568720379195</v>
      </c>
      <c r="K793" s="13">
        <v>0.55725190839694705</v>
      </c>
      <c r="L793" s="13">
        <v>0.60233918128654995</v>
      </c>
      <c r="M793" s="13"/>
      <c r="N793" s="13">
        <v>0.62765957446808496</v>
      </c>
      <c r="O793" s="13">
        <v>0.57647058823529396</v>
      </c>
      <c r="P793" s="13">
        <v>0.60674157303370801</v>
      </c>
      <c r="Q793" s="13">
        <v>0.55799373040752398</v>
      </c>
      <c r="R793" s="13"/>
      <c r="S793" s="13">
        <v>0.660899653979239</v>
      </c>
      <c r="T793" s="13">
        <v>0.58208955223880599</v>
      </c>
      <c r="U793" s="13">
        <v>0.58064516129032295</v>
      </c>
      <c r="V793" s="13">
        <v>0.56190476190476202</v>
      </c>
      <c r="W793" s="13">
        <v>0.64705882352941202</v>
      </c>
      <c r="X793" s="13">
        <v>0.54545454545454497</v>
      </c>
      <c r="Y793" s="13">
        <v>0.61682242990654201</v>
      </c>
      <c r="Z793" s="13">
        <v>0.43333333333333302</v>
      </c>
      <c r="AA793" s="13">
        <v>0.59748427672955995</v>
      </c>
      <c r="AB793" s="13">
        <v>0.59574468085106402</v>
      </c>
      <c r="AC793" s="13">
        <v>0.42647058823529399</v>
      </c>
      <c r="AD793" s="13">
        <v>0.65217391304347805</v>
      </c>
      <c r="AE793" s="13"/>
      <c r="AF793" s="13">
        <v>0.59096612296110396</v>
      </c>
      <c r="AG793" s="13">
        <v>0.59922178988326802</v>
      </c>
      <c r="AH793" s="13"/>
      <c r="AI793" s="13">
        <v>0.59322033898305104</v>
      </c>
      <c r="AJ793" s="13">
        <v>0.57142857142857095</v>
      </c>
      <c r="AK793" s="13">
        <v>0.57225433526011604</v>
      </c>
      <c r="AL793" s="13"/>
      <c r="AM793" s="13">
        <v>0.57352941176470595</v>
      </c>
      <c r="AN793" s="13">
        <v>0.51923076923076905</v>
      </c>
      <c r="AO793" s="13">
        <v>0.62962962962962998</v>
      </c>
      <c r="AP793" s="13"/>
      <c r="AQ793" s="13">
        <v>0.59587020648967504</v>
      </c>
      <c r="AR793" s="13">
        <v>0.59531250000000002</v>
      </c>
      <c r="AS793" s="13"/>
      <c r="AT793" s="13">
        <v>0.62162162162162204</v>
      </c>
      <c r="AU793" s="13">
        <v>0.58706986444212705</v>
      </c>
      <c r="AV793" s="13"/>
      <c r="AW793" s="13">
        <v>0.58640226628895198</v>
      </c>
      <c r="AX793" s="13">
        <v>0.60020986358866701</v>
      </c>
      <c r="AY793" s="13"/>
      <c r="AZ793" s="13">
        <v>0.55719557195572</v>
      </c>
      <c r="BA793" s="13">
        <v>0.62236842105263201</v>
      </c>
      <c r="BB793" s="13"/>
      <c r="BC793" s="13">
        <v>0.58045977011494299</v>
      </c>
      <c r="BD793" s="13">
        <v>0.55652173913043501</v>
      </c>
      <c r="BE793" s="13"/>
      <c r="BF793" s="13">
        <v>0.60294117647058798</v>
      </c>
      <c r="BG793" s="13">
        <v>0.56603773584905703</v>
      </c>
      <c r="BH793" s="13"/>
      <c r="BI793" s="13">
        <v>0.52898550724637705</v>
      </c>
      <c r="BJ793" s="13">
        <v>0.60307955517536405</v>
      </c>
      <c r="BK793" s="13"/>
      <c r="BL793" s="13">
        <v>0.58217821782178203</v>
      </c>
      <c r="BM793" s="13">
        <v>0.59974747474747503</v>
      </c>
    </row>
    <row r="794" spans="2:65" x14ac:dyDescent="0.3">
      <c r="B794" t="s">
        <v>382</v>
      </c>
      <c r="C794" s="13">
        <v>0.20196671709531</v>
      </c>
      <c r="D794" s="13">
        <v>0.221508828250401</v>
      </c>
      <c r="E794" s="13">
        <v>0.18641618497109799</v>
      </c>
      <c r="F794" s="13"/>
      <c r="G794" s="13">
        <v>0.20441988950276199</v>
      </c>
      <c r="H794" s="13">
        <v>0.18767507002801101</v>
      </c>
      <c r="I794" s="13">
        <v>0.188191881918819</v>
      </c>
      <c r="J794" s="13">
        <v>0.21800947867298601</v>
      </c>
      <c r="K794" s="13">
        <v>0.213740458015267</v>
      </c>
      <c r="L794" s="13">
        <v>0.22222222222222199</v>
      </c>
      <c r="M794" s="13"/>
      <c r="N794" s="13">
        <v>0.170212765957447</v>
      </c>
      <c r="O794" s="13">
        <v>0.23235294117647101</v>
      </c>
      <c r="P794" s="13">
        <v>0.213483146067416</v>
      </c>
      <c r="Q794" s="13">
        <v>0.21003134796238199</v>
      </c>
      <c r="R794" s="13"/>
      <c r="S794" s="13">
        <v>0.16608996539792401</v>
      </c>
      <c r="T794" s="13">
        <v>0.201492537313433</v>
      </c>
      <c r="U794" s="13">
        <v>0.12903225806451599</v>
      </c>
      <c r="V794" s="13">
        <v>0.25714285714285701</v>
      </c>
      <c r="W794" s="13">
        <v>0.14285714285714299</v>
      </c>
      <c r="X794" s="13">
        <v>0.25</v>
      </c>
      <c r="Y794" s="13">
        <v>0.20560747663551401</v>
      </c>
      <c r="Z794" s="13">
        <v>0.266666666666667</v>
      </c>
      <c r="AA794" s="13">
        <v>0.20125786163522</v>
      </c>
      <c r="AB794" s="13">
        <v>0.20212765957446799</v>
      </c>
      <c r="AC794" s="13">
        <v>0.308823529411765</v>
      </c>
      <c r="AD794" s="13">
        <v>0.217391304347826</v>
      </c>
      <c r="AE794" s="13"/>
      <c r="AF794" s="13">
        <v>0.193224592220828</v>
      </c>
      <c r="AG794" s="13">
        <v>0.21789883268482499</v>
      </c>
      <c r="AH794" s="13"/>
      <c r="AI794" s="13">
        <v>0.177966101694915</v>
      </c>
      <c r="AJ794" s="13">
        <v>0.18181818181818199</v>
      </c>
      <c r="AK794" s="13">
        <v>0.21098265895953799</v>
      </c>
      <c r="AL794" s="13"/>
      <c r="AM794" s="13">
        <v>0.13235294117647101</v>
      </c>
      <c r="AN794" s="13">
        <v>0.15384615384615399</v>
      </c>
      <c r="AO794" s="13">
        <v>0.17037037037037001</v>
      </c>
      <c r="AP794" s="13"/>
      <c r="AQ794" s="13">
        <v>0.1976401179941</v>
      </c>
      <c r="AR794" s="13">
        <v>0.20624999999999999</v>
      </c>
      <c r="AS794" s="13"/>
      <c r="AT794" s="13">
        <v>0.19819819819819801</v>
      </c>
      <c r="AU794" s="13">
        <v>0.20542231491136601</v>
      </c>
      <c r="AV794" s="13"/>
      <c r="AW794" s="13">
        <v>0.19263456090651601</v>
      </c>
      <c r="AX794" s="13">
        <v>0.20566631689401901</v>
      </c>
      <c r="AY794" s="13"/>
      <c r="AZ794" s="13">
        <v>0.232472324723247</v>
      </c>
      <c r="BA794" s="13">
        <v>0.18421052631578899</v>
      </c>
      <c r="BB794" s="13"/>
      <c r="BC794" s="13">
        <v>0.18390804597701099</v>
      </c>
      <c r="BD794" s="13">
        <v>0.208695652173913</v>
      </c>
      <c r="BE794" s="13"/>
      <c r="BF794" s="13">
        <v>0.19852941176470601</v>
      </c>
      <c r="BG794" s="13">
        <v>0.174528301886792</v>
      </c>
      <c r="BH794" s="13"/>
      <c r="BI794" s="13">
        <v>0.28985507246376802</v>
      </c>
      <c r="BJ794" s="13">
        <v>0.190761334473909</v>
      </c>
      <c r="BK794" s="13"/>
      <c r="BL794" s="13">
        <v>0.20990099009901</v>
      </c>
      <c r="BM794" s="13">
        <v>0.19949494949495</v>
      </c>
    </row>
    <row r="795" spans="2:65" x14ac:dyDescent="0.3">
      <c r="B795" t="s">
        <v>91</v>
      </c>
      <c r="C795" s="13">
        <v>5.4462934947049901E-2</v>
      </c>
      <c r="D795" s="13">
        <v>4.9759229534510403E-2</v>
      </c>
      <c r="E795" s="13">
        <v>5.9248554913294803E-2</v>
      </c>
      <c r="F795" s="13"/>
      <c r="G795" s="13">
        <v>2.7624309392265199E-2</v>
      </c>
      <c r="H795" s="13">
        <v>4.7619047619047603E-2</v>
      </c>
      <c r="I795" s="13">
        <v>4.0590405904058997E-2</v>
      </c>
      <c r="J795" s="13">
        <v>9.9526066350710901E-2</v>
      </c>
      <c r="K795" s="13">
        <v>6.8702290076335895E-2</v>
      </c>
      <c r="L795" s="13">
        <v>5.2631578947368397E-2</v>
      </c>
      <c r="M795" s="13"/>
      <c r="N795" s="13">
        <v>4.6808510638297898E-2</v>
      </c>
      <c r="O795" s="13">
        <v>5.5882352941176501E-2</v>
      </c>
      <c r="P795" s="13">
        <v>5.6179775280898903E-2</v>
      </c>
      <c r="Q795" s="13">
        <v>5.9561128526645801E-2</v>
      </c>
      <c r="R795" s="13"/>
      <c r="S795" s="13">
        <v>3.8062283737024201E-2</v>
      </c>
      <c r="T795" s="13">
        <v>6.7164179104477598E-2</v>
      </c>
      <c r="U795" s="13">
        <v>0.12903225806451599</v>
      </c>
      <c r="V795" s="13">
        <v>3.8095238095238099E-2</v>
      </c>
      <c r="W795" s="13">
        <v>5.0420168067226899E-2</v>
      </c>
      <c r="X795" s="13">
        <v>4.5454545454545497E-2</v>
      </c>
      <c r="Y795" s="13">
        <v>6.5420560747663503E-2</v>
      </c>
      <c r="Z795" s="13">
        <v>0.1</v>
      </c>
      <c r="AA795" s="13">
        <v>5.0314465408804999E-2</v>
      </c>
      <c r="AB795" s="13">
        <v>5.31914893617021E-2</v>
      </c>
      <c r="AC795" s="13">
        <v>4.4117647058823498E-2</v>
      </c>
      <c r="AD795" s="13">
        <v>8.6956521739130405E-2</v>
      </c>
      <c r="AE795" s="13"/>
      <c r="AF795" s="13">
        <v>5.6461731493099097E-2</v>
      </c>
      <c r="AG795" s="13">
        <v>5.0583657587548597E-2</v>
      </c>
      <c r="AH795" s="13"/>
      <c r="AI795" s="13">
        <v>5.93220338983051E-2</v>
      </c>
      <c r="AJ795" s="13">
        <v>2.5974025974026E-2</v>
      </c>
      <c r="AK795" s="13">
        <v>6.9364161849711004E-2</v>
      </c>
      <c r="AL795" s="13"/>
      <c r="AM795" s="13">
        <v>5.8823529411764698E-2</v>
      </c>
      <c r="AN795" s="13">
        <v>5.7692307692307702E-2</v>
      </c>
      <c r="AO795" s="13">
        <v>6.6666666666666693E-2</v>
      </c>
      <c r="AP795" s="13"/>
      <c r="AQ795" s="13">
        <v>4.5722713864306798E-2</v>
      </c>
      <c r="AR795" s="13">
        <v>6.25E-2</v>
      </c>
      <c r="AS795" s="13"/>
      <c r="AT795" s="13">
        <v>4.2042042042041997E-2</v>
      </c>
      <c r="AU795" s="13">
        <v>5.7351407716371199E-2</v>
      </c>
      <c r="AV795" s="13"/>
      <c r="AW795" s="13">
        <v>5.09915014164306E-2</v>
      </c>
      <c r="AX795" s="13">
        <v>5.4564533053515198E-2</v>
      </c>
      <c r="AY795" s="13"/>
      <c r="AZ795" s="13">
        <v>5.9040590405904099E-2</v>
      </c>
      <c r="BA795" s="13">
        <v>4.7368421052631601E-2</v>
      </c>
      <c r="BB795" s="13"/>
      <c r="BC795" s="13">
        <v>5.1724137931034503E-2</v>
      </c>
      <c r="BD795" s="13">
        <v>9.1304347826086998E-2</v>
      </c>
      <c r="BE795" s="13"/>
      <c r="BF795" s="13">
        <v>7.3529411764705899E-2</v>
      </c>
      <c r="BG795" s="13">
        <v>3.77358490566038E-2</v>
      </c>
      <c r="BH795" s="13"/>
      <c r="BI795" s="13">
        <v>4.3478260869565202E-2</v>
      </c>
      <c r="BJ795" s="13">
        <v>5.6458511548331897E-2</v>
      </c>
      <c r="BK795" s="13"/>
      <c r="BL795" s="13">
        <v>6.1386138613861399E-2</v>
      </c>
      <c r="BM795" s="13">
        <v>5.1767676767676803E-2</v>
      </c>
    </row>
    <row r="796" spans="2:65" x14ac:dyDescent="0.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c r="BK796" s="13"/>
      <c r="BL796" s="13"/>
      <c r="BM796" s="13"/>
    </row>
    <row r="797" spans="2:65" x14ac:dyDescent="0.3">
      <c r="B797" s="6" t="s">
        <v>393</v>
      </c>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row>
    <row r="798" spans="2:65" x14ac:dyDescent="0.3">
      <c r="B798" s="23" t="s">
        <v>82</v>
      </c>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row>
    <row r="799" spans="2:65" x14ac:dyDescent="0.3">
      <c r="B799" t="s">
        <v>146</v>
      </c>
      <c r="C799" s="13">
        <v>0.50302571860816903</v>
      </c>
      <c r="D799" s="13">
        <v>0.406099518459069</v>
      </c>
      <c r="E799" s="13">
        <v>0.58815028901734101</v>
      </c>
      <c r="F799" s="13"/>
      <c r="G799" s="13">
        <v>0.54143646408839796</v>
      </c>
      <c r="H799" s="13">
        <v>0.51820728291316498</v>
      </c>
      <c r="I799" s="13">
        <v>0.47601476014760102</v>
      </c>
      <c r="J799" s="13">
        <v>0.51658767772511804</v>
      </c>
      <c r="K799" s="13">
        <v>0.45038167938931301</v>
      </c>
      <c r="L799" s="13">
        <v>0.497076023391813</v>
      </c>
      <c r="M799" s="13"/>
      <c r="N799" s="13">
        <v>0.50638297872340399</v>
      </c>
      <c r="O799" s="13">
        <v>0.51764705882352902</v>
      </c>
      <c r="P799" s="13">
        <v>0.48314606741573002</v>
      </c>
      <c r="Q799" s="13">
        <v>0.49843260188087801</v>
      </c>
      <c r="R799" s="13"/>
      <c r="S799" s="13">
        <v>0.46020761245674702</v>
      </c>
      <c r="T799" s="13">
        <v>0.5</v>
      </c>
      <c r="U799" s="13">
        <v>0.54838709677419395</v>
      </c>
      <c r="V799" s="13">
        <v>0.48571428571428599</v>
      </c>
      <c r="W799" s="13">
        <v>0.51260504201680701</v>
      </c>
      <c r="X799" s="13">
        <v>0.44696969696969702</v>
      </c>
      <c r="Y799" s="13">
        <v>0.48598130841121501</v>
      </c>
      <c r="Z799" s="13">
        <v>0.53333333333333299</v>
      </c>
      <c r="AA799" s="13">
        <v>0.56603773584905703</v>
      </c>
      <c r="AB799" s="13">
        <v>0.56382978723404298</v>
      </c>
      <c r="AC799" s="13">
        <v>0.5</v>
      </c>
      <c r="AD799" s="13">
        <v>0.65217391304347805</v>
      </c>
      <c r="AE799" s="13"/>
      <c r="AF799" s="13">
        <v>0.53199498117942301</v>
      </c>
      <c r="AG799" s="13">
        <v>0.45525291828793801</v>
      </c>
      <c r="AH799" s="13"/>
      <c r="AI799" s="13">
        <v>0.5</v>
      </c>
      <c r="AJ799" s="13">
        <v>0.54545454545454497</v>
      </c>
      <c r="AK799" s="13">
        <v>0.57225433526011604</v>
      </c>
      <c r="AL799" s="13"/>
      <c r="AM799" s="13">
        <v>0.58823529411764697</v>
      </c>
      <c r="AN799" s="13">
        <v>0.5</v>
      </c>
      <c r="AO799" s="13">
        <v>0.451851851851852</v>
      </c>
      <c r="AP799" s="13"/>
      <c r="AQ799" s="13">
        <v>0.473451327433628</v>
      </c>
      <c r="AR799" s="13">
        <v>0.53749999999999998</v>
      </c>
      <c r="AS799" s="13"/>
      <c r="AT799" s="13">
        <v>0.471471471471471</v>
      </c>
      <c r="AU799" s="13">
        <v>0.51720542231491096</v>
      </c>
      <c r="AV799" s="13"/>
      <c r="AW799" s="13">
        <v>0.56090651558073701</v>
      </c>
      <c r="AX799" s="13">
        <v>0.48373557187827898</v>
      </c>
      <c r="AY799" s="13"/>
      <c r="AZ799" s="13">
        <v>0.54981549815498199</v>
      </c>
      <c r="BA799" s="13">
        <v>0.471052631578947</v>
      </c>
      <c r="BB799" s="13"/>
      <c r="BC799" s="13">
        <v>0.57471264367816099</v>
      </c>
      <c r="BD799" s="13">
        <v>0.47391304347826102</v>
      </c>
      <c r="BE799" s="13"/>
      <c r="BF799" s="13">
        <v>0.52941176470588203</v>
      </c>
      <c r="BG799" s="13">
        <v>0.60377358490566002</v>
      </c>
      <c r="BH799" s="13"/>
      <c r="BI799" s="13">
        <v>0.49275362318840599</v>
      </c>
      <c r="BJ799" s="13">
        <v>0.50470487596236102</v>
      </c>
      <c r="BK799" s="13"/>
      <c r="BL799" s="13">
        <v>0.48910891089108899</v>
      </c>
      <c r="BM799" s="13">
        <v>0.51262626262626299</v>
      </c>
    </row>
    <row r="800" spans="2:65" x14ac:dyDescent="0.3">
      <c r="B800" t="s">
        <v>147</v>
      </c>
      <c r="C800" s="13">
        <v>0.25945537065052898</v>
      </c>
      <c r="D800" s="13">
        <v>0.30658105939004798</v>
      </c>
      <c r="E800" s="13">
        <v>0.21820809248554901</v>
      </c>
      <c r="F800" s="13"/>
      <c r="G800" s="13">
        <v>0.22651933701657501</v>
      </c>
      <c r="H800" s="13">
        <v>0.25490196078431399</v>
      </c>
      <c r="I800" s="13">
        <v>0.25461254612546103</v>
      </c>
      <c r="J800" s="13">
        <v>0.24170616113744101</v>
      </c>
      <c r="K800" s="13">
        <v>0.31297709923664102</v>
      </c>
      <c r="L800" s="13">
        <v>0.29239766081871299</v>
      </c>
      <c r="M800" s="13"/>
      <c r="N800" s="13">
        <v>0.268085106382979</v>
      </c>
      <c r="O800" s="13">
        <v>0.25</v>
      </c>
      <c r="P800" s="13">
        <v>0.26404494382022498</v>
      </c>
      <c r="Q800" s="13">
        <v>0.25078369905956099</v>
      </c>
      <c r="R800" s="13"/>
      <c r="S800" s="13">
        <v>0.26989619377162599</v>
      </c>
      <c r="T800" s="13">
        <v>0.26119402985074602</v>
      </c>
      <c r="U800" s="13">
        <v>0.209677419354839</v>
      </c>
      <c r="V800" s="13">
        <v>0.25714285714285701</v>
      </c>
      <c r="W800" s="13">
        <v>0.28571428571428598</v>
      </c>
      <c r="X800" s="13">
        <v>0.29545454545454503</v>
      </c>
      <c r="Y800" s="13">
        <v>0.29906542056074797</v>
      </c>
      <c r="Z800" s="13">
        <v>0.2</v>
      </c>
      <c r="AA800" s="13">
        <v>0.20754716981132099</v>
      </c>
      <c r="AB800" s="13">
        <v>0.24468085106383</v>
      </c>
      <c r="AC800" s="13">
        <v>0.25</v>
      </c>
      <c r="AD800" s="13">
        <v>0.26086956521739102</v>
      </c>
      <c r="AE800" s="13"/>
      <c r="AF800" s="13">
        <v>0.25345043914679999</v>
      </c>
      <c r="AG800" s="13">
        <v>0.27431906614786</v>
      </c>
      <c r="AH800" s="13"/>
      <c r="AI800" s="13">
        <v>0.29237288135593198</v>
      </c>
      <c r="AJ800" s="13">
        <v>0.246753246753247</v>
      </c>
      <c r="AK800" s="13">
        <v>0.225433526011561</v>
      </c>
      <c r="AL800" s="13"/>
      <c r="AM800" s="13">
        <v>0.25</v>
      </c>
      <c r="AN800" s="13">
        <v>0.28846153846153799</v>
      </c>
      <c r="AO800" s="13">
        <v>0.296296296296296</v>
      </c>
      <c r="AP800" s="13"/>
      <c r="AQ800" s="13">
        <v>0.27433628318584102</v>
      </c>
      <c r="AR800" s="13">
        <v>0.2421875</v>
      </c>
      <c r="AS800" s="13"/>
      <c r="AT800" s="13">
        <v>0.246246246246246</v>
      </c>
      <c r="AU800" s="13">
        <v>0.26485922836287801</v>
      </c>
      <c r="AV800" s="13"/>
      <c r="AW800" s="13">
        <v>0.20963172804532601</v>
      </c>
      <c r="AX800" s="13">
        <v>0.27701993704092298</v>
      </c>
      <c r="AY800" s="13"/>
      <c r="AZ800" s="13">
        <v>0.23985239852398499</v>
      </c>
      <c r="BA800" s="13">
        <v>0.27368421052631597</v>
      </c>
      <c r="BB800" s="13"/>
      <c r="BC800" s="13">
        <v>0.24425287356321801</v>
      </c>
      <c r="BD800" s="13">
        <v>0.26956521739130401</v>
      </c>
      <c r="BE800" s="13"/>
      <c r="BF800" s="13">
        <v>0.25735294117647101</v>
      </c>
      <c r="BG800" s="13">
        <v>0.235849056603774</v>
      </c>
      <c r="BH800" s="13"/>
      <c r="BI800" s="13">
        <v>0.231884057971014</v>
      </c>
      <c r="BJ800" s="13">
        <v>0.264328485885372</v>
      </c>
      <c r="BK800" s="13"/>
      <c r="BL800" s="13">
        <v>0.26534653465346503</v>
      </c>
      <c r="BM800" s="13">
        <v>0.25505050505050503</v>
      </c>
    </row>
    <row r="801" spans="2:65" x14ac:dyDescent="0.3">
      <c r="B801" t="s">
        <v>148</v>
      </c>
      <c r="C801" s="13">
        <v>0.126323751891074</v>
      </c>
      <c r="D801" s="13">
        <v>0.14446227929374</v>
      </c>
      <c r="E801" s="13">
        <v>0.109826589595376</v>
      </c>
      <c r="F801" s="13"/>
      <c r="G801" s="13">
        <v>0.121546961325967</v>
      </c>
      <c r="H801" s="13">
        <v>0.13445378151260501</v>
      </c>
      <c r="I801" s="13">
        <v>0.13653136531365301</v>
      </c>
      <c r="J801" s="13">
        <v>0.137440758293839</v>
      </c>
      <c r="K801" s="13">
        <v>9.9236641221374003E-2</v>
      </c>
      <c r="L801" s="13">
        <v>0.105263157894737</v>
      </c>
      <c r="M801" s="13"/>
      <c r="N801" s="13">
        <v>0.11914893617021299</v>
      </c>
      <c r="O801" s="13">
        <v>0.126470588235294</v>
      </c>
      <c r="P801" s="13">
        <v>0.12921348314606701</v>
      </c>
      <c r="Q801" s="13">
        <v>0.13479623824451401</v>
      </c>
      <c r="R801" s="13"/>
      <c r="S801" s="13">
        <v>0.14186851211072701</v>
      </c>
      <c r="T801" s="13">
        <v>0.134328358208955</v>
      </c>
      <c r="U801" s="13">
        <v>6.4516129032258104E-2</v>
      </c>
      <c r="V801" s="13">
        <v>0.12380952380952399</v>
      </c>
      <c r="W801" s="13">
        <v>0.126050420168067</v>
      </c>
      <c r="X801" s="13">
        <v>0.13636363636363599</v>
      </c>
      <c r="Y801" s="13">
        <v>0.13084112149532701</v>
      </c>
      <c r="Z801" s="13">
        <v>6.6666666666666693E-2</v>
      </c>
      <c r="AA801" s="13">
        <v>0.14465408805031399</v>
      </c>
      <c r="AB801" s="13">
        <v>9.5744680851063801E-2</v>
      </c>
      <c r="AC801" s="13">
        <v>0.14705882352941199</v>
      </c>
      <c r="AD801" s="13">
        <v>0</v>
      </c>
      <c r="AE801" s="13"/>
      <c r="AF801" s="13">
        <v>0.11417816813048901</v>
      </c>
      <c r="AG801" s="13">
        <v>0.143968871595331</v>
      </c>
      <c r="AH801" s="13"/>
      <c r="AI801" s="13">
        <v>0.105932203389831</v>
      </c>
      <c r="AJ801" s="13">
        <v>0.11688311688311701</v>
      </c>
      <c r="AK801" s="13">
        <v>0.10404624277456601</v>
      </c>
      <c r="AL801" s="13"/>
      <c r="AM801" s="13">
        <v>0.10294117647058799</v>
      </c>
      <c r="AN801" s="13">
        <v>9.6153846153846201E-2</v>
      </c>
      <c r="AO801" s="13">
        <v>0.133333333333333</v>
      </c>
      <c r="AP801" s="13"/>
      <c r="AQ801" s="13">
        <v>0.14011799410029499</v>
      </c>
      <c r="AR801" s="13">
        <v>0.1125</v>
      </c>
      <c r="AS801" s="13"/>
      <c r="AT801" s="13">
        <v>0.153153153153153</v>
      </c>
      <c r="AU801" s="13">
        <v>0.11470281543274199</v>
      </c>
      <c r="AV801" s="13"/>
      <c r="AW801" s="13">
        <v>0.121813031161473</v>
      </c>
      <c r="AX801" s="13">
        <v>0.12801678908709299</v>
      </c>
      <c r="AY801" s="13"/>
      <c r="AZ801" s="13">
        <v>0.116236162361624</v>
      </c>
      <c r="BA801" s="13">
        <v>0.134210526315789</v>
      </c>
      <c r="BB801" s="13"/>
      <c r="BC801" s="13">
        <v>8.6206896551724102E-2</v>
      </c>
      <c r="BD801" s="13">
        <v>0.139130434782609</v>
      </c>
      <c r="BE801" s="13"/>
      <c r="BF801" s="13">
        <v>0.110294117647059</v>
      </c>
      <c r="BG801" s="13">
        <v>7.0754716981132101E-2</v>
      </c>
      <c r="BH801" s="13"/>
      <c r="BI801" s="13">
        <v>0.13768115942028999</v>
      </c>
      <c r="BJ801" s="13">
        <v>0.12318220701454199</v>
      </c>
      <c r="BK801" s="13"/>
      <c r="BL801" s="13">
        <v>0.12673267326732701</v>
      </c>
      <c r="BM801" s="13">
        <v>0.125</v>
      </c>
    </row>
    <row r="802" spans="2:65" x14ac:dyDescent="0.3">
      <c r="B802" t="s">
        <v>149</v>
      </c>
      <c r="C802" s="13">
        <v>4.5385779122541603E-2</v>
      </c>
      <c r="D802" s="13">
        <v>5.2969502407704698E-2</v>
      </c>
      <c r="E802" s="13">
        <v>3.9017341040462401E-2</v>
      </c>
      <c r="F802" s="13"/>
      <c r="G802" s="13">
        <v>4.9723756906077297E-2</v>
      </c>
      <c r="H802" s="13">
        <v>4.7619047619047603E-2</v>
      </c>
      <c r="I802" s="13">
        <v>4.4280442804428E-2</v>
      </c>
      <c r="J802" s="13">
        <v>3.3175355450236997E-2</v>
      </c>
      <c r="K802" s="13">
        <v>4.58015267175573E-2</v>
      </c>
      <c r="L802" s="13">
        <v>5.2631578947368397E-2</v>
      </c>
      <c r="M802" s="13"/>
      <c r="N802" s="13">
        <v>4.8936170212766E-2</v>
      </c>
      <c r="O802" s="13">
        <v>4.7058823529411799E-2</v>
      </c>
      <c r="P802" s="13">
        <v>6.1797752808988797E-2</v>
      </c>
      <c r="Q802" s="13">
        <v>2.8213166144200601E-2</v>
      </c>
      <c r="R802" s="13"/>
      <c r="S802" s="13">
        <v>5.1903114186851201E-2</v>
      </c>
      <c r="T802" s="13">
        <v>4.47761194029851E-2</v>
      </c>
      <c r="U802" s="13">
        <v>9.6774193548387094E-2</v>
      </c>
      <c r="V802" s="13">
        <v>2.8571428571428598E-2</v>
      </c>
      <c r="W802" s="13">
        <v>2.5210084033613401E-2</v>
      </c>
      <c r="X802" s="13">
        <v>4.5454545454545497E-2</v>
      </c>
      <c r="Y802" s="13">
        <v>4.67289719626168E-2</v>
      </c>
      <c r="Z802" s="13">
        <v>6.6666666666666693E-2</v>
      </c>
      <c r="AA802" s="13">
        <v>3.77358490566038E-2</v>
      </c>
      <c r="AB802" s="13">
        <v>3.1914893617021302E-2</v>
      </c>
      <c r="AC802" s="13">
        <v>5.8823529411764698E-2</v>
      </c>
      <c r="AD802" s="13">
        <v>4.3478260869565202E-2</v>
      </c>
      <c r="AE802" s="13"/>
      <c r="AF802" s="13">
        <v>3.6386449184441699E-2</v>
      </c>
      <c r="AG802" s="13">
        <v>6.0311284046692601E-2</v>
      </c>
      <c r="AH802" s="13"/>
      <c r="AI802" s="13">
        <v>3.8135593220338999E-2</v>
      </c>
      <c r="AJ802" s="13">
        <v>3.8961038961039002E-2</v>
      </c>
      <c r="AK802" s="13">
        <v>4.0462427745664699E-2</v>
      </c>
      <c r="AL802" s="13"/>
      <c r="AM802" s="13">
        <v>1.4705882352941201E-2</v>
      </c>
      <c r="AN802" s="13">
        <v>5.7692307692307702E-2</v>
      </c>
      <c r="AO802" s="13">
        <v>5.1851851851851899E-2</v>
      </c>
      <c r="AP802" s="13"/>
      <c r="AQ802" s="13">
        <v>4.4247787610619503E-2</v>
      </c>
      <c r="AR802" s="13">
        <v>4.3749999999999997E-2</v>
      </c>
      <c r="AS802" s="13"/>
      <c r="AT802" s="13">
        <v>5.1051051051051101E-2</v>
      </c>
      <c r="AU802" s="13">
        <v>4.4838373305526598E-2</v>
      </c>
      <c r="AV802" s="13"/>
      <c r="AW802" s="13">
        <v>4.8158640226628899E-2</v>
      </c>
      <c r="AX802" s="13">
        <v>4.40713536201469E-2</v>
      </c>
      <c r="AY802" s="13"/>
      <c r="AZ802" s="13">
        <v>3.3210332103321E-2</v>
      </c>
      <c r="BA802" s="13">
        <v>5.3947368421052598E-2</v>
      </c>
      <c r="BB802" s="13"/>
      <c r="BC802" s="13">
        <v>3.7356321839080497E-2</v>
      </c>
      <c r="BD802" s="13">
        <v>3.9130434782608699E-2</v>
      </c>
      <c r="BE802" s="13"/>
      <c r="BF802" s="13">
        <v>2.9411764705882401E-2</v>
      </c>
      <c r="BG802" s="13">
        <v>4.2452830188679201E-2</v>
      </c>
      <c r="BH802" s="13"/>
      <c r="BI802" s="13">
        <v>2.8985507246376802E-2</v>
      </c>
      <c r="BJ802" s="13">
        <v>4.7904191616766498E-2</v>
      </c>
      <c r="BK802" s="13"/>
      <c r="BL802" s="13">
        <v>4.5544554455445502E-2</v>
      </c>
      <c r="BM802" s="13">
        <v>4.6717171717171699E-2</v>
      </c>
    </row>
    <row r="803" spans="2:65" x14ac:dyDescent="0.3">
      <c r="B803" t="s">
        <v>150</v>
      </c>
      <c r="C803" s="13">
        <v>3.9334341906202698E-2</v>
      </c>
      <c r="D803" s="13">
        <v>5.2969502407704698E-2</v>
      </c>
      <c r="E803" s="13">
        <v>2.74566473988439E-2</v>
      </c>
      <c r="F803" s="13"/>
      <c r="G803" s="13">
        <v>2.2099447513812199E-2</v>
      </c>
      <c r="H803" s="13">
        <v>2.8011204481792701E-2</v>
      </c>
      <c r="I803" s="13">
        <v>6.2730627306273101E-2</v>
      </c>
      <c r="J803" s="13">
        <v>4.2654028436019002E-2</v>
      </c>
      <c r="K803" s="13">
        <v>5.34351145038168E-2</v>
      </c>
      <c r="L803" s="13">
        <v>2.9239766081871298E-2</v>
      </c>
      <c r="M803" s="13"/>
      <c r="N803" s="13">
        <v>3.8297872340425497E-2</v>
      </c>
      <c r="O803" s="13">
        <v>4.11764705882353E-2</v>
      </c>
      <c r="P803" s="13">
        <v>4.49438202247191E-2</v>
      </c>
      <c r="Q803" s="13">
        <v>3.7617554858934199E-2</v>
      </c>
      <c r="R803" s="13"/>
      <c r="S803" s="13">
        <v>5.8823529411764698E-2</v>
      </c>
      <c r="T803" s="13">
        <v>2.2388059701492501E-2</v>
      </c>
      <c r="U803" s="13">
        <v>4.8387096774193498E-2</v>
      </c>
      <c r="V803" s="13">
        <v>7.6190476190476197E-2</v>
      </c>
      <c r="W803" s="13">
        <v>8.4033613445378096E-3</v>
      </c>
      <c r="X803" s="13">
        <v>3.03030303030303E-2</v>
      </c>
      <c r="Y803" s="13">
        <v>9.3457943925233603E-3</v>
      </c>
      <c r="Z803" s="13">
        <v>6.6666666666666693E-2</v>
      </c>
      <c r="AA803" s="13">
        <v>3.77358490566038E-2</v>
      </c>
      <c r="AB803" s="13">
        <v>5.31914893617021E-2</v>
      </c>
      <c r="AC803" s="13">
        <v>1.4705882352941201E-2</v>
      </c>
      <c r="AD803" s="13">
        <v>4.3478260869565202E-2</v>
      </c>
      <c r="AE803" s="13"/>
      <c r="AF803" s="13">
        <v>3.8895859473023799E-2</v>
      </c>
      <c r="AG803" s="13">
        <v>3.8910505836575897E-2</v>
      </c>
      <c r="AH803" s="13"/>
      <c r="AI803" s="13">
        <v>4.6610169491525397E-2</v>
      </c>
      <c r="AJ803" s="13">
        <v>3.8961038961039002E-2</v>
      </c>
      <c r="AK803" s="13">
        <v>3.17919075144509E-2</v>
      </c>
      <c r="AL803" s="13"/>
      <c r="AM803" s="13">
        <v>4.4117647058823498E-2</v>
      </c>
      <c r="AN803" s="13">
        <v>1.9230769230769201E-2</v>
      </c>
      <c r="AO803" s="13">
        <v>5.1851851851851899E-2</v>
      </c>
      <c r="AP803" s="13"/>
      <c r="AQ803" s="13">
        <v>4.2772861356932201E-2</v>
      </c>
      <c r="AR803" s="13">
        <v>3.5937499999999997E-2</v>
      </c>
      <c r="AS803" s="13"/>
      <c r="AT803" s="13">
        <v>4.5045045045045001E-2</v>
      </c>
      <c r="AU803" s="13">
        <v>3.5453597497393102E-2</v>
      </c>
      <c r="AV803" s="13"/>
      <c r="AW803" s="13">
        <v>3.1161473087818699E-2</v>
      </c>
      <c r="AX803" s="13">
        <v>4.3022035676810101E-2</v>
      </c>
      <c r="AY803" s="13"/>
      <c r="AZ803" s="13">
        <v>3.87453874538745E-2</v>
      </c>
      <c r="BA803" s="13">
        <v>4.07894736842105E-2</v>
      </c>
      <c r="BB803" s="13"/>
      <c r="BC803" s="13">
        <v>3.7356321839080497E-2</v>
      </c>
      <c r="BD803" s="13">
        <v>3.4782608695652202E-2</v>
      </c>
      <c r="BE803" s="13"/>
      <c r="BF803" s="13">
        <v>4.4117647058823498E-2</v>
      </c>
      <c r="BG803" s="13">
        <v>3.3018867924528301E-2</v>
      </c>
      <c r="BH803" s="13"/>
      <c r="BI803" s="13">
        <v>6.5217391304347797E-2</v>
      </c>
      <c r="BJ803" s="13">
        <v>3.6783575705731403E-2</v>
      </c>
      <c r="BK803" s="13"/>
      <c r="BL803" s="13">
        <v>3.7623762376237602E-2</v>
      </c>
      <c r="BM803" s="13">
        <v>4.0404040404040401E-2</v>
      </c>
    </row>
    <row r="804" spans="2:65" x14ac:dyDescent="0.3">
      <c r="B804" t="s">
        <v>91</v>
      </c>
      <c r="C804" s="13">
        <v>2.6475037821482601E-2</v>
      </c>
      <c r="D804" s="13">
        <v>3.6918138041733599E-2</v>
      </c>
      <c r="E804" s="13">
        <v>1.7341040462427699E-2</v>
      </c>
      <c r="F804" s="13"/>
      <c r="G804" s="13">
        <v>3.8674033149171297E-2</v>
      </c>
      <c r="H804" s="13">
        <v>1.6806722689075598E-2</v>
      </c>
      <c r="I804" s="13">
        <v>2.5830258302582999E-2</v>
      </c>
      <c r="J804" s="13">
        <v>2.8436018957346001E-2</v>
      </c>
      <c r="K804" s="13">
        <v>3.8167938931297697E-2</v>
      </c>
      <c r="L804" s="13">
        <v>2.3391812865497099E-2</v>
      </c>
      <c r="M804" s="13"/>
      <c r="N804" s="13">
        <v>1.9148936170212801E-2</v>
      </c>
      <c r="O804" s="13">
        <v>1.7647058823529401E-2</v>
      </c>
      <c r="P804" s="13">
        <v>1.6853932584269701E-2</v>
      </c>
      <c r="Q804" s="13">
        <v>5.0156739811912203E-2</v>
      </c>
      <c r="R804" s="13"/>
      <c r="S804" s="13">
        <v>1.73010380622837E-2</v>
      </c>
      <c r="T804" s="13">
        <v>3.7313432835820899E-2</v>
      </c>
      <c r="U804" s="13">
        <v>3.2258064516128997E-2</v>
      </c>
      <c r="V804" s="13">
        <v>2.8571428571428598E-2</v>
      </c>
      <c r="W804" s="13">
        <v>4.20168067226891E-2</v>
      </c>
      <c r="X804" s="13">
        <v>4.5454545454545497E-2</v>
      </c>
      <c r="Y804" s="13">
        <v>2.80373831775701E-2</v>
      </c>
      <c r="Z804" s="13">
        <v>6.6666666666666693E-2</v>
      </c>
      <c r="AA804" s="13">
        <v>6.2893081761006301E-3</v>
      </c>
      <c r="AB804" s="13">
        <v>1.0638297872340399E-2</v>
      </c>
      <c r="AC804" s="13">
        <v>2.9411764705882401E-2</v>
      </c>
      <c r="AD804" s="13">
        <v>0</v>
      </c>
      <c r="AE804" s="13"/>
      <c r="AF804" s="13">
        <v>2.5094102885821801E-2</v>
      </c>
      <c r="AG804" s="13">
        <v>2.7237354085603099E-2</v>
      </c>
      <c r="AH804" s="13"/>
      <c r="AI804" s="13">
        <v>1.6949152542372899E-2</v>
      </c>
      <c r="AJ804" s="13">
        <v>1.2987012987013E-2</v>
      </c>
      <c r="AK804" s="13">
        <v>2.6011560693641599E-2</v>
      </c>
      <c r="AL804" s="13"/>
      <c r="AM804" s="13">
        <v>0</v>
      </c>
      <c r="AN804" s="13">
        <v>3.8461538461538498E-2</v>
      </c>
      <c r="AO804" s="13">
        <v>1.48148148148148E-2</v>
      </c>
      <c r="AP804" s="13"/>
      <c r="AQ804" s="13">
        <v>2.50737463126844E-2</v>
      </c>
      <c r="AR804" s="13">
        <v>2.8125000000000001E-2</v>
      </c>
      <c r="AS804" s="13"/>
      <c r="AT804" s="13">
        <v>3.3033033033033003E-2</v>
      </c>
      <c r="AU804" s="13">
        <v>2.2940563086548502E-2</v>
      </c>
      <c r="AV804" s="13"/>
      <c r="AW804" s="13">
        <v>2.8328611898017001E-2</v>
      </c>
      <c r="AX804" s="13">
        <v>2.4134312696747099E-2</v>
      </c>
      <c r="AY804" s="13"/>
      <c r="AZ804" s="13">
        <v>2.2140221402214E-2</v>
      </c>
      <c r="BA804" s="13">
        <v>2.6315789473684199E-2</v>
      </c>
      <c r="BB804" s="13"/>
      <c r="BC804" s="13">
        <v>2.0114942528735601E-2</v>
      </c>
      <c r="BD804" s="13">
        <v>4.3478260869565202E-2</v>
      </c>
      <c r="BE804" s="13"/>
      <c r="BF804" s="13">
        <v>2.9411764705882401E-2</v>
      </c>
      <c r="BG804" s="13">
        <v>1.41509433962264E-2</v>
      </c>
      <c r="BH804" s="13"/>
      <c r="BI804" s="13">
        <v>4.3478260869565202E-2</v>
      </c>
      <c r="BJ804" s="13">
        <v>2.3096663815226699E-2</v>
      </c>
      <c r="BK804" s="13"/>
      <c r="BL804" s="13">
        <v>3.5643564356435599E-2</v>
      </c>
      <c r="BM804" s="13">
        <v>2.02020202020202E-2</v>
      </c>
    </row>
    <row r="805" spans="2:65" x14ac:dyDescent="0.3">
      <c r="B805" t="s">
        <v>152</v>
      </c>
      <c r="C805" s="13">
        <v>0.76248108925869895</v>
      </c>
      <c r="D805" s="13">
        <v>0.71268057784911698</v>
      </c>
      <c r="E805" s="13">
        <v>0.80635838150288996</v>
      </c>
      <c r="F805" s="13"/>
      <c r="G805" s="13">
        <v>0.76795580110497197</v>
      </c>
      <c r="H805" s="13">
        <v>0.77310924369747902</v>
      </c>
      <c r="I805" s="13">
        <v>0.73062730627306305</v>
      </c>
      <c r="J805" s="13">
        <v>0.75829383886255897</v>
      </c>
      <c r="K805" s="13">
        <v>0.76335877862595403</v>
      </c>
      <c r="L805" s="13">
        <v>0.78947368421052599</v>
      </c>
      <c r="M805" s="13"/>
      <c r="N805" s="13">
        <v>0.77446808510638299</v>
      </c>
      <c r="O805" s="13">
        <v>0.76764705882352902</v>
      </c>
      <c r="P805" s="13">
        <v>0.74719101123595499</v>
      </c>
      <c r="Q805" s="13">
        <v>0.74921630094043901</v>
      </c>
      <c r="R805" s="13"/>
      <c r="S805" s="13">
        <v>0.73010380622837401</v>
      </c>
      <c r="T805" s="13">
        <v>0.76119402985074602</v>
      </c>
      <c r="U805" s="13">
        <v>0.75806451612903203</v>
      </c>
      <c r="V805" s="13">
        <v>0.74285714285714299</v>
      </c>
      <c r="W805" s="13">
        <v>0.79831932773109204</v>
      </c>
      <c r="X805" s="13">
        <v>0.74242424242424199</v>
      </c>
      <c r="Y805" s="13">
        <v>0.78504672897196304</v>
      </c>
      <c r="Z805" s="13">
        <v>0.73333333333333295</v>
      </c>
      <c r="AA805" s="13">
        <v>0.77358490566037696</v>
      </c>
      <c r="AB805" s="13">
        <v>0.80851063829787195</v>
      </c>
      <c r="AC805" s="13">
        <v>0.75</v>
      </c>
      <c r="AD805" s="13">
        <v>0.91304347826086996</v>
      </c>
      <c r="AE805" s="13"/>
      <c r="AF805" s="13">
        <v>0.785445420326223</v>
      </c>
      <c r="AG805" s="13">
        <v>0.72957198443579796</v>
      </c>
      <c r="AH805" s="13"/>
      <c r="AI805" s="13">
        <v>0.79237288135593198</v>
      </c>
      <c r="AJ805" s="13">
        <v>0.79220779220779203</v>
      </c>
      <c r="AK805" s="13">
        <v>0.79768786127167601</v>
      </c>
      <c r="AL805" s="13"/>
      <c r="AM805" s="13">
        <v>0.83823529411764697</v>
      </c>
      <c r="AN805" s="13">
        <v>0.78846153846153799</v>
      </c>
      <c r="AO805" s="13">
        <v>0.74814814814814801</v>
      </c>
      <c r="AP805" s="13"/>
      <c r="AQ805" s="13">
        <v>0.74778761061946897</v>
      </c>
      <c r="AR805" s="13">
        <v>0.77968749999999998</v>
      </c>
      <c r="AS805" s="13"/>
      <c r="AT805" s="13">
        <v>0.71771771771771797</v>
      </c>
      <c r="AU805" s="13">
        <v>0.78206465067778896</v>
      </c>
      <c r="AV805" s="13"/>
      <c r="AW805" s="13">
        <v>0.77053824362606205</v>
      </c>
      <c r="AX805" s="13">
        <v>0.76075550891920296</v>
      </c>
      <c r="AY805" s="13"/>
      <c r="AZ805" s="13">
        <v>0.78966789667896697</v>
      </c>
      <c r="BA805" s="13">
        <v>0.74473684210526303</v>
      </c>
      <c r="BB805" s="13"/>
      <c r="BC805" s="13">
        <v>0.818965517241379</v>
      </c>
      <c r="BD805" s="13">
        <v>0.74347826086956503</v>
      </c>
      <c r="BE805" s="13"/>
      <c r="BF805" s="13">
        <v>0.78676470588235303</v>
      </c>
      <c r="BG805" s="13">
        <v>0.839622641509434</v>
      </c>
      <c r="BH805" s="13"/>
      <c r="BI805" s="13">
        <v>0.72463768115941996</v>
      </c>
      <c r="BJ805" s="13">
        <v>0.76903336184773297</v>
      </c>
      <c r="BK805" s="13"/>
      <c r="BL805" s="13">
        <v>0.75445544554455402</v>
      </c>
      <c r="BM805" s="13">
        <v>0.76767676767676796</v>
      </c>
    </row>
    <row r="806" spans="2:65" x14ac:dyDescent="0.3">
      <c r="B806" t="s">
        <v>153</v>
      </c>
      <c r="C806" s="13">
        <v>8.4720121028744294E-2</v>
      </c>
      <c r="D806" s="13">
        <v>0.10593900481540899</v>
      </c>
      <c r="E806" s="13">
        <v>6.6473988439306395E-2</v>
      </c>
      <c r="F806" s="13"/>
      <c r="G806" s="13">
        <v>7.18232044198895E-2</v>
      </c>
      <c r="H806" s="13">
        <v>7.5630252100840303E-2</v>
      </c>
      <c r="I806" s="13">
        <v>0.107011070110701</v>
      </c>
      <c r="J806" s="13">
        <v>7.5829383886255902E-2</v>
      </c>
      <c r="K806" s="13">
        <v>9.9236641221374003E-2</v>
      </c>
      <c r="L806" s="13">
        <v>8.1871345029239803E-2</v>
      </c>
      <c r="M806" s="13"/>
      <c r="N806" s="13">
        <v>8.7234042553191504E-2</v>
      </c>
      <c r="O806" s="13">
        <v>8.8235294117647106E-2</v>
      </c>
      <c r="P806" s="13">
        <v>0.106741573033708</v>
      </c>
      <c r="Q806" s="13">
        <v>6.5830721003134807E-2</v>
      </c>
      <c r="R806" s="13"/>
      <c r="S806" s="13">
        <v>0.110726643598616</v>
      </c>
      <c r="T806" s="13">
        <v>6.7164179104477598E-2</v>
      </c>
      <c r="U806" s="13">
        <v>0.14516129032258099</v>
      </c>
      <c r="V806" s="13">
        <v>0.104761904761905</v>
      </c>
      <c r="W806" s="13">
        <v>3.3613445378151301E-2</v>
      </c>
      <c r="X806" s="13">
        <v>7.5757575757575801E-2</v>
      </c>
      <c r="Y806" s="13">
        <v>5.60747663551402E-2</v>
      </c>
      <c r="Z806" s="13">
        <v>0.133333333333333</v>
      </c>
      <c r="AA806" s="13">
        <v>7.5471698113207503E-2</v>
      </c>
      <c r="AB806" s="13">
        <v>8.5106382978723402E-2</v>
      </c>
      <c r="AC806" s="13">
        <v>7.3529411764705899E-2</v>
      </c>
      <c r="AD806" s="13">
        <v>8.6956521739130405E-2</v>
      </c>
      <c r="AE806" s="13"/>
      <c r="AF806" s="13">
        <v>7.5282308657465505E-2</v>
      </c>
      <c r="AG806" s="13">
        <v>9.9221789883268505E-2</v>
      </c>
      <c r="AH806" s="13"/>
      <c r="AI806" s="13">
        <v>8.4745762711864403E-2</v>
      </c>
      <c r="AJ806" s="13">
        <v>7.7922077922077906E-2</v>
      </c>
      <c r="AK806" s="13">
        <v>7.2254335260115599E-2</v>
      </c>
      <c r="AL806" s="13"/>
      <c r="AM806" s="13">
        <v>5.8823529411764698E-2</v>
      </c>
      <c r="AN806" s="13">
        <v>7.69230769230769E-2</v>
      </c>
      <c r="AO806" s="13">
        <v>0.10370370370370401</v>
      </c>
      <c r="AP806" s="13"/>
      <c r="AQ806" s="13">
        <v>8.70206489675516E-2</v>
      </c>
      <c r="AR806" s="13">
        <v>7.9687499999999994E-2</v>
      </c>
      <c r="AS806" s="13"/>
      <c r="AT806" s="13">
        <v>9.6096096096096095E-2</v>
      </c>
      <c r="AU806" s="13">
        <v>8.0291970802919693E-2</v>
      </c>
      <c r="AV806" s="13"/>
      <c r="AW806" s="13">
        <v>7.9320113314447604E-2</v>
      </c>
      <c r="AX806" s="13">
        <v>8.7093389296956994E-2</v>
      </c>
      <c r="AY806" s="13"/>
      <c r="AZ806" s="13">
        <v>7.1955719557195597E-2</v>
      </c>
      <c r="BA806" s="13">
        <v>9.4736842105263203E-2</v>
      </c>
      <c r="BB806" s="13"/>
      <c r="BC806" s="13">
        <v>7.4712643678160898E-2</v>
      </c>
      <c r="BD806" s="13">
        <v>7.3913043478260901E-2</v>
      </c>
      <c r="BE806" s="13"/>
      <c r="BF806" s="13">
        <v>7.3529411764705899E-2</v>
      </c>
      <c r="BG806" s="13">
        <v>7.5471698113207503E-2</v>
      </c>
      <c r="BH806" s="13"/>
      <c r="BI806" s="13">
        <v>9.4202898550724598E-2</v>
      </c>
      <c r="BJ806" s="13">
        <v>8.4687767322497901E-2</v>
      </c>
      <c r="BK806" s="13"/>
      <c r="BL806" s="13">
        <v>8.3168316831683201E-2</v>
      </c>
      <c r="BM806" s="13">
        <v>8.7121212121212099E-2</v>
      </c>
    </row>
    <row r="807" spans="2:65" x14ac:dyDescent="0.3">
      <c r="B807" t="s">
        <v>78</v>
      </c>
      <c r="C807" s="13">
        <v>0.67776096822995502</v>
      </c>
      <c r="D807" s="13">
        <v>0.60674157303370801</v>
      </c>
      <c r="E807" s="13">
        <v>0.739884393063584</v>
      </c>
      <c r="F807" s="13"/>
      <c r="G807" s="13">
        <v>0.69613259668508298</v>
      </c>
      <c r="H807" s="13">
        <v>0.69747899159663895</v>
      </c>
      <c r="I807" s="13">
        <v>0.62361623616236195</v>
      </c>
      <c r="J807" s="13">
        <v>0.68246445497630304</v>
      </c>
      <c r="K807" s="13">
        <v>0.66412213740458004</v>
      </c>
      <c r="L807" s="13">
        <v>0.70760233918128701</v>
      </c>
      <c r="M807" s="13"/>
      <c r="N807" s="13">
        <v>0.68723404255319198</v>
      </c>
      <c r="O807" s="13">
        <v>0.67941176470588205</v>
      </c>
      <c r="P807" s="13">
        <v>0.64044943820224698</v>
      </c>
      <c r="Q807" s="13">
        <v>0.68338557993730398</v>
      </c>
      <c r="R807" s="13"/>
      <c r="S807" s="13">
        <v>0.61937716262975795</v>
      </c>
      <c r="T807" s="13">
        <v>0.69402985074626899</v>
      </c>
      <c r="U807" s="13">
        <v>0.61290322580645196</v>
      </c>
      <c r="V807" s="13">
        <v>0.63809523809523805</v>
      </c>
      <c r="W807" s="13">
        <v>0.76470588235294101</v>
      </c>
      <c r="X807" s="13">
        <v>0.66666666666666696</v>
      </c>
      <c r="Y807" s="13">
        <v>0.72897196261682196</v>
      </c>
      <c r="Z807" s="13">
        <v>0.6</v>
      </c>
      <c r="AA807" s="13">
        <v>0.69811320754716999</v>
      </c>
      <c r="AB807" s="13">
        <v>0.72340425531914898</v>
      </c>
      <c r="AC807" s="13">
        <v>0.67647058823529405</v>
      </c>
      <c r="AD807" s="13">
        <v>0.82608695652173902</v>
      </c>
      <c r="AE807" s="13"/>
      <c r="AF807" s="13">
        <v>0.71016311166875801</v>
      </c>
      <c r="AG807" s="13">
        <v>0.63035019455252905</v>
      </c>
      <c r="AH807" s="13"/>
      <c r="AI807" s="13">
        <v>0.70762711864406802</v>
      </c>
      <c r="AJ807" s="13">
        <v>0.71428571428571397</v>
      </c>
      <c r="AK807" s="13">
        <v>0.72543352601156097</v>
      </c>
      <c r="AL807" s="13"/>
      <c r="AM807" s="13">
        <v>0.77941176470588203</v>
      </c>
      <c r="AN807" s="13">
        <v>0.71153846153846101</v>
      </c>
      <c r="AO807" s="13">
        <v>0.64444444444444404</v>
      </c>
      <c r="AP807" s="13"/>
      <c r="AQ807" s="13">
        <v>0.66076696165191695</v>
      </c>
      <c r="AR807" s="13">
        <v>0.7</v>
      </c>
      <c r="AS807" s="13"/>
      <c r="AT807" s="13">
        <v>0.62162162162162105</v>
      </c>
      <c r="AU807" s="13">
        <v>0.70177267987487002</v>
      </c>
      <c r="AV807" s="13"/>
      <c r="AW807" s="13">
        <v>0.69121813031161505</v>
      </c>
      <c r="AX807" s="13">
        <v>0.67366211962224598</v>
      </c>
      <c r="AY807" s="13"/>
      <c r="AZ807" s="13">
        <v>0.71771217712177104</v>
      </c>
      <c r="BA807" s="13">
        <v>0.65</v>
      </c>
      <c r="BB807" s="13"/>
      <c r="BC807" s="13">
        <v>0.74425287356321801</v>
      </c>
      <c r="BD807" s="13">
        <v>0.66956521739130404</v>
      </c>
      <c r="BE807" s="13"/>
      <c r="BF807" s="13">
        <v>0.71323529411764697</v>
      </c>
      <c r="BG807" s="13">
        <v>0.76415094339622602</v>
      </c>
      <c r="BH807" s="13"/>
      <c r="BI807" s="13">
        <v>0.63043478260869601</v>
      </c>
      <c r="BJ807" s="13">
        <v>0.68434559452523502</v>
      </c>
      <c r="BK807" s="13"/>
      <c r="BL807" s="13">
        <v>0.671287128712871</v>
      </c>
      <c r="BM807" s="13">
        <v>0.68055555555555602</v>
      </c>
    </row>
    <row r="808" spans="2:65" x14ac:dyDescent="0.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c r="BK808" s="13"/>
      <c r="BL808" s="13"/>
      <c r="BM808" s="13"/>
    </row>
    <row r="809" spans="2:65" x14ac:dyDescent="0.3">
      <c r="B809" s="6" t="s">
        <v>404</v>
      </c>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c r="BK809" s="13"/>
      <c r="BL809" s="13"/>
      <c r="BM809" s="13"/>
    </row>
    <row r="810" spans="2:65" x14ac:dyDescent="0.3">
      <c r="B810" s="23" t="s">
        <v>82</v>
      </c>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c r="BK810" s="13"/>
      <c r="BL810" s="13"/>
      <c r="BM810" s="13"/>
    </row>
    <row r="811" spans="2:65" x14ac:dyDescent="0.3">
      <c r="B811" t="s">
        <v>400</v>
      </c>
      <c r="C811" s="13">
        <v>0.56732223903177004</v>
      </c>
      <c r="D811" s="13">
        <v>0.53451043338683801</v>
      </c>
      <c r="E811" s="13">
        <v>0.59826589595375701</v>
      </c>
      <c r="F811" s="13"/>
      <c r="G811" s="13">
        <v>0.45856353591160198</v>
      </c>
      <c r="H811" s="13">
        <v>0.59103641456582601</v>
      </c>
      <c r="I811" s="13">
        <v>0.54981549815498199</v>
      </c>
      <c r="J811" s="13">
        <v>0.61137440758293804</v>
      </c>
      <c r="K811" s="13">
        <v>0.58778625954198505</v>
      </c>
      <c r="L811" s="13">
        <v>0.59064327485380097</v>
      </c>
      <c r="M811" s="13"/>
      <c r="N811" s="13">
        <v>0.58510638297872297</v>
      </c>
      <c r="O811" s="13">
        <v>0.54411764705882304</v>
      </c>
      <c r="P811" s="13">
        <v>0.60674157303370801</v>
      </c>
      <c r="Q811" s="13">
        <v>0.54545454545454497</v>
      </c>
      <c r="R811" s="13"/>
      <c r="S811" s="13">
        <v>0.56055363321799301</v>
      </c>
      <c r="T811" s="13">
        <v>0.54477611940298498</v>
      </c>
      <c r="U811" s="13">
        <v>0.532258064516129</v>
      </c>
      <c r="V811" s="13">
        <v>0.61904761904761896</v>
      </c>
      <c r="W811" s="13">
        <v>0.56302521008403394</v>
      </c>
      <c r="X811" s="13">
        <v>0.48484848484848497</v>
      </c>
      <c r="Y811" s="13">
        <v>0.579439252336449</v>
      </c>
      <c r="Z811" s="13">
        <v>0.56666666666666698</v>
      </c>
      <c r="AA811" s="13">
        <v>0.58490566037735803</v>
      </c>
      <c r="AB811" s="13">
        <v>0.64893617021276595</v>
      </c>
      <c r="AC811" s="13">
        <v>0.54411764705882304</v>
      </c>
      <c r="AD811" s="13">
        <v>0.69565217391304301</v>
      </c>
      <c r="AE811" s="13"/>
      <c r="AF811" s="13">
        <v>0.54328732747804298</v>
      </c>
      <c r="AG811" s="13">
        <v>0.60700389105058405</v>
      </c>
      <c r="AH811" s="13"/>
      <c r="AI811" s="13">
        <v>0.54661016949152497</v>
      </c>
      <c r="AJ811" s="13">
        <v>0.61038961038961004</v>
      </c>
      <c r="AK811" s="13">
        <v>0.479768786127168</v>
      </c>
      <c r="AL811" s="13"/>
      <c r="AM811" s="13">
        <v>0.61764705882352899</v>
      </c>
      <c r="AN811" s="13">
        <v>0.57692307692307698</v>
      </c>
      <c r="AO811" s="13">
        <v>0.51851851851851805</v>
      </c>
      <c r="AP811" s="13"/>
      <c r="AQ811" s="13">
        <v>0.57522123893805299</v>
      </c>
      <c r="AR811" s="13">
        <v>0.5625</v>
      </c>
      <c r="AS811" s="13"/>
      <c r="AT811" s="13">
        <v>0.57357357357357397</v>
      </c>
      <c r="AU811" s="13">
        <v>0.56830031282586002</v>
      </c>
      <c r="AV811" s="13"/>
      <c r="AW811" s="13">
        <v>0.58073654390934804</v>
      </c>
      <c r="AX811" s="13">
        <v>0.56453305351521499</v>
      </c>
      <c r="AY811" s="13"/>
      <c r="AZ811" s="13">
        <v>0.58302583025830301</v>
      </c>
      <c r="BA811" s="13">
        <v>0.557894736842105</v>
      </c>
      <c r="BB811" s="13"/>
      <c r="BC811" s="13">
        <v>0.52873563218390796</v>
      </c>
      <c r="BD811" s="13">
        <v>0.495652173913044</v>
      </c>
      <c r="BE811" s="13"/>
      <c r="BF811" s="13">
        <v>0.52205882352941202</v>
      </c>
      <c r="BG811" s="13">
        <v>0.53301886792452802</v>
      </c>
      <c r="BH811" s="13"/>
      <c r="BI811" s="13">
        <v>0.5</v>
      </c>
      <c r="BJ811" s="13">
        <v>0.57656116338751096</v>
      </c>
      <c r="BK811" s="13"/>
      <c r="BL811" s="13">
        <v>0.54653465346534702</v>
      </c>
      <c r="BM811" s="13">
        <v>0.58333333333333304</v>
      </c>
    </row>
    <row r="812" spans="2:65" x14ac:dyDescent="0.3">
      <c r="B812" t="s">
        <v>71</v>
      </c>
      <c r="C812" s="13">
        <v>0.28214826021180001</v>
      </c>
      <c r="D812" s="13">
        <v>0.29213483146067398</v>
      </c>
      <c r="E812" s="13">
        <v>0.27312138728323698</v>
      </c>
      <c r="F812" s="13"/>
      <c r="G812" s="13">
        <v>0.40331491712707201</v>
      </c>
      <c r="H812" s="13">
        <v>0.271708683473389</v>
      </c>
      <c r="I812" s="13">
        <v>0.287822878228782</v>
      </c>
      <c r="J812" s="13">
        <v>0.23696682464454999</v>
      </c>
      <c r="K812" s="13">
        <v>0.244274809160305</v>
      </c>
      <c r="L812" s="13">
        <v>0.251461988304094</v>
      </c>
      <c r="M812" s="13"/>
      <c r="N812" s="13">
        <v>0.27234042553191501</v>
      </c>
      <c r="O812" s="13">
        <v>0.30588235294117599</v>
      </c>
      <c r="P812" s="13">
        <v>0.21910112359550599</v>
      </c>
      <c r="Q812" s="13">
        <v>0.30094043887147298</v>
      </c>
      <c r="R812" s="13"/>
      <c r="S812" s="13">
        <v>0.304498269896194</v>
      </c>
      <c r="T812" s="13">
        <v>0.29104477611940299</v>
      </c>
      <c r="U812" s="13">
        <v>0.25806451612903197</v>
      </c>
      <c r="V812" s="13">
        <v>0.25714285714285701</v>
      </c>
      <c r="W812" s="13">
        <v>0.28571428571428598</v>
      </c>
      <c r="X812" s="13">
        <v>0.32575757575757602</v>
      </c>
      <c r="Y812" s="13">
        <v>0.27102803738317799</v>
      </c>
      <c r="Z812" s="13">
        <v>0.233333333333333</v>
      </c>
      <c r="AA812" s="13">
        <v>0.30188679245283001</v>
      </c>
      <c r="AB812" s="13">
        <v>0.20212765957446799</v>
      </c>
      <c r="AC812" s="13">
        <v>0.26470588235294101</v>
      </c>
      <c r="AD812" s="13">
        <v>0.217391304347826</v>
      </c>
      <c r="AE812" s="13"/>
      <c r="AF812" s="13">
        <v>0.30865746549560902</v>
      </c>
      <c r="AG812" s="13">
        <v>0.243190661478599</v>
      </c>
      <c r="AH812" s="13"/>
      <c r="AI812" s="13">
        <v>0.34322033898305099</v>
      </c>
      <c r="AJ812" s="13">
        <v>0.207792207792208</v>
      </c>
      <c r="AK812" s="13">
        <v>0.329479768786127</v>
      </c>
      <c r="AL812" s="13"/>
      <c r="AM812" s="13">
        <v>0.29411764705882398</v>
      </c>
      <c r="AN812" s="13">
        <v>0.28846153846153799</v>
      </c>
      <c r="AO812" s="13">
        <v>0.30370370370370398</v>
      </c>
      <c r="AP812" s="13"/>
      <c r="AQ812" s="13">
        <v>0.28171091445427698</v>
      </c>
      <c r="AR812" s="13">
        <v>0.27812500000000001</v>
      </c>
      <c r="AS812" s="13"/>
      <c r="AT812" s="13">
        <v>0.28828828828828801</v>
      </c>
      <c r="AU812" s="13">
        <v>0.279457768508863</v>
      </c>
      <c r="AV812" s="13"/>
      <c r="AW812" s="13">
        <v>0.28328611898016998</v>
      </c>
      <c r="AX812" s="13">
        <v>0.28121720881427098</v>
      </c>
      <c r="AY812" s="13"/>
      <c r="AZ812" s="13">
        <v>0.26199261992619899</v>
      </c>
      <c r="BA812" s="13">
        <v>0.29605263157894701</v>
      </c>
      <c r="BB812" s="13"/>
      <c r="BC812" s="13">
        <v>0.31321839080459801</v>
      </c>
      <c r="BD812" s="13">
        <v>0.32608695652173902</v>
      </c>
      <c r="BE812" s="13"/>
      <c r="BF812" s="13">
        <v>0.35294117647058798</v>
      </c>
      <c r="BG812" s="13">
        <v>0.28773584905660399</v>
      </c>
      <c r="BH812" s="13"/>
      <c r="BI812" s="13">
        <v>0.30434782608695699</v>
      </c>
      <c r="BJ812" s="13">
        <v>0.27801539777587703</v>
      </c>
      <c r="BK812" s="13"/>
      <c r="BL812" s="13">
        <v>0.29702970297029702</v>
      </c>
      <c r="BM812" s="13">
        <v>0.27146464646464602</v>
      </c>
    </row>
    <row r="813" spans="2:65" x14ac:dyDescent="0.3">
      <c r="B813" t="s">
        <v>401</v>
      </c>
      <c r="C813" s="13">
        <v>9.9092284417549206E-2</v>
      </c>
      <c r="D813" s="13">
        <v>9.7913322632423694E-2</v>
      </c>
      <c r="E813" s="13">
        <v>9.8265895953757204E-2</v>
      </c>
      <c r="F813" s="13"/>
      <c r="G813" s="13">
        <v>9.3922651933701695E-2</v>
      </c>
      <c r="H813" s="13">
        <v>8.9635854341736695E-2</v>
      </c>
      <c r="I813" s="13">
        <v>9.9630996309963096E-2</v>
      </c>
      <c r="J813" s="13">
        <v>0.109004739336493</v>
      </c>
      <c r="K813" s="13">
        <v>0.114503816793893</v>
      </c>
      <c r="L813" s="13">
        <v>9.9415204678362595E-2</v>
      </c>
      <c r="M813" s="13"/>
      <c r="N813" s="13">
        <v>0.1</v>
      </c>
      <c r="O813" s="13">
        <v>7.9411764705882307E-2</v>
      </c>
      <c r="P813" s="13">
        <v>0.112359550561798</v>
      </c>
      <c r="Q813" s="13">
        <v>0.112852664576803</v>
      </c>
      <c r="R813" s="13"/>
      <c r="S813" s="13">
        <v>9.3425605536332196E-2</v>
      </c>
      <c r="T813" s="13">
        <v>8.2089552238805999E-2</v>
      </c>
      <c r="U813" s="13">
        <v>0.14516129032258099</v>
      </c>
      <c r="V813" s="13">
        <v>8.5714285714285701E-2</v>
      </c>
      <c r="W813" s="13">
        <v>0.10084033613445401</v>
      </c>
      <c r="X813" s="13">
        <v>0.13636363636363599</v>
      </c>
      <c r="Y813" s="13">
        <v>9.34579439252336E-2</v>
      </c>
      <c r="Z813" s="13">
        <v>0.2</v>
      </c>
      <c r="AA813" s="13">
        <v>5.6603773584905703E-2</v>
      </c>
      <c r="AB813" s="13">
        <v>9.5744680851063801E-2</v>
      </c>
      <c r="AC813" s="13">
        <v>0.13235294117647101</v>
      </c>
      <c r="AD813" s="13">
        <v>8.6956521739130405E-2</v>
      </c>
      <c r="AE813" s="13"/>
      <c r="AF813" s="13">
        <v>9.6612296110414095E-2</v>
      </c>
      <c r="AG813" s="13">
        <v>9.7276264591439704E-2</v>
      </c>
      <c r="AH813" s="13"/>
      <c r="AI813" s="13">
        <v>6.3559322033898302E-2</v>
      </c>
      <c r="AJ813" s="13">
        <v>9.0909090909090898E-2</v>
      </c>
      <c r="AK813" s="13">
        <v>0.12716763005780299</v>
      </c>
      <c r="AL813" s="13"/>
      <c r="AM813" s="13">
        <v>7.3529411764705899E-2</v>
      </c>
      <c r="AN813" s="13">
        <v>3.8461538461538498E-2</v>
      </c>
      <c r="AO813" s="13">
        <v>9.6296296296296297E-2</v>
      </c>
      <c r="AP813" s="13"/>
      <c r="AQ813" s="13">
        <v>0.10176991150442501</v>
      </c>
      <c r="AR813" s="13">
        <v>9.6875000000000003E-2</v>
      </c>
      <c r="AS813" s="13"/>
      <c r="AT813" s="13">
        <v>9.90990990990991E-2</v>
      </c>
      <c r="AU813" s="13">
        <v>9.5933263816475503E-2</v>
      </c>
      <c r="AV813" s="13"/>
      <c r="AW813" s="13">
        <v>7.6487252124645896E-2</v>
      </c>
      <c r="AX813" s="13">
        <v>0.10493179433368301</v>
      </c>
      <c r="AY813" s="13"/>
      <c r="AZ813" s="13">
        <v>9.7785977859778606E-2</v>
      </c>
      <c r="BA813" s="13">
        <v>9.8684210526315805E-2</v>
      </c>
      <c r="BB813" s="13"/>
      <c r="BC813" s="13">
        <v>0.109195402298851</v>
      </c>
      <c r="BD813" s="13">
        <v>0.104347826086957</v>
      </c>
      <c r="BE813" s="13"/>
      <c r="BF813" s="13">
        <v>9.5588235294117599E-2</v>
      </c>
      <c r="BG813" s="13">
        <v>0.117924528301887</v>
      </c>
      <c r="BH813" s="13"/>
      <c r="BI813" s="13">
        <v>0.115942028985507</v>
      </c>
      <c r="BJ813" s="13">
        <v>9.8374679213002594E-2</v>
      </c>
      <c r="BK813" s="13"/>
      <c r="BL813" s="13">
        <v>9.3069306930693096E-2</v>
      </c>
      <c r="BM813" s="13">
        <v>0.10101010101010099</v>
      </c>
    </row>
    <row r="814" spans="2:65" x14ac:dyDescent="0.3">
      <c r="B814" t="s">
        <v>73</v>
      </c>
      <c r="C814" s="13">
        <v>2.6475037821482601E-2</v>
      </c>
      <c r="D814" s="13">
        <v>3.5313001605136403E-2</v>
      </c>
      <c r="E814" s="13">
        <v>1.87861271676301E-2</v>
      </c>
      <c r="F814" s="13"/>
      <c r="G814" s="13">
        <v>2.7624309392265199E-2</v>
      </c>
      <c r="H814" s="13">
        <v>1.9607843137254902E-2</v>
      </c>
      <c r="I814" s="13">
        <v>4.0590405904058997E-2</v>
      </c>
      <c r="J814" s="13">
        <v>1.8957345971564E-2</v>
      </c>
      <c r="K814" s="13">
        <v>3.0534351145038201E-2</v>
      </c>
      <c r="L814" s="13">
        <v>2.3391812865497099E-2</v>
      </c>
      <c r="M814" s="13"/>
      <c r="N814" s="13">
        <v>2.1276595744680899E-2</v>
      </c>
      <c r="O814" s="13">
        <v>4.11764705882353E-2</v>
      </c>
      <c r="P814" s="13">
        <v>2.8089887640449399E-2</v>
      </c>
      <c r="Q814" s="13">
        <v>1.88087774294671E-2</v>
      </c>
      <c r="R814" s="13"/>
      <c r="S814" s="13">
        <v>2.0761245674740501E-2</v>
      </c>
      <c r="T814" s="13">
        <v>2.9850746268656699E-2</v>
      </c>
      <c r="U814" s="13">
        <v>6.4516129032258104E-2</v>
      </c>
      <c r="V814" s="13">
        <v>9.5238095238095195E-3</v>
      </c>
      <c r="W814" s="13">
        <v>2.5210084033613401E-2</v>
      </c>
      <c r="X814" s="13">
        <v>2.27272727272727E-2</v>
      </c>
      <c r="Y814" s="13">
        <v>3.7383177570093497E-2</v>
      </c>
      <c r="Z814" s="13">
        <v>0</v>
      </c>
      <c r="AA814" s="13">
        <v>2.51572327044025E-2</v>
      </c>
      <c r="AB814" s="13">
        <v>3.1914893617021302E-2</v>
      </c>
      <c r="AC814" s="13">
        <v>4.4117647058823498E-2</v>
      </c>
      <c r="AD814" s="13">
        <v>0</v>
      </c>
      <c r="AE814" s="13"/>
      <c r="AF814" s="13">
        <v>2.88582183186951E-2</v>
      </c>
      <c r="AG814" s="13">
        <v>2.3346303501945501E-2</v>
      </c>
      <c r="AH814" s="13"/>
      <c r="AI814" s="13">
        <v>2.5423728813559299E-2</v>
      </c>
      <c r="AJ814" s="13">
        <v>6.4935064935064901E-2</v>
      </c>
      <c r="AK814" s="13">
        <v>3.17919075144509E-2</v>
      </c>
      <c r="AL814" s="13"/>
      <c r="AM814" s="13">
        <v>0</v>
      </c>
      <c r="AN814" s="13">
        <v>5.7692307692307702E-2</v>
      </c>
      <c r="AO814" s="13">
        <v>5.1851851851851899E-2</v>
      </c>
      <c r="AP814" s="13"/>
      <c r="AQ814" s="13">
        <v>2.21238938053097E-2</v>
      </c>
      <c r="AR814" s="13">
        <v>3.125E-2</v>
      </c>
      <c r="AS814" s="13"/>
      <c r="AT814" s="13">
        <v>1.2012012012012E-2</v>
      </c>
      <c r="AU814" s="13">
        <v>3.1282586027111599E-2</v>
      </c>
      <c r="AV814" s="13"/>
      <c r="AW814" s="13">
        <v>3.39943342776204E-2</v>
      </c>
      <c r="AX814" s="13">
        <v>2.4134312696747099E-2</v>
      </c>
      <c r="AY814" s="13"/>
      <c r="AZ814" s="13">
        <v>2.76752767527675E-2</v>
      </c>
      <c r="BA814" s="13">
        <v>2.6315789473684199E-2</v>
      </c>
      <c r="BB814" s="13"/>
      <c r="BC814" s="13">
        <v>2.2988505747126398E-2</v>
      </c>
      <c r="BD814" s="13">
        <v>4.3478260869565202E-2</v>
      </c>
      <c r="BE814" s="13"/>
      <c r="BF814" s="13">
        <v>0</v>
      </c>
      <c r="BG814" s="13">
        <v>3.77358490566038E-2</v>
      </c>
      <c r="BH814" s="13"/>
      <c r="BI814" s="13">
        <v>3.6231884057971002E-2</v>
      </c>
      <c r="BJ814" s="13">
        <v>2.4807527801539799E-2</v>
      </c>
      <c r="BK814" s="13"/>
      <c r="BL814" s="13">
        <v>2.9702970297029702E-2</v>
      </c>
      <c r="BM814" s="13">
        <v>2.3989898989898999E-2</v>
      </c>
    </row>
    <row r="815" spans="2:65" x14ac:dyDescent="0.3">
      <c r="B815" t="s">
        <v>402</v>
      </c>
      <c r="C815" s="13">
        <v>1.2102874432677799E-2</v>
      </c>
      <c r="D815" s="13">
        <v>1.92616372391653E-2</v>
      </c>
      <c r="E815" s="13">
        <v>5.78034682080925E-3</v>
      </c>
      <c r="F815" s="13"/>
      <c r="G815" s="13">
        <v>5.5248618784530402E-3</v>
      </c>
      <c r="H815" s="13">
        <v>1.6806722689075598E-2</v>
      </c>
      <c r="I815" s="13">
        <v>1.4760147601476E-2</v>
      </c>
      <c r="J815" s="13">
        <v>9.4786729857819895E-3</v>
      </c>
      <c r="K815" s="13">
        <v>0</v>
      </c>
      <c r="L815" s="13">
        <v>1.7543859649122799E-2</v>
      </c>
      <c r="M815" s="13"/>
      <c r="N815" s="13">
        <v>4.2553191489361703E-3</v>
      </c>
      <c r="O815" s="13">
        <v>1.1764705882352899E-2</v>
      </c>
      <c r="P815" s="13">
        <v>2.8089887640449399E-2</v>
      </c>
      <c r="Q815" s="13">
        <v>1.56739811912226E-2</v>
      </c>
      <c r="R815" s="13"/>
      <c r="S815" s="13">
        <v>1.3840830449827E-2</v>
      </c>
      <c r="T815" s="13">
        <v>1.49253731343284E-2</v>
      </c>
      <c r="U815" s="13">
        <v>0</v>
      </c>
      <c r="V815" s="13">
        <v>1.9047619047619001E-2</v>
      </c>
      <c r="W815" s="13">
        <v>8.4033613445378096E-3</v>
      </c>
      <c r="X815" s="13">
        <v>1.5151515151515201E-2</v>
      </c>
      <c r="Y815" s="13">
        <v>9.3457943925233603E-3</v>
      </c>
      <c r="Z815" s="13">
        <v>0</v>
      </c>
      <c r="AA815" s="13">
        <v>1.25786163522013E-2</v>
      </c>
      <c r="AB815" s="13">
        <v>2.1276595744680899E-2</v>
      </c>
      <c r="AC815" s="13">
        <v>0</v>
      </c>
      <c r="AD815" s="13">
        <v>0</v>
      </c>
      <c r="AE815" s="13"/>
      <c r="AF815" s="13">
        <v>1.3801756587202001E-2</v>
      </c>
      <c r="AG815" s="13">
        <v>9.7276264591439707E-3</v>
      </c>
      <c r="AH815" s="13"/>
      <c r="AI815" s="13">
        <v>1.27118644067797E-2</v>
      </c>
      <c r="AJ815" s="13">
        <v>1.2987012987013E-2</v>
      </c>
      <c r="AK815" s="13">
        <v>1.7341040462427699E-2</v>
      </c>
      <c r="AL815" s="13"/>
      <c r="AM815" s="13">
        <v>0</v>
      </c>
      <c r="AN815" s="13">
        <v>1.9230769230769201E-2</v>
      </c>
      <c r="AO815" s="13">
        <v>2.2222222222222199E-2</v>
      </c>
      <c r="AP815" s="13"/>
      <c r="AQ815" s="13">
        <v>4.4247787610619503E-3</v>
      </c>
      <c r="AR815" s="13">
        <v>2.0312500000000001E-2</v>
      </c>
      <c r="AS815" s="13"/>
      <c r="AT815" s="13">
        <v>1.2012012012012E-2</v>
      </c>
      <c r="AU815" s="13">
        <v>1.2513034410844601E-2</v>
      </c>
      <c r="AV815" s="13"/>
      <c r="AW815" s="13">
        <v>1.4164305949008501E-2</v>
      </c>
      <c r="AX815" s="13">
        <v>1.15424973767051E-2</v>
      </c>
      <c r="AY815" s="13"/>
      <c r="AZ815" s="13">
        <v>1.8450184501845001E-2</v>
      </c>
      <c r="BA815" s="13">
        <v>7.8947368421052599E-3</v>
      </c>
      <c r="BB815" s="13"/>
      <c r="BC815" s="13">
        <v>1.1494252873563199E-2</v>
      </c>
      <c r="BD815" s="13">
        <v>2.1739130434782601E-2</v>
      </c>
      <c r="BE815" s="13"/>
      <c r="BF815" s="13">
        <v>7.3529411764705899E-3</v>
      </c>
      <c r="BG815" s="13">
        <v>1.41509433962264E-2</v>
      </c>
      <c r="BH815" s="13"/>
      <c r="BI815" s="13">
        <v>2.8985507246376802E-2</v>
      </c>
      <c r="BJ815" s="13">
        <v>1.02651839178785E-2</v>
      </c>
      <c r="BK815" s="13"/>
      <c r="BL815" s="13">
        <v>1.38613861386139E-2</v>
      </c>
      <c r="BM815" s="13">
        <v>1.13636363636364E-2</v>
      </c>
    </row>
    <row r="816" spans="2:65" x14ac:dyDescent="0.3">
      <c r="B816" t="s">
        <v>91</v>
      </c>
      <c r="C816" s="13">
        <v>1.2859304084720099E-2</v>
      </c>
      <c r="D816" s="13">
        <v>2.0866773675762399E-2</v>
      </c>
      <c r="E816" s="13">
        <v>5.78034682080925E-3</v>
      </c>
      <c r="F816" s="13"/>
      <c r="G816" s="13">
        <v>1.1049723756906099E-2</v>
      </c>
      <c r="H816" s="13">
        <v>1.1204481792717101E-2</v>
      </c>
      <c r="I816" s="13">
        <v>7.3800738007380098E-3</v>
      </c>
      <c r="J816" s="13">
        <v>1.4218009478673001E-2</v>
      </c>
      <c r="K816" s="13">
        <v>2.2900763358778602E-2</v>
      </c>
      <c r="L816" s="13">
        <v>1.7543859649122799E-2</v>
      </c>
      <c r="M816" s="13"/>
      <c r="N816" s="13">
        <v>1.7021276595744698E-2</v>
      </c>
      <c r="O816" s="13">
        <v>1.7647058823529401E-2</v>
      </c>
      <c r="P816" s="13">
        <v>5.6179775280898901E-3</v>
      </c>
      <c r="Q816" s="13">
        <v>6.2695924764890297E-3</v>
      </c>
      <c r="R816" s="13"/>
      <c r="S816" s="13">
        <v>6.9204152249135002E-3</v>
      </c>
      <c r="T816" s="13">
        <v>3.7313432835820899E-2</v>
      </c>
      <c r="U816" s="13">
        <v>0</v>
      </c>
      <c r="V816" s="13">
        <v>9.5238095238095195E-3</v>
      </c>
      <c r="W816" s="13">
        <v>1.6806722689075598E-2</v>
      </c>
      <c r="X816" s="13">
        <v>1.5151515151515201E-2</v>
      </c>
      <c r="Y816" s="13">
        <v>9.3457943925233603E-3</v>
      </c>
      <c r="Z816" s="13">
        <v>0</v>
      </c>
      <c r="AA816" s="13">
        <v>1.88679245283019E-2</v>
      </c>
      <c r="AB816" s="13">
        <v>0</v>
      </c>
      <c r="AC816" s="13">
        <v>1.4705882352941201E-2</v>
      </c>
      <c r="AD816" s="13">
        <v>0</v>
      </c>
      <c r="AE816" s="13"/>
      <c r="AF816" s="13">
        <v>8.7829360100376407E-3</v>
      </c>
      <c r="AG816" s="13">
        <v>1.94552529182879E-2</v>
      </c>
      <c r="AH816" s="13"/>
      <c r="AI816" s="13">
        <v>8.4745762711864406E-3</v>
      </c>
      <c r="AJ816" s="13">
        <v>1.2987012987013E-2</v>
      </c>
      <c r="AK816" s="13">
        <v>1.44508670520231E-2</v>
      </c>
      <c r="AL816" s="13"/>
      <c r="AM816" s="13">
        <v>1.4705882352941201E-2</v>
      </c>
      <c r="AN816" s="13">
        <v>1.9230769230769201E-2</v>
      </c>
      <c r="AO816" s="13">
        <v>7.4074074074074103E-3</v>
      </c>
      <c r="AP816" s="13"/>
      <c r="AQ816" s="13">
        <v>1.47492625368732E-2</v>
      </c>
      <c r="AR816" s="13">
        <v>1.0937499999999999E-2</v>
      </c>
      <c r="AS816" s="13"/>
      <c r="AT816" s="13">
        <v>1.5015015015014999E-2</v>
      </c>
      <c r="AU816" s="13">
        <v>1.2513034410844601E-2</v>
      </c>
      <c r="AV816" s="13"/>
      <c r="AW816" s="13">
        <v>1.1331444759206799E-2</v>
      </c>
      <c r="AX816" s="13">
        <v>1.3641133263378799E-2</v>
      </c>
      <c r="AY816" s="13"/>
      <c r="AZ816" s="13">
        <v>1.1070110701107E-2</v>
      </c>
      <c r="BA816" s="13">
        <v>1.3157894736842099E-2</v>
      </c>
      <c r="BB816" s="13"/>
      <c r="BC816" s="13">
        <v>1.4367816091954E-2</v>
      </c>
      <c r="BD816" s="13">
        <v>8.6956521739130401E-3</v>
      </c>
      <c r="BE816" s="13"/>
      <c r="BF816" s="13">
        <v>2.2058823529411801E-2</v>
      </c>
      <c r="BG816" s="13">
        <v>9.4339622641509396E-3</v>
      </c>
      <c r="BH816" s="13"/>
      <c r="BI816" s="13">
        <v>1.4492753623188401E-2</v>
      </c>
      <c r="BJ816" s="13">
        <v>1.19760479041916E-2</v>
      </c>
      <c r="BK816" s="13"/>
      <c r="BL816" s="13">
        <v>1.9801980198019799E-2</v>
      </c>
      <c r="BM816" s="13">
        <v>8.8383838383838398E-3</v>
      </c>
    </row>
    <row r="817" spans="2:65" x14ac:dyDescent="0.3">
      <c r="B817" t="s">
        <v>76</v>
      </c>
      <c r="C817" s="13">
        <v>0.84947049924356999</v>
      </c>
      <c r="D817" s="13">
        <v>0.826645264847512</v>
      </c>
      <c r="E817" s="13">
        <v>0.87138728323699399</v>
      </c>
      <c r="F817" s="13"/>
      <c r="G817" s="13">
        <v>0.86187845303867405</v>
      </c>
      <c r="H817" s="13">
        <v>0.86274509803921595</v>
      </c>
      <c r="I817" s="13">
        <v>0.83763837638376404</v>
      </c>
      <c r="J817" s="13">
        <v>0.84834123222748803</v>
      </c>
      <c r="K817" s="13">
        <v>0.83206106870229002</v>
      </c>
      <c r="L817" s="13">
        <v>0.84210526315789502</v>
      </c>
      <c r="M817" s="13"/>
      <c r="N817" s="13">
        <v>0.85744680851063804</v>
      </c>
      <c r="O817" s="13">
        <v>0.85</v>
      </c>
      <c r="P817" s="13">
        <v>0.82584269662921395</v>
      </c>
      <c r="Q817" s="13">
        <v>0.84639498432601901</v>
      </c>
      <c r="R817" s="13"/>
      <c r="S817" s="13">
        <v>0.865051903114187</v>
      </c>
      <c r="T817" s="13">
        <v>0.83582089552238803</v>
      </c>
      <c r="U817" s="13">
        <v>0.79032258064516103</v>
      </c>
      <c r="V817" s="13">
        <v>0.87619047619047596</v>
      </c>
      <c r="W817" s="13">
        <v>0.84873949579831898</v>
      </c>
      <c r="X817" s="13">
        <v>0.810606060606061</v>
      </c>
      <c r="Y817" s="13">
        <v>0.85046728971962604</v>
      </c>
      <c r="Z817" s="13">
        <v>0.8</v>
      </c>
      <c r="AA817" s="13">
        <v>0.88679245283018904</v>
      </c>
      <c r="AB817" s="13">
        <v>0.85106382978723405</v>
      </c>
      <c r="AC817" s="13">
        <v>0.80882352941176505</v>
      </c>
      <c r="AD817" s="13">
        <v>0.91304347826086996</v>
      </c>
      <c r="AE817" s="13"/>
      <c r="AF817" s="13">
        <v>0.851944792973651</v>
      </c>
      <c r="AG817" s="13">
        <v>0.85019455252918297</v>
      </c>
      <c r="AH817" s="13"/>
      <c r="AI817" s="13">
        <v>0.88983050847457601</v>
      </c>
      <c r="AJ817" s="13">
        <v>0.81818181818181801</v>
      </c>
      <c r="AK817" s="13">
        <v>0.80924855491329495</v>
      </c>
      <c r="AL817" s="13"/>
      <c r="AM817" s="13">
        <v>0.91176470588235303</v>
      </c>
      <c r="AN817" s="13">
        <v>0.86538461538461497</v>
      </c>
      <c r="AO817" s="13">
        <v>0.82222222222222197</v>
      </c>
      <c r="AP817" s="13"/>
      <c r="AQ817" s="13">
        <v>0.85693215339232998</v>
      </c>
      <c r="AR817" s="13">
        <v>0.84062499999999996</v>
      </c>
      <c r="AS817" s="13"/>
      <c r="AT817" s="13">
        <v>0.86186186186186198</v>
      </c>
      <c r="AU817" s="13">
        <v>0.84775808133472397</v>
      </c>
      <c r="AV817" s="13"/>
      <c r="AW817" s="13">
        <v>0.86402266288951801</v>
      </c>
      <c r="AX817" s="13">
        <v>0.84575026232948602</v>
      </c>
      <c r="AY817" s="13"/>
      <c r="AZ817" s="13">
        <v>0.84501845018450195</v>
      </c>
      <c r="BA817" s="13">
        <v>0.85394736842105301</v>
      </c>
      <c r="BB817" s="13"/>
      <c r="BC817" s="13">
        <v>0.84195402298850597</v>
      </c>
      <c r="BD817" s="13">
        <v>0.82173913043478297</v>
      </c>
      <c r="BE817" s="13"/>
      <c r="BF817" s="13">
        <v>0.875</v>
      </c>
      <c r="BG817" s="13">
        <v>0.820754716981132</v>
      </c>
      <c r="BH817" s="13"/>
      <c r="BI817" s="13">
        <v>0.80434782608695699</v>
      </c>
      <c r="BJ817" s="13">
        <v>0.85457656116338798</v>
      </c>
      <c r="BK817" s="13"/>
      <c r="BL817" s="13">
        <v>0.84356435643564398</v>
      </c>
      <c r="BM817" s="13">
        <v>0.85479797979798</v>
      </c>
    </row>
    <row r="818" spans="2:65" x14ac:dyDescent="0.3">
      <c r="B818" t="s">
        <v>77</v>
      </c>
      <c r="C818" s="13">
        <v>3.85779122541604E-2</v>
      </c>
      <c r="D818" s="13">
        <v>5.4574638844301797E-2</v>
      </c>
      <c r="E818" s="13">
        <v>2.4566473988439301E-2</v>
      </c>
      <c r="F818" s="13"/>
      <c r="G818" s="13">
        <v>3.3149171270718203E-2</v>
      </c>
      <c r="H818" s="13">
        <v>3.64145658263305E-2</v>
      </c>
      <c r="I818" s="13">
        <v>5.5350553505535097E-2</v>
      </c>
      <c r="J818" s="13">
        <v>2.8436018957346001E-2</v>
      </c>
      <c r="K818" s="13">
        <v>3.0534351145038201E-2</v>
      </c>
      <c r="L818" s="13">
        <v>4.0935672514619902E-2</v>
      </c>
      <c r="M818" s="13"/>
      <c r="N818" s="13">
        <v>2.5531914893616999E-2</v>
      </c>
      <c r="O818" s="13">
        <v>5.29411764705882E-2</v>
      </c>
      <c r="P818" s="13">
        <v>5.6179775280898903E-2</v>
      </c>
      <c r="Q818" s="13">
        <v>3.4482758620689703E-2</v>
      </c>
      <c r="R818" s="13"/>
      <c r="S818" s="13">
        <v>3.4602076124567498E-2</v>
      </c>
      <c r="T818" s="13">
        <v>4.47761194029851E-2</v>
      </c>
      <c r="U818" s="13">
        <v>6.4516129032258104E-2</v>
      </c>
      <c r="V818" s="13">
        <v>2.8571428571428598E-2</v>
      </c>
      <c r="W818" s="13">
        <v>3.3613445378151301E-2</v>
      </c>
      <c r="X818" s="13">
        <v>3.7878787878787901E-2</v>
      </c>
      <c r="Y818" s="13">
        <v>4.67289719626168E-2</v>
      </c>
      <c r="Z818" s="13">
        <v>0</v>
      </c>
      <c r="AA818" s="13">
        <v>3.77358490566038E-2</v>
      </c>
      <c r="AB818" s="13">
        <v>5.31914893617021E-2</v>
      </c>
      <c r="AC818" s="13">
        <v>4.4117647058823498E-2</v>
      </c>
      <c r="AD818" s="13">
        <v>0</v>
      </c>
      <c r="AE818" s="13"/>
      <c r="AF818" s="13">
        <v>4.2659974905897097E-2</v>
      </c>
      <c r="AG818" s="13">
        <v>3.3073929961089502E-2</v>
      </c>
      <c r="AH818" s="13"/>
      <c r="AI818" s="13">
        <v>3.8135593220338999E-2</v>
      </c>
      <c r="AJ818" s="13">
        <v>7.7922077922077906E-2</v>
      </c>
      <c r="AK818" s="13">
        <v>4.9132947976878602E-2</v>
      </c>
      <c r="AL818" s="13"/>
      <c r="AM818" s="13">
        <v>0</v>
      </c>
      <c r="AN818" s="13">
        <v>7.69230769230769E-2</v>
      </c>
      <c r="AO818" s="13">
        <v>7.4074074074074098E-2</v>
      </c>
      <c r="AP818" s="13"/>
      <c r="AQ818" s="13">
        <v>2.6548672566371698E-2</v>
      </c>
      <c r="AR818" s="13">
        <v>5.1562499999999997E-2</v>
      </c>
      <c r="AS818" s="13"/>
      <c r="AT818" s="13">
        <v>2.4024024024024E-2</v>
      </c>
      <c r="AU818" s="13">
        <v>4.3795620437956199E-2</v>
      </c>
      <c r="AV818" s="13"/>
      <c r="AW818" s="13">
        <v>4.8158640226628899E-2</v>
      </c>
      <c r="AX818" s="13">
        <v>3.5676810073452303E-2</v>
      </c>
      <c r="AY818" s="13"/>
      <c r="AZ818" s="13">
        <v>4.6125461254612497E-2</v>
      </c>
      <c r="BA818" s="13">
        <v>3.4210526315789497E-2</v>
      </c>
      <c r="BB818" s="13"/>
      <c r="BC818" s="13">
        <v>3.4482758620689703E-2</v>
      </c>
      <c r="BD818" s="13">
        <v>6.5217391304347797E-2</v>
      </c>
      <c r="BE818" s="13"/>
      <c r="BF818" s="13">
        <v>7.3529411764705899E-3</v>
      </c>
      <c r="BG818" s="13">
        <v>5.1886792452830198E-2</v>
      </c>
      <c r="BH818" s="13"/>
      <c r="BI818" s="13">
        <v>6.5217391304347797E-2</v>
      </c>
      <c r="BJ818" s="13">
        <v>3.5072711719418302E-2</v>
      </c>
      <c r="BK818" s="13"/>
      <c r="BL818" s="13">
        <v>4.3564356435643603E-2</v>
      </c>
      <c r="BM818" s="13">
        <v>3.5353535353535401E-2</v>
      </c>
    </row>
    <row r="819" spans="2:65" x14ac:dyDescent="0.3">
      <c r="B819" t="s">
        <v>78</v>
      </c>
      <c r="C819" s="13">
        <v>0.81089258698941002</v>
      </c>
      <c r="D819" s="13">
        <v>0.77207062600320997</v>
      </c>
      <c r="E819" s="13">
        <v>0.84682080924855496</v>
      </c>
      <c r="F819" s="13"/>
      <c r="G819" s="13">
        <v>0.82872928176795602</v>
      </c>
      <c r="H819" s="13">
        <v>0.82633053221288499</v>
      </c>
      <c r="I819" s="13">
        <v>0.78228782287822896</v>
      </c>
      <c r="J819" s="13">
        <v>0.81990521327014199</v>
      </c>
      <c r="K819" s="13">
        <v>0.80152671755725202</v>
      </c>
      <c r="L819" s="13">
        <v>0.80116959064327498</v>
      </c>
      <c r="M819" s="13"/>
      <c r="N819" s="13">
        <v>0.83191489361702098</v>
      </c>
      <c r="O819" s="13">
        <v>0.79705882352941204</v>
      </c>
      <c r="P819" s="13">
        <v>0.76966292134831504</v>
      </c>
      <c r="Q819" s="13">
        <v>0.81191222570532895</v>
      </c>
      <c r="R819" s="13"/>
      <c r="S819" s="13">
        <v>0.830449826989619</v>
      </c>
      <c r="T819" s="13">
        <v>0.79104477611940305</v>
      </c>
      <c r="U819" s="13">
        <v>0.72580645161290303</v>
      </c>
      <c r="V819" s="13">
        <v>0.84761904761904805</v>
      </c>
      <c r="W819" s="13">
        <v>0.81512605042016795</v>
      </c>
      <c r="X819" s="13">
        <v>0.77272727272727304</v>
      </c>
      <c r="Y819" s="13">
        <v>0.80373831775700899</v>
      </c>
      <c r="Z819" s="13">
        <v>0.8</v>
      </c>
      <c r="AA819" s="13">
        <v>0.84905660377358505</v>
      </c>
      <c r="AB819" s="13">
        <v>0.79787234042553201</v>
      </c>
      <c r="AC819" s="13">
        <v>0.76470588235294101</v>
      </c>
      <c r="AD819" s="13">
        <v>0.91304347826086996</v>
      </c>
      <c r="AE819" s="13"/>
      <c r="AF819" s="13">
        <v>0.80928481806775399</v>
      </c>
      <c r="AG819" s="13">
        <v>0.81712062256809304</v>
      </c>
      <c r="AH819" s="13"/>
      <c r="AI819" s="13">
        <v>0.85169491525423702</v>
      </c>
      <c r="AJ819" s="13">
        <v>0.74025974025973995</v>
      </c>
      <c r="AK819" s="13">
        <v>0.760115606936416</v>
      </c>
      <c r="AL819" s="13"/>
      <c r="AM819" s="13">
        <v>0.91176470588235303</v>
      </c>
      <c r="AN819" s="13">
        <v>0.78846153846153799</v>
      </c>
      <c r="AO819" s="13">
        <v>0.74814814814814801</v>
      </c>
      <c r="AP819" s="13"/>
      <c r="AQ819" s="13">
        <v>0.83038348082595903</v>
      </c>
      <c r="AR819" s="13">
        <v>0.7890625</v>
      </c>
      <c r="AS819" s="13"/>
      <c r="AT819" s="13">
        <v>0.83783783783783805</v>
      </c>
      <c r="AU819" s="13">
        <v>0.80396246089676704</v>
      </c>
      <c r="AV819" s="13"/>
      <c r="AW819" s="13">
        <v>0.81586402266289004</v>
      </c>
      <c r="AX819" s="13">
        <v>0.810073452256034</v>
      </c>
      <c r="AY819" s="13"/>
      <c r="AZ819" s="13">
        <v>0.79889298892988903</v>
      </c>
      <c r="BA819" s="13">
        <v>0.81973684210526299</v>
      </c>
      <c r="BB819" s="13"/>
      <c r="BC819" s="13">
        <v>0.80747126436781602</v>
      </c>
      <c r="BD819" s="13">
        <v>0.75652173913043497</v>
      </c>
      <c r="BE819" s="13"/>
      <c r="BF819" s="13">
        <v>0.86764705882352899</v>
      </c>
      <c r="BG819" s="13">
        <v>0.76886792452830199</v>
      </c>
      <c r="BH819" s="13"/>
      <c r="BI819" s="13">
        <v>0.73913043478260898</v>
      </c>
      <c r="BJ819" s="13">
        <v>0.81950384944396903</v>
      </c>
      <c r="BK819" s="13"/>
      <c r="BL819" s="13">
        <v>0.8</v>
      </c>
      <c r="BM819" s="13">
        <v>0.81944444444444497</v>
      </c>
    </row>
    <row r="820" spans="2:65" x14ac:dyDescent="0.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c r="BK820" s="13"/>
      <c r="BL820" s="13"/>
      <c r="BM820" s="13"/>
    </row>
    <row r="821" spans="2:65" x14ac:dyDescent="0.3">
      <c r="B821" s="6" t="s">
        <v>405</v>
      </c>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c r="BK821" s="13"/>
      <c r="BL821" s="13"/>
      <c r="BM821" s="13"/>
    </row>
    <row r="822" spans="2:65" x14ac:dyDescent="0.3">
      <c r="B822" s="23" t="s">
        <v>82</v>
      </c>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c r="BK822" s="13"/>
      <c r="BL822" s="13"/>
      <c r="BM822" s="13"/>
    </row>
    <row r="823" spans="2:65" x14ac:dyDescent="0.3">
      <c r="B823" t="s">
        <v>400</v>
      </c>
      <c r="C823" s="13">
        <v>0.26701966717095299</v>
      </c>
      <c r="D823" s="13">
        <v>0.28089887640449401</v>
      </c>
      <c r="E823" s="13">
        <v>0.25433526011560698</v>
      </c>
      <c r="F823" s="13"/>
      <c r="G823" s="13">
        <v>0.198895027624309</v>
      </c>
      <c r="H823" s="13">
        <v>0.27450980392156898</v>
      </c>
      <c r="I823" s="13">
        <v>0.28044280442804398</v>
      </c>
      <c r="J823" s="13">
        <v>0.28436018957345999</v>
      </c>
      <c r="K823" s="13">
        <v>0.29007633587786302</v>
      </c>
      <c r="L823" s="13">
        <v>0.26315789473684198</v>
      </c>
      <c r="M823" s="13"/>
      <c r="N823" s="13">
        <v>0.25957446808510598</v>
      </c>
      <c r="O823" s="13">
        <v>0.25588235294117601</v>
      </c>
      <c r="P823" s="13">
        <v>0.32022471910112399</v>
      </c>
      <c r="Q823" s="13">
        <v>0.263322884012539</v>
      </c>
      <c r="R823" s="13"/>
      <c r="S823" s="13">
        <v>0.25951557093425598</v>
      </c>
      <c r="T823" s="13">
        <v>0.25373134328358199</v>
      </c>
      <c r="U823" s="13">
        <v>0.29032258064516098</v>
      </c>
      <c r="V823" s="13">
        <v>0.27619047619047599</v>
      </c>
      <c r="W823" s="13">
        <v>0.30252100840336099</v>
      </c>
      <c r="X823" s="13">
        <v>0.28030303030303</v>
      </c>
      <c r="Y823" s="13">
        <v>0.27102803738317799</v>
      </c>
      <c r="Z823" s="13">
        <v>0.33333333333333298</v>
      </c>
      <c r="AA823" s="13">
        <v>0.26415094339622602</v>
      </c>
      <c r="AB823" s="13">
        <v>0.29787234042553201</v>
      </c>
      <c r="AC823" s="13">
        <v>0.17647058823529399</v>
      </c>
      <c r="AD823" s="13">
        <v>0.13043478260869601</v>
      </c>
      <c r="AE823" s="13"/>
      <c r="AF823" s="13">
        <v>0.27979924717691301</v>
      </c>
      <c r="AG823" s="13">
        <v>0.24124513618676999</v>
      </c>
      <c r="AH823" s="13"/>
      <c r="AI823" s="13">
        <v>0.322033898305085</v>
      </c>
      <c r="AJ823" s="13">
        <v>0.207792207792208</v>
      </c>
      <c r="AK823" s="13">
        <v>0.239884393063584</v>
      </c>
      <c r="AL823" s="13"/>
      <c r="AM823" s="13">
        <v>0.308823529411765</v>
      </c>
      <c r="AN823" s="13">
        <v>0.36538461538461497</v>
      </c>
      <c r="AO823" s="13">
        <v>0.25925925925925902</v>
      </c>
      <c r="AP823" s="13"/>
      <c r="AQ823" s="13">
        <v>0.290560471976401</v>
      </c>
      <c r="AR823" s="13">
        <v>0.24374999999999999</v>
      </c>
      <c r="AS823" s="13"/>
      <c r="AT823" s="13">
        <v>0.28828828828828801</v>
      </c>
      <c r="AU823" s="13">
        <v>0.26173096976016702</v>
      </c>
      <c r="AV823" s="13"/>
      <c r="AW823" s="13">
        <v>0.26345609065155801</v>
      </c>
      <c r="AX823" s="13">
        <v>0.26757607555089202</v>
      </c>
      <c r="AY823" s="13"/>
      <c r="AZ823" s="13">
        <v>0.24907749077490801</v>
      </c>
      <c r="BA823" s="13">
        <v>0.278947368421053</v>
      </c>
      <c r="BB823" s="13"/>
      <c r="BC823" s="13">
        <v>0.29597701149425298</v>
      </c>
      <c r="BD823" s="13">
        <v>0.22608695652173899</v>
      </c>
      <c r="BE823" s="13"/>
      <c r="BF823" s="13">
        <v>0.26470588235294101</v>
      </c>
      <c r="BG823" s="13">
        <v>0.31603773584905698</v>
      </c>
      <c r="BH823" s="13"/>
      <c r="BI823" s="13">
        <v>0.24637681159420299</v>
      </c>
      <c r="BJ823" s="13">
        <v>0.26860564585115498</v>
      </c>
      <c r="BK823" s="13"/>
      <c r="BL823" s="13">
        <v>0.27326732673267301</v>
      </c>
      <c r="BM823" s="13">
        <v>0.26136363636363602</v>
      </c>
    </row>
    <row r="824" spans="2:65" x14ac:dyDescent="0.3">
      <c r="B824" t="s">
        <v>71</v>
      </c>
      <c r="C824" s="13">
        <v>0.33055975794251102</v>
      </c>
      <c r="D824" s="13">
        <v>0.319422150882825</v>
      </c>
      <c r="E824" s="13">
        <v>0.34104046242774599</v>
      </c>
      <c r="F824" s="13"/>
      <c r="G824" s="13">
        <v>0.43093922651933703</v>
      </c>
      <c r="H824" s="13">
        <v>0.36414565826330503</v>
      </c>
      <c r="I824" s="13">
        <v>0.29889298892988903</v>
      </c>
      <c r="J824" s="13">
        <v>0.31279620853080597</v>
      </c>
      <c r="K824" s="13">
        <v>0.27480916030534402</v>
      </c>
      <c r="L824" s="13">
        <v>0.26900584795321603</v>
      </c>
      <c r="M824" s="13"/>
      <c r="N824" s="13">
        <v>0.35531914893617</v>
      </c>
      <c r="O824" s="13">
        <v>0.32058823529411801</v>
      </c>
      <c r="P824" s="13">
        <v>0.33707865168539303</v>
      </c>
      <c r="Q824" s="13">
        <v>0.30407523510971801</v>
      </c>
      <c r="R824" s="13"/>
      <c r="S824" s="13">
        <v>0.397923875432526</v>
      </c>
      <c r="T824" s="13">
        <v>0.27611940298507498</v>
      </c>
      <c r="U824" s="13">
        <v>0.27419354838709697</v>
      </c>
      <c r="V824" s="13">
        <v>0.30476190476190501</v>
      </c>
      <c r="W824" s="13">
        <v>0.32773109243697501</v>
      </c>
      <c r="X824" s="13">
        <v>0.29545454545454503</v>
      </c>
      <c r="Y824" s="13">
        <v>0.27102803738317799</v>
      </c>
      <c r="Z824" s="13">
        <v>0.266666666666667</v>
      </c>
      <c r="AA824" s="13">
        <v>0.36477987421383601</v>
      </c>
      <c r="AB824" s="13">
        <v>0.340425531914894</v>
      </c>
      <c r="AC824" s="13">
        <v>0.35294117647058798</v>
      </c>
      <c r="AD824" s="13">
        <v>0.30434782608695699</v>
      </c>
      <c r="AE824" s="13"/>
      <c r="AF824" s="13">
        <v>0.34504391468005002</v>
      </c>
      <c r="AG824" s="13">
        <v>0.31322957198443602</v>
      </c>
      <c r="AH824" s="13"/>
      <c r="AI824" s="13">
        <v>0.35169491525423702</v>
      </c>
      <c r="AJ824" s="13">
        <v>0.38961038961039002</v>
      </c>
      <c r="AK824" s="13">
        <v>0.33526011560693603</v>
      </c>
      <c r="AL824" s="13"/>
      <c r="AM824" s="13">
        <v>0.41176470588235298</v>
      </c>
      <c r="AN824" s="13">
        <v>0.40384615384615402</v>
      </c>
      <c r="AO824" s="13">
        <v>0.28888888888888897</v>
      </c>
      <c r="AP824" s="13"/>
      <c r="AQ824" s="13">
        <v>0.35103244837758102</v>
      </c>
      <c r="AR824" s="13">
        <v>0.30781249999999999</v>
      </c>
      <c r="AS824" s="13"/>
      <c r="AT824" s="13">
        <v>0.33633633633633597</v>
      </c>
      <c r="AU824" s="13">
        <v>0.32950990615224202</v>
      </c>
      <c r="AV824" s="13"/>
      <c r="AW824" s="13">
        <v>0.359773371104816</v>
      </c>
      <c r="AX824" s="13">
        <v>0.32109129066107001</v>
      </c>
      <c r="AY824" s="13"/>
      <c r="AZ824" s="13">
        <v>0.31549815498154998</v>
      </c>
      <c r="BA824" s="13">
        <v>0.34473684210526301</v>
      </c>
      <c r="BB824" s="13"/>
      <c r="BC824" s="13">
        <v>0.34482758620689702</v>
      </c>
      <c r="BD824" s="13">
        <v>0.34782608695652201</v>
      </c>
      <c r="BE824" s="13"/>
      <c r="BF824" s="13">
        <v>0.36764705882352899</v>
      </c>
      <c r="BG824" s="13">
        <v>0.330188679245283</v>
      </c>
      <c r="BH824" s="13"/>
      <c r="BI824" s="13">
        <v>0.29710144927536197</v>
      </c>
      <c r="BJ824" s="13">
        <v>0.33704020530367801</v>
      </c>
      <c r="BK824" s="13"/>
      <c r="BL824" s="13">
        <v>0.33267326732673302</v>
      </c>
      <c r="BM824" s="13">
        <v>0.33333333333333298</v>
      </c>
    </row>
    <row r="825" spans="2:65" x14ac:dyDescent="0.3">
      <c r="B825" t="s">
        <v>401</v>
      </c>
      <c r="C825" s="13">
        <v>0.22390317700453899</v>
      </c>
      <c r="D825" s="13">
        <v>0.199036918138042</v>
      </c>
      <c r="E825" s="13">
        <v>0.245664739884393</v>
      </c>
      <c r="F825" s="13"/>
      <c r="G825" s="13">
        <v>0.198895027624309</v>
      </c>
      <c r="H825" s="13">
        <v>0.212885154061625</v>
      </c>
      <c r="I825" s="13">
        <v>0.23985239852398499</v>
      </c>
      <c r="J825" s="13">
        <v>0.22748815165876801</v>
      </c>
      <c r="K825" s="13">
        <v>0.18320610687022901</v>
      </c>
      <c r="L825" s="13">
        <v>0.27485380116959102</v>
      </c>
      <c r="M825" s="13"/>
      <c r="N825" s="13">
        <v>0.219148936170213</v>
      </c>
      <c r="O825" s="13">
        <v>0.23823529411764699</v>
      </c>
      <c r="P825" s="13">
        <v>0.19101123595505601</v>
      </c>
      <c r="Q825" s="13">
        <v>0.23197492163009401</v>
      </c>
      <c r="R825" s="13"/>
      <c r="S825" s="13">
        <v>0.186851211072664</v>
      </c>
      <c r="T825" s="13">
        <v>0.26119402985074602</v>
      </c>
      <c r="U825" s="13">
        <v>0.209677419354839</v>
      </c>
      <c r="V825" s="13">
        <v>0.238095238095238</v>
      </c>
      <c r="W825" s="13">
        <v>0.218487394957983</v>
      </c>
      <c r="X825" s="13">
        <v>0.29545454545454503</v>
      </c>
      <c r="Y825" s="13">
        <v>0.28037383177570102</v>
      </c>
      <c r="Z825" s="13">
        <v>6.6666666666666693E-2</v>
      </c>
      <c r="AA825" s="13">
        <v>0.18867924528301899</v>
      </c>
      <c r="AB825" s="13">
        <v>0.180851063829787</v>
      </c>
      <c r="AC825" s="13">
        <v>0.26470588235294101</v>
      </c>
      <c r="AD825" s="13">
        <v>0.30434782608695699</v>
      </c>
      <c r="AE825" s="13"/>
      <c r="AF825" s="13">
        <v>0.20702634880803</v>
      </c>
      <c r="AG825" s="13">
        <v>0.250972762645914</v>
      </c>
      <c r="AH825" s="13"/>
      <c r="AI825" s="13">
        <v>0.17372881355932199</v>
      </c>
      <c r="AJ825" s="13">
        <v>0.25974025974025999</v>
      </c>
      <c r="AK825" s="13">
        <v>0.21098265895953799</v>
      </c>
      <c r="AL825" s="13"/>
      <c r="AM825" s="13">
        <v>0.13235294117647101</v>
      </c>
      <c r="AN825" s="13">
        <v>0.15384615384615399</v>
      </c>
      <c r="AO825" s="13">
        <v>0.23703703703703699</v>
      </c>
      <c r="AP825" s="13"/>
      <c r="AQ825" s="13">
        <v>0.225663716814159</v>
      </c>
      <c r="AR825" s="13">
        <v>0.22187499999999999</v>
      </c>
      <c r="AS825" s="13"/>
      <c r="AT825" s="13">
        <v>0.24024024024023999</v>
      </c>
      <c r="AU825" s="13">
        <v>0.21584984358706999</v>
      </c>
      <c r="AV825" s="13"/>
      <c r="AW825" s="13">
        <v>0.19263456090651601</v>
      </c>
      <c r="AX825" s="13">
        <v>0.23504721930745001</v>
      </c>
      <c r="AY825" s="13"/>
      <c r="AZ825" s="13">
        <v>0.232472324723247</v>
      </c>
      <c r="BA825" s="13">
        <v>0.21315789473684199</v>
      </c>
      <c r="BB825" s="13"/>
      <c r="BC825" s="13">
        <v>0.21839080459770099</v>
      </c>
      <c r="BD825" s="13">
        <v>0.217391304347826</v>
      </c>
      <c r="BE825" s="13"/>
      <c r="BF825" s="13">
        <v>0.27205882352941202</v>
      </c>
      <c r="BG825" s="13">
        <v>0.18396226415094299</v>
      </c>
      <c r="BH825" s="13"/>
      <c r="BI825" s="13">
        <v>0.23913043478260901</v>
      </c>
      <c r="BJ825" s="13">
        <v>0.220701454234388</v>
      </c>
      <c r="BK825" s="13"/>
      <c r="BL825" s="13">
        <v>0.20792079207920799</v>
      </c>
      <c r="BM825" s="13">
        <v>0.22853535353535401</v>
      </c>
    </row>
    <row r="826" spans="2:65" x14ac:dyDescent="0.3">
      <c r="B826" t="s">
        <v>73</v>
      </c>
      <c r="C826" s="13">
        <v>0.11346444780635399</v>
      </c>
      <c r="D826" s="13">
        <v>0.12520064205457501</v>
      </c>
      <c r="E826" s="13">
        <v>0.102601156069364</v>
      </c>
      <c r="F826" s="13"/>
      <c r="G826" s="13">
        <v>9.3922651933701695E-2</v>
      </c>
      <c r="H826" s="13">
        <v>9.5238095238095205E-2</v>
      </c>
      <c r="I826" s="13">
        <v>0.12915129151291499</v>
      </c>
      <c r="J826" s="13">
        <v>8.5308056872037893E-2</v>
      </c>
      <c r="K826" s="13">
        <v>0.19083969465648901</v>
      </c>
      <c r="L826" s="13">
        <v>0.12280701754386</v>
      </c>
      <c r="M826" s="13"/>
      <c r="N826" s="13">
        <v>0.11276595744680901</v>
      </c>
      <c r="O826" s="13">
        <v>0.126470588235294</v>
      </c>
      <c r="P826" s="13">
        <v>7.3033707865168496E-2</v>
      </c>
      <c r="Q826" s="13">
        <v>0.119122257053292</v>
      </c>
      <c r="R826" s="13"/>
      <c r="S826" s="13">
        <v>9.3425605536332196E-2</v>
      </c>
      <c r="T826" s="13">
        <v>0.119402985074627</v>
      </c>
      <c r="U826" s="13">
        <v>0.14516129032258099</v>
      </c>
      <c r="V826" s="13">
        <v>0.133333333333333</v>
      </c>
      <c r="W826" s="13">
        <v>7.5630252100840303E-2</v>
      </c>
      <c r="X826" s="13">
        <v>6.8181818181818205E-2</v>
      </c>
      <c r="Y826" s="13">
        <v>0.14018691588785001</v>
      </c>
      <c r="Z826" s="13">
        <v>0.233333333333333</v>
      </c>
      <c r="AA826" s="13">
        <v>0.12578616352201299</v>
      </c>
      <c r="AB826" s="13">
        <v>9.5744680851063801E-2</v>
      </c>
      <c r="AC826" s="13">
        <v>0.161764705882353</v>
      </c>
      <c r="AD826" s="13">
        <v>0.173913043478261</v>
      </c>
      <c r="AE826" s="13"/>
      <c r="AF826" s="13">
        <v>0.109159347553325</v>
      </c>
      <c r="AG826" s="13">
        <v>0.118677042801556</v>
      </c>
      <c r="AH826" s="13"/>
      <c r="AI826" s="13">
        <v>9.74576271186441E-2</v>
      </c>
      <c r="AJ826" s="13">
        <v>0.12987012987013</v>
      </c>
      <c r="AK826" s="13">
        <v>0.130057803468208</v>
      </c>
      <c r="AL826" s="13"/>
      <c r="AM826" s="13">
        <v>0.10294117647058799</v>
      </c>
      <c r="AN826" s="13">
        <v>5.7692307692307702E-2</v>
      </c>
      <c r="AO826" s="13">
        <v>0.148148148148148</v>
      </c>
      <c r="AP826" s="13"/>
      <c r="AQ826" s="13">
        <v>8.5545722713864306E-2</v>
      </c>
      <c r="AR826" s="13">
        <v>0.14218749999999999</v>
      </c>
      <c r="AS826" s="13"/>
      <c r="AT826" s="13">
        <v>7.5075075075075104E-2</v>
      </c>
      <c r="AU826" s="13">
        <v>0.127215849843587</v>
      </c>
      <c r="AV826" s="13"/>
      <c r="AW826" s="13">
        <v>0.11614730878187</v>
      </c>
      <c r="AX826" s="13">
        <v>0.11332633788037801</v>
      </c>
      <c r="AY826" s="13"/>
      <c r="AZ826" s="13">
        <v>0.116236162361624</v>
      </c>
      <c r="BA826" s="13">
        <v>0.11447368421052601</v>
      </c>
      <c r="BB826" s="13"/>
      <c r="BC826" s="13">
        <v>0.100574712643678</v>
      </c>
      <c r="BD826" s="13">
        <v>0.13043478260869601</v>
      </c>
      <c r="BE826" s="13"/>
      <c r="BF826" s="13">
        <v>7.3529411764705899E-2</v>
      </c>
      <c r="BG826" s="13">
        <v>0.117924528301887</v>
      </c>
      <c r="BH826" s="13"/>
      <c r="BI826" s="13">
        <v>0.14492753623188401</v>
      </c>
      <c r="BJ826" s="13">
        <v>0.110350727117194</v>
      </c>
      <c r="BK826" s="13"/>
      <c r="BL826" s="13">
        <v>0.116831683168317</v>
      </c>
      <c r="BM826" s="13">
        <v>0.112373737373737</v>
      </c>
    </row>
    <row r="827" spans="2:65" x14ac:dyDescent="0.3">
      <c r="B827" t="s">
        <v>402</v>
      </c>
      <c r="C827" s="13">
        <v>3.4795763993948597E-2</v>
      </c>
      <c r="D827" s="13">
        <v>5.1364365971107502E-2</v>
      </c>
      <c r="E827" s="13">
        <v>2.0231213872832401E-2</v>
      </c>
      <c r="F827" s="13"/>
      <c r="G827" s="13">
        <v>4.9723756906077297E-2</v>
      </c>
      <c r="H827" s="13">
        <v>2.8011204481792701E-2</v>
      </c>
      <c r="I827" s="13">
        <v>3.3210332103321E-2</v>
      </c>
      <c r="J827" s="13">
        <v>4.7393364928909901E-2</v>
      </c>
      <c r="K827" s="13">
        <v>3.0534351145038201E-2</v>
      </c>
      <c r="L827" s="13">
        <v>2.3391812865497099E-2</v>
      </c>
      <c r="M827" s="13"/>
      <c r="N827" s="13">
        <v>2.3404255319148901E-2</v>
      </c>
      <c r="O827" s="13">
        <v>3.5294117647058802E-2</v>
      </c>
      <c r="P827" s="13">
        <v>4.49438202247191E-2</v>
      </c>
      <c r="Q827" s="13">
        <v>4.3887147335423198E-2</v>
      </c>
      <c r="R827" s="13"/>
      <c r="S827" s="13">
        <v>4.1522491349481001E-2</v>
      </c>
      <c r="T827" s="13">
        <v>2.2388059701492501E-2</v>
      </c>
      <c r="U827" s="13">
        <v>4.8387096774193498E-2</v>
      </c>
      <c r="V827" s="13">
        <v>1.9047619047619001E-2</v>
      </c>
      <c r="W827" s="13">
        <v>2.5210084033613401E-2</v>
      </c>
      <c r="X827" s="13">
        <v>2.27272727272727E-2</v>
      </c>
      <c r="Y827" s="13">
        <v>1.86915887850467E-2</v>
      </c>
      <c r="Z827" s="13">
        <v>0.1</v>
      </c>
      <c r="AA827" s="13">
        <v>3.77358490566038E-2</v>
      </c>
      <c r="AB827" s="13">
        <v>6.3829787234042507E-2</v>
      </c>
      <c r="AC827" s="13">
        <v>2.9411764705882401E-2</v>
      </c>
      <c r="AD827" s="13">
        <v>4.3478260869565202E-2</v>
      </c>
      <c r="AE827" s="13"/>
      <c r="AF827" s="13">
        <v>3.6386449184441699E-2</v>
      </c>
      <c r="AG827" s="13">
        <v>3.3073929961089502E-2</v>
      </c>
      <c r="AH827" s="13"/>
      <c r="AI827" s="13">
        <v>2.9661016949152502E-2</v>
      </c>
      <c r="AJ827" s="13">
        <v>0</v>
      </c>
      <c r="AK827" s="13">
        <v>5.2023121387283197E-2</v>
      </c>
      <c r="AL827" s="13"/>
      <c r="AM827" s="13">
        <v>2.9411764705882401E-2</v>
      </c>
      <c r="AN827" s="13">
        <v>0</v>
      </c>
      <c r="AO827" s="13">
        <v>2.96296296296296E-2</v>
      </c>
      <c r="AP827" s="13"/>
      <c r="AQ827" s="13">
        <v>3.2448377581120902E-2</v>
      </c>
      <c r="AR827" s="13">
        <v>3.7499999999999999E-2</v>
      </c>
      <c r="AS827" s="13"/>
      <c r="AT827" s="13">
        <v>3.9039039039038999E-2</v>
      </c>
      <c r="AU827" s="13">
        <v>3.2325338894681997E-2</v>
      </c>
      <c r="AV827" s="13"/>
      <c r="AW827" s="13">
        <v>3.39943342776204E-2</v>
      </c>
      <c r="AX827" s="13">
        <v>3.3578174186778602E-2</v>
      </c>
      <c r="AY827" s="13"/>
      <c r="AZ827" s="13">
        <v>4.4280442804428E-2</v>
      </c>
      <c r="BA827" s="13">
        <v>2.89473684210526E-2</v>
      </c>
      <c r="BB827" s="13"/>
      <c r="BC827" s="13">
        <v>2.8735632183908E-2</v>
      </c>
      <c r="BD827" s="13">
        <v>4.3478260869565202E-2</v>
      </c>
      <c r="BE827" s="13"/>
      <c r="BF827" s="13">
        <v>2.2058823529411801E-2</v>
      </c>
      <c r="BG827" s="13">
        <v>3.3018867924528301E-2</v>
      </c>
      <c r="BH827" s="13"/>
      <c r="BI827" s="13">
        <v>5.7971014492753603E-2</v>
      </c>
      <c r="BJ827" s="13">
        <v>3.1650983746792101E-2</v>
      </c>
      <c r="BK827" s="13"/>
      <c r="BL827" s="13">
        <v>4.3564356435643603E-2</v>
      </c>
      <c r="BM827" s="13">
        <v>3.03030303030303E-2</v>
      </c>
    </row>
    <row r="828" spans="2:65" x14ac:dyDescent="0.3">
      <c r="B828" t="s">
        <v>91</v>
      </c>
      <c r="C828" s="13">
        <v>3.02571860816944E-2</v>
      </c>
      <c r="D828" s="13">
        <v>2.4077046548956701E-2</v>
      </c>
      <c r="E828" s="13">
        <v>3.6127167630057799E-2</v>
      </c>
      <c r="F828" s="13"/>
      <c r="G828" s="13">
        <v>2.7624309392265199E-2</v>
      </c>
      <c r="H828" s="13">
        <v>2.5210084033613401E-2</v>
      </c>
      <c r="I828" s="13">
        <v>1.8450184501845001E-2</v>
      </c>
      <c r="J828" s="13">
        <v>4.2654028436019002E-2</v>
      </c>
      <c r="K828" s="13">
        <v>3.0534351145038201E-2</v>
      </c>
      <c r="L828" s="13">
        <v>4.6783625730994101E-2</v>
      </c>
      <c r="M828" s="13"/>
      <c r="N828" s="13">
        <v>2.97872340425532E-2</v>
      </c>
      <c r="O828" s="13">
        <v>2.3529411764705899E-2</v>
      </c>
      <c r="P828" s="13">
        <v>3.3707865168539297E-2</v>
      </c>
      <c r="Q828" s="13">
        <v>3.7617554858934199E-2</v>
      </c>
      <c r="R828" s="13"/>
      <c r="S828" s="13">
        <v>2.0761245674740501E-2</v>
      </c>
      <c r="T828" s="13">
        <v>6.7164179104477598E-2</v>
      </c>
      <c r="U828" s="13">
        <v>3.2258064516128997E-2</v>
      </c>
      <c r="V828" s="13">
        <v>2.8571428571428598E-2</v>
      </c>
      <c r="W828" s="13">
        <v>5.0420168067226899E-2</v>
      </c>
      <c r="X828" s="13">
        <v>3.7878787878787901E-2</v>
      </c>
      <c r="Y828" s="13">
        <v>1.86915887850467E-2</v>
      </c>
      <c r="Z828" s="13">
        <v>0</v>
      </c>
      <c r="AA828" s="13">
        <v>1.88679245283019E-2</v>
      </c>
      <c r="AB828" s="13">
        <v>2.1276595744680899E-2</v>
      </c>
      <c r="AC828" s="13">
        <v>1.4705882352941201E-2</v>
      </c>
      <c r="AD828" s="13">
        <v>4.3478260869565202E-2</v>
      </c>
      <c r="AE828" s="13"/>
      <c r="AF828" s="13">
        <v>2.2584692597239699E-2</v>
      </c>
      <c r="AG828" s="13">
        <v>4.2801556420233498E-2</v>
      </c>
      <c r="AH828" s="13"/>
      <c r="AI828" s="13">
        <v>2.5423728813559299E-2</v>
      </c>
      <c r="AJ828" s="13">
        <v>1.2987012987013E-2</v>
      </c>
      <c r="AK828" s="13">
        <v>3.17919075144509E-2</v>
      </c>
      <c r="AL828" s="13"/>
      <c r="AM828" s="13">
        <v>1.4705882352941201E-2</v>
      </c>
      <c r="AN828" s="13">
        <v>1.9230769230769201E-2</v>
      </c>
      <c r="AO828" s="13">
        <v>3.7037037037037E-2</v>
      </c>
      <c r="AP828" s="13"/>
      <c r="AQ828" s="13">
        <v>1.47492625368732E-2</v>
      </c>
      <c r="AR828" s="13">
        <v>4.6875E-2</v>
      </c>
      <c r="AS828" s="13"/>
      <c r="AT828" s="13">
        <v>2.1021021021020998E-2</v>
      </c>
      <c r="AU828" s="13">
        <v>3.3368091762252299E-2</v>
      </c>
      <c r="AV828" s="13"/>
      <c r="AW828" s="13">
        <v>3.39943342776204E-2</v>
      </c>
      <c r="AX828" s="13">
        <v>2.93809024134313E-2</v>
      </c>
      <c r="AY828" s="13"/>
      <c r="AZ828" s="13">
        <v>4.2435424354243502E-2</v>
      </c>
      <c r="BA828" s="13">
        <v>1.9736842105263198E-2</v>
      </c>
      <c r="BB828" s="13"/>
      <c r="BC828" s="13">
        <v>1.1494252873563199E-2</v>
      </c>
      <c r="BD828" s="13">
        <v>3.4782608695652202E-2</v>
      </c>
      <c r="BE828" s="13"/>
      <c r="BF828" s="13">
        <v>0</v>
      </c>
      <c r="BG828" s="13">
        <v>1.88679245283019E-2</v>
      </c>
      <c r="BH828" s="13"/>
      <c r="BI828" s="13">
        <v>1.4492753623188401E-2</v>
      </c>
      <c r="BJ828" s="13">
        <v>3.1650983746792101E-2</v>
      </c>
      <c r="BK828" s="13"/>
      <c r="BL828" s="13">
        <v>2.57425742574257E-2</v>
      </c>
      <c r="BM828" s="13">
        <v>3.4090909090909102E-2</v>
      </c>
    </row>
    <row r="829" spans="2:65" x14ac:dyDescent="0.3">
      <c r="B829" t="s">
        <v>76</v>
      </c>
      <c r="C829" s="13">
        <v>0.59757942511346496</v>
      </c>
      <c r="D829" s="13">
        <v>0.60032102728731895</v>
      </c>
      <c r="E829" s="13">
        <v>0.59537572254335303</v>
      </c>
      <c r="F829" s="13"/>
      <c r="G829" s="13">
        <v>0.62983425414364602</v>
      </c>
      <c r="H829" s="13">
        <v>0.63865546218487401</v>
      </c>
      <c r="I829" s="13">
        <v>0.57933579335793395</v>
      </c>
      <c r="J829" s="13">
        <v>0.59715639810426502</v>
      </c>
      <c r="K829" s="13">
        <v>0.56488549618320605</v>
      </c>
      <c r="L829" s="13">
        <v>0.53216374269005895</v>
      </c>
      <c r="M829" s="13"/>
      <c r="N829" s="13">
        <v>0.61489361702127698</v>
      </c>
      <c r="O829" s="13">
        <v>0.57647058823529396</v>
      </c>
      <c r="P829" s="13">
        <v>0.65730337078651702</v>
      </c>
      <c r="Q829" s="13">
        <v>0.56739811912225702</v>
      </c>
      <c r="R829" s="13"/>
      <c r="S829" s="13">
        <v>0.65743944636678198</v>
      </c>
      <c r="T829" s="13">
        <v>0.52985074626865702</v>
      </c>
      <c r="U829" s="13">
        <v>0.56451612903225801</v>
      </c>
      <c r="V829" s="13">
        <v>0.580952380952381</v>
      </c>
      <c r="W829" s="13">
        <v>0.630252100840336</v>
      </c>
      <c r="X829" s="13">
        <v>0.57575757575757602</v>
      </c>
      <c r="Y829" s="13">
        <v>0.54205607476635498</v>
      </c>
      <c r="Z829" s="13">
        <v>0.6</v>
      </c>
      <c r="AA829" s="13">
        <v>0.62893081761006298</v>
      </c>
      <c r="AB829" s="13">
        <v>0.63829787234042601</v>
      </c>
      <c r="AC829" s="13">
        <v>0.52941176470588203</v>
      </c>
      <c r="AD829" s="13">
        <v>0.434782608695652</v>
      </c>
      <c r="AE829" s="13"/>
      <c r="AF829" s="13">
        <v>0.62484316185696398</v>
      </c>
      <c r="AG829" s="13">
        <v>0.55447470817120603</v>
      </c>
      <c r="AH829" s="13"/>
      <c r="AI829" s="13">
        <v>0.67372881355932202</v>
      </c>
      <c r="AJ829" s="13">
        <v>0.59740259740259705</v>
      </c>
      <c r="AK829" s="13">
        <v>0.57514450867052003</v>
      </c>
      <c r="AL829" s="13"/>
      <c r="AM829" s="13">
        <v>0.72058823529411797</v>
      </c>
      <c r="AN829" s="13">
        <v>0.76923076923076905</v>
      </c>
      <c r="AO829" s="13">
        <v>0.54814814814814805</v>
      </c>
      <c r="AP829" s="13"/>
      <c r="AQ829" s="13">
        <v>0.64159292035398197</v>
      </c>
      <c r="AR829" s="13">
        <v>0.55156249999999996</v>
      </c>
      <c r="AS829" s="13"/>
      <c r="AT829" s="13">
        <v>0.62462462462462498</v>
      </c>
      <c r="AU829" s="13">
        <v>0.59124087591240904</v>
      </c>
      <c r="AV829" s="13"/>
      <c r="AW829" s="13">
        <v>0.62322946175637395</v>
      </c>
      <c r="AX829" s="13">
        <v>0.58866736621196203</v>
      </c>
      <c r="AY829" s="13"/>
      <c r="AZ829" s="13">
        <v>0.56457564575645802</v>
      </c>
      <c r="BA829" s="13">
        <v>0.62368421052631595</v>
      </c>
      <c r="BB829" s="13"/>
      <c r="BC829" s="13">
        <v>0.64080459770114895</v>
      </c>
      <c r="BD829" s="13">
        <v>0.573913043478261</v>
      </c>
      <c r="BE829" s="13"/>
      <c r="BF829" s="13">
        <v>0.63235294117647101</v>
      </c>
      <c r="BG829" s="13">
        <v>0.64622641509433998</v>
      </c>
      <c r="BH829" s="13"/>
      <c r="BI829" s="13">
        <v>0.54347826086956497</v>
      </c>
      <c r="BJ829" s="13">
        <v>0.60564585115483305</v>
      </c>
      <c r="BK829" s="13"/>
      <c r="BL829" s="13">
        <v>0.60594059405940603</v>
      </c>
      <c r="BM829" s="13">
        <v>0.59469696969696995</v>
      </c>
    </row>
    <row r="830" spans="2:65" x14ac:dyDescent="0.3">
      <c r="B830" t="s">
        <v>77</v>
      </c>
      <c r="C830" s="13">
        <v>0.14826021180030299</v>
      </c>
      <c r="D830" s="13">
        <v>0.17656500802568201</v>
      </c>
      <c r="E830" s="13">
        <v>0.122832369942197</v>
      </c>
      <c r="F830" s="13"/>
      <c r="G830" s="13">
        <v>0.143646408839779</v>
      </c>
      <c r="H830" s="13">
        <v>0.123249299719888</v>
      </c>
      <c r="I830" s="13">
        <v>0.16236162361623599</v>
      </c>
      <c r="J830" s="13">
        <v>0.13270142180094799</v>
      </c>
      <c r="K830" s="13">
        <v>0.221374045801527</v>
      </c>
      <c r="L830" s="13">
        <v>0.14619883040935699</v>
      </c>
      <c r="M830" s="13"/>
      <c r="N830" s="13">
        <v>0.136170212765957</v>
      </c>
      <c r="O830" s="13">
        <v>0.161764705882353</v>
      </c>
      <c r="P830" s="13">
        <v>0.117977528089888</v>
      </c>
      <c r="Q830" s="13">
        <v>0.163009404388715</v>
      </c>
      <c r="R830" s="13"/>
      <c r="S830" s="13">
        <v>0.134948096885813</v>
      </c>
      <c r="T830" s="13">
        <v>0.14179104477611901</v>
      </c>
      <c r="U830" s="13">
        <v>0.19354838709677399</v>
      </c>
      <c r="V830" s="13">
        <v>0.15238095238095201</v>
      </c>
      <c r="W830" s="13">
        <v>0.10084033613445401</v>
      </c>
      <c r="X830" s="13">
        <v>9.0909090909090898E-2</v>
      </c>
      <c r="Y830" s="13">
        <v>0.15887850467289699</v>
      </c>
      <c r="Z830" s="13">
        <v>0.33333333333333298</v>
      </c>
      <c r="AA830" s="13">
        <v>0.16352201257861601</v>
      </c>
      <c r="AB830" s="13">
        <v>0.159574468085106</v>
      </c>
      <c r="AC830" s="13">
        <v>0.191176470588235</v>
      </c>
      <c r="AD830" s="13">
        <v>0.217391304347826</v>
      </c>
      <c r="AE830" s="13"/>
      <c r="AF830" s="13">
        <v>0.14554579673776699</v>
      </c>
      <c r="AG830" s="13">
        <v>0.15175097276264601</v>
      </c>
      <c r="AH830" s="13"/>
      <c r="AI830" s="13">
        <v>0.12711864406779699</v>
      </c>
      <c r="AJ830" s="13">
        <v>0.12987012987013</v>
      </c>
      <c r="AK830" s="13">
        <v>0.18208092485549099</v>
      </c>
      <c r="AL830" s="13"/>
      <c r="AM830" s="13">
        <v>0.13235294117647101</v>
      </c>
      <c r="AN830" s="13">
        <v>5.7692307692307702E-2</v>
      </c>
      <c r="AO830" s="13">
        <v>0.17777777777777801</v>
      </c>
      <c r="AP830" s="13"/>
      <c r="AQ830" s="13">
        <v>0.117994100294985</v>
      </c>
      <c r="AR830" s="13">
        <v>0.1796875</v>
      </c>
      <c r="AS830" s="13"/>
      <c r="AT830" s="13">
        <v>0.114114114114114</v>
      </c>
      <c r="AU830" s="13">
        <v>0.159541188738269</v>
      </c>
      <c r="AV830" s="13"/>
      <c r="AW830" s="13">
        <v>0.15014164305948999</v>
      </c>
      <c r="AX830" s="13">
        <v>0.14690451206715599</v>
      </c>
      <c r="AY830" s="13"/>
      <c r="AZ830" s="13">
        <v>0.16051660516605201</v>
      </c>
      <c r="BA830" s="13">
        <v>0.143421052631579</v>
      </c>
      <c r="BB830" s="13"/>
      <c r="BC830" s="13">
        <v>0.12931034482758599</v>
      </c>
      <c r="BD830" s="13">
        <v>0.173913043478261</v>
      </c>
      <c r="BE830" s="13"/>
      <c r="BF830" s="13">
        <v>9.5588235294117696E-2</v>
      </c>
      <c r="BG830" s="13">
        <v>0.15094339622641501</v>
      </c>
      <c r="BH830" s="13"/>
      <c r="BI830" s="13">
        <v>0.202898550724638</v>
      </c>
      <c r="BJ830" s="13">
        <v>0.142001710863986</v>
      </c>
      <c r="BK830" s="13"/>
      <c r="BL830" s="13">
        <v>0.16039603960396001</v>
      </c>
      <c r="BM830" s="13">
        <v>0.14267676767676801</v>
      </c>
    </row>
    <row r="831" spans="2:65" x14ac:dyDescent="0.3">
      <c r="B831" t="s">
        <v>78</v>
      </c>
      <c r="C831" s="13">
        <v>0.44931921331316199</v>
      </c>
      <c r="D831" s="13">
        <v>0.42375601926163697</v>
      </c>
      <c r="E831" s="13">
        <v>0.47254335260115599</v>
      </c>
      <c r="F831" s="13"/>
      <c r="G831" s="13">
        <v>0.48618784530386699</v>
      </c>
      <c r="H831" s="13">
        <v>0.51540616246498605</v>
      </c>
      <c r="I831" s="13">
        <v>0.41697416974169699</v>
      </c>
      <c r="J831" s="13">
        <v>0.464454976303317</v>
      </c>
      <c r="K831" s="13">
        <v>0.34351145038167902</v>
      </c>
      <c r="L831" s="13">
        <v>0.38596491228070201</v>
      </c>
      <c r="M831" s="13"/>
      <c r="N831" s="13">
        <v>0.47872340425531901</v>
      </c>
      <c r="O831" s="13">
        <v>0.41470588235294098</v>
      </c>
      <c r="P831" s="13">
        <v>0.53932584269662898</v>
      </c>
      <c r="Q831" s="13">
        <v>0.40438871473354199</v>
      </c>
      <c r="R831" s="13"/>
      <c r="S831" s="13">
        <v>0.52249134948096898</v>
      </c>
      <c r="T831" s="13">
        <v>0.38805970149253699</v>
      </c>
      <c r="U831" s="13">
        <v>0.37096774193548399</v>
      </c>
      <c r="V831" s="13">
        <v>0.42857142857142899</v>
      </c>
      <c r="W831" s="13">
        <v>0.52941176470588203</v>
      </c>
      <c r="X831" s="13">
        <v>0.48484848484848497</v>
      </c>
      <c r="Y831" s="13">
        <v>0.38317757009345799</v>
      </c>
      <c r="Z831" s="13">
        <v>0.266666666666667</v>
      </c>
      <c r="AA831" s="13">
        <v>0.46540880503144699</v>
      </c>
      <c r="AB831" s="13">
        <v>0.47872340425531901</v>
      </c>
      <c r="AC831" s="13">
        <v>0.33823529411764702</v>
      </c>
      <c r="AD831" s="13">
        <v>0.217391304347826</v>
      </c>
      <c r="AE831" s="13"/>
      <c r="AF831" s="13">
        <v>0.47929736511919702</v>
      </c>
      <c r="AG831" s="13">
        <v>0.40272373540855999</v>
      </c>
      <c r="AH831" s="13"/>
      <c r="AI831" s="13">
        <v>0.54661016949152497</v>
      </c>
      <c r="AJ831" s="13">
        <v>0.46753246753246802</v>
      </c>
      <c r="AK831" s="13">
        <v>0.39306358381502898</v>
      </c>
      <c r="AL831" s="13"/>
      <c r="AM831" s="13">
        <v>0.58823529411764697</v>
      </c>
      <c r="AN831" s="13">
        <v>0.71153846153846101</v>
      </c>
      <c r="AO831" s="13">
        <v>0.37037037037037002</v>
      </c>
      <c r="AP831" s="13"/>
      <c r="AQ831" s="13">
        <v>0.52359882005899705</v>
      </c>
      <c r="AR831" s="13">
        <v>0.37187500000000001</v>
      </c>
      <c r="AS831" s="13"/>
      <c r="AT831" s="13">
        <v>0.510510510510511</v>
      </c>
      <c r="AU831" s="13">
        <v>0.43169968717413998</v>
      </c>
      <c r="AV831" s="13"/>
      <c r="AW831" s="13">
        <v>0.47308781869688399</v>
      </c>
      <c r="AX831" s="13">
        <v>0.44176285414480598</v>
      </c>
      <c r="AY831" s="13"/>
      <c r="AZ831" s="13">
        <v>0.40405904059040598</v>
      </c>
      <c r="BA831" s="13">
        <v>0.480263157894737</v>
      </c>
      <c r="BB831" s="13"/>
      <c r="BC831" s="13">
        <v>0.51149425287356298</v>
      </c>
      <c r="BD831" s="13">
        <v>0.4</v>
      </c>
      <c r="BE831" s="13"/>
      <c r="BF831" s="13">
        <v>0.53676470588235303</v>
      </c>
      <c r="BG831" s="13">
        <v>0.49528301886792397</v>
      </c>
      <c r="BH831" s="13"/>
      <c r="BI831" s="13">
        <v>0.34057971014492699</v>
      </c>
      <c r="BJ831" s="13">
        <v>0.463644140290847</v>
      </c>
      <c r="BK831" s="13"/>
      <c r="BL831" s="13">
        <v>0.445544554455446</v>
      </c>
      <c r="BM831" s="13">
        <v>0.45202020202020199</v>
      </c>
    </row>
    <row r="832" spans="2:65" x14ac:dyDescent="0.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c r="BK832" s="13"/>
      <c r="BL832" s="13"/>
      <c r="BM832" s="13"/>
    </row>
    <row r="833" spans="2:65" x14ac:dyDescent="0.3">
      <c r="B833" s="6" t="s">
        <v>406</v>
      </c>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c r="BK833" s="13"/>
      <c r="BL833" s="13"/>
      <c r="BM833" s="13"/>
    </row>
    <row r="834" spans="2:65" x14ac:dyDescent="0.3">
      <c r="B834" s="23" t="s">
        <v>82</v>
      </c>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c r="BK834" s="13"/>
      <c r="BL834" s="13"/>
      <c r="BM834" s="13"/>
    </row>
    <row r="835" spans="2:65" x14ac:dyDescent="0.3">
      <c r="B835" t="s">
        <v>400</v>
      </c>
      <c r="C835" s="13">
        <v>0.490166414523449</v>
      </c>
      <c r="D835" s="13">
        <v>0.44783306581059401</v>
      </c>
      <c r="E835" s="13">
        <v>0.52601156069364197</v>
      </c>
      <c r="F835" s="13"/>
      <c r="G835" s="13">
        <v>0.45856353591160198</v>
      </c>
      <c r="H835" s="13">
        <v>0.47899159663865498</v>
      </c>
      <c r="I835" s="13">
        <v>0.47970479704796998</v>
      </c>
      <c r="J835" s="13">
        <v>0.511848341232227</v>
      </c>
      <c r="K835" s="13">
        <v>0.50381679389313005</v>
      </c>
      <c r="L835" s="13">
        <v>0.52631578947368396</v>
      </c>
      <c r="M835" s="13"/>
      <c r="N835" s="13">
        <v>0.43617021276595702</v>
      </c>
      <c r="O835" s="13">
        <v>0.54705882352941204</v>
      </c>
      <c r="P835" s="13">
        <v>0.52247191011236005</v>
      </c>
      <c r="Q835" s="13">
        <v>0.49216300940438901</v>
      </c>
      <c r="R835" s="13"/>
      <c r="S835" s="13">
        <v>0.46020761245674702</v>
      </c>
      <c r="T835" s="13">
        <v>0.49253731343283602</v>
      </c>
      <c r="U835" s="13">
        <v>0.59677419354838701</v>
      </c>
      <c r="V835" s="13">
        <v>0.40952380952381001</v>
      </c>
      <c r="W835" s="13">
        <v>0.51260504201680701</v>
      </c>
      <c r="X835" s="13">
        <v>0.49242424242424199</v>
      </c>
      <c r="Y835" s="13">
        <v>0.41121495327102803</v>
      </c>
      <c r="Z835" s="13">
        <v>0.73333333333333295</v>
      </c>
      <c r="AA835" s="13">
        <v>0.50943396226415105</v>
      </c>
      <c r="AB835" s="13">
        <v>0.56382978723404298</v>
      </c>
      <c r="AC835" s="13">
        <v>0.45588235294117602</v>
      </c>
      <c r="AD835" s="13">
        <v>0.52173913043478304</v>
      </c>
      <c r="AE835" s="13"/>
      <c r="AF835" s="13">
        <v>0.49811794228356299</v>
      </c>
      <c r="AG835" s="13">
        <v>0.476653696498055</v>
      </c>
      <c r="AH835" s="13"/>
      <c r="AI835" s="13">
        <v>0.51694915254237295</v>
      </c>
      <c r="AJ835" s="13">
        <v>0.57142857142857095</v>
      </c>
      <c r="AK835" s="13">
        <v>0.46820809248554901</v>
      </c>
      <c r="AL835" s="13"/>
      <c r="AM835" s="13">
        <v>0.58823529411764697</v>
      </c>
      <c r="AN835" s="13">
        <v>0.46153846153846201</v>
      </c>
      <c r="AO835" s="13">
        <v>0.48148148148148101</v>
      </c>
      <c r="AP835" s="13"/>
      <c r="AQ835" s="13">
        <v>0.49557522123893799</v>
      </c>
      <c r="AR835" s="13">
        <v>0.48593750000000002</v>
      </c>
      <c r="AS835" s="13"/>
      <c r="AT835" s="13">
        <v>0.48048048048047998</v>
      </c>
      <c r="AU835" s="13">
        <v>0.49113660062565201</v>
      </c>
      <c r="AV835" s="13"/>
      <c r="AW835" s="13">
        <v>0.51841359773371098</v>
      </c>
      <c r="AX835" s="13">
        <v>0.48058761804826899</v>
      </c>
      <c r="AY835" s="13"/>
      <c r="AZ835" s="13">
        <v>0.50922509225092205</v>
      </c>
      <c r="BA835" s="13">
        <v>0.47894736842105301</v>
      </c>
      <c r="BB835" s="13"/>
      <c r="BC835" s="13">
        <v>0.52586206896551702</v>
      </c>
      <c r="BD835" s="13">
        <v>0.48695652173913001</v>
      </c>
      <c r="BE835" s="13"/>
      <c r="BF835" s="13">
        <v>0.53676470588235303</v>
      </c>
      <c r="BG835" s="13">
        <v>0.51886792452830199</v>
      </c>
      <c r="BH835" s="13"/>
      <c r="BI835" s="13">
        <v>0.52173913043478304</v>
      </c>
      <c r="BJ835" s="13">
        <v>0.48845166809238699</v>
      </c>
      <c r="BK835" s="13"/>
      <c r="BL835" s="13">
        <v>0.48910891089108899</v>
      </c>
      <c r="BM835" s="13">
        <v>0.49368686868686901</v>
      </c>
    </row>
    <row r="836" spans="2:65" x14ac:dyDescent="0.3">
      <c r="B836" t="s">
        <v>71</v>
      </c>
      <c r="C836" s="13">
        <v>0.34568835098335898</v>
      </c>
      <c r="D836" s="13">
        <v>0.36757624398073802</v>
      </c>
      <c r="E836" s="13">
        <v>0.32658959537572302</v>
      </c>
      <c r="F836" s="13"/>
      <c r="G836" s="13">
        <v>0.39779005524861899</v>
      </c>
      <c r="H836" s="13">
        <v>0.330532212885154</v>
      </c>
      <c r="I836" s="13">
        <v>0.354243542435424</v>
      </c>
      <c r="J836" s="13">
        <v>0.30805687203791499</v>
      </c>
      <c r="K836" s="13">
        <v>0.35114503816793902</v>
      </c>
      <c r="L836" s="13">
        <v>0.35087719298245601</v>
      </c>
      <c r="M836" s="13"/>
      <c r="N836" s="13">
        <v>0.38936170212766003</v>
      </c>
      <c r="O836" s="13">
        <v>0.3</v>
      </c>
      <c r="P836" s="13">
        <v>0.32022471910112399</v>
      </c>
      <c r="Q836" s="13">
        <v>0.34796238244514099</v>
      </c>
      <c r="R836" s="13"/>
      <c r="S836" s="13">
        <v>0.38408304498269902</v>
      </c>
      <c r="T836" s="13">
        <v>0.30597014925373101</v>
      </c>
      <c r="U836" s="13">
        <v>0.225806451612903</v>
      </c>
      <c r="V836" s="13">
        <v>0.38095238095238099</v>
      </c>
      <c r="W836" s="13">
        <v>0.33613445378151302</v>
      </c>
      <c r="X836" s="13">
        <v>0.32575757575757602</v>
      </c>
      <c r="Y836" s="13">
        <v>0.42990654205607498</v>
      </c>
      <c r="Z836" s="13">
        <v>0.133333333333333</v>
      </c>
      <c r="AA836" s="13">
        <v>0.35220125786163498</v>
      </c>
      <c r="AB836" s="13">
        <v>0.319148936170213</v>
      </c>
      <c r="AC836" s="13">
        <v>0.308823529411765</v>
      </c>
      <c r="AD836" s="13">
        <v>0.47826086956521702</v>
      </c>
      <c r="AE836" s="13"/>
      <c r="AF836" s="13">
        <v>0.34002509410288601</v>
      </c>
      <c r="AG836" s="13">
        <v>0.356031128404669</v>
      </c>
      <c r="AH836" s="13"/>
      <c r="AI836" s="13">
        <v>0.30932203389830498</v>
      </c>
      <c r="AJ836" s="13">
        <v>0.25974025974025999</v>
      </c>
      <c r="AK836" s="13">
        <v>0.38439306358381498</v>
      </c>
      <c r="AL836" s="13"/>
      <c r="AM836" s="13">
        <v>0.29411764705882398</v>
      </c>
      <c r="AN836" s="13">
        <v>0.30769230769230799</v>
      </c>
      <c r="AO836" s="13">
        <v>0.33333333333333298</v>
      </c>
      <c r="AP836" s="13"/>
      <c r="AQ836" s="13">
        <v>0.33038348082595898</v>
      </c>
      <c r="AR836" s="13">
        <v>0.359375</v>
      </c>
      <c r="AS836" s="13"/>
      <c r="AT836" s="13">
        <v>0.33933933933933902</v>
      </c>
      <c r="AU836" s="13">
        <v>0.347236704900938</v>
      </c>
      <c r="AV836" s="13"/>
      <c r="AW836" s="13">
        <v>0.342776203966006</v>
      </c>
      <c r="AX836" s="13">
        <v>0.346274921301154</v>
      </c>
      <c r="AY836" s="13"/>
      <c r="AZ836" s="13">
        <v>0.34317343173431702</v>
      </c>
      <c r="BA836" s="13">
        <v>0.34736842105263199</v>
      </c>
      <c r="BB836" s="13"/>
      <c r="BC836" s="13">
        <v>0.33908045977011497</v>
      </c>
      <c r="BD836" s="13">
        <v>0.33913043478260901</v>
      </c>
      <c r="BE836" s="13"/>
      <c r="BF836" s="13">
        <v>0.316176470588235</v>
      </c>
      <c r="BG836" s="13">
        <v>0.35377358490566002</v>
      </c>
      <c r="BH836" s="13"/>
      <c r="BI836" s="13">
        <v>0.27536231884057999</v>
      </c>
      <c r="BJ836" s="13">
        <v>0.35585970915312198</v>
      </c>
      <c r="BK836" s="13"/>
      <c r="BL836" s="13">
        <v>0.35841584158415801</v>
      </c>
      <c r="BM836" s="13">
        <v>0.33964646464646497</v>
      </c>
    </row>
    <row r="837" spans="2:65" x14ac:dyDescent="0.3">
      <c r="B837" t="s">
        <v>401</v>
      </c>
      <c r="C837" s="13">
        <v>0.112708018154312</v>
      </c>
      <c r="D837" s="13">
        <v>0.12199036918138</v>
      </c>
      <c r="E837" s="13">
        <v>0.105491329479769</v>
      </c>
      <c r="F837" s="13"/>
      <c r="G837" s="13">
        <v>8.2872928176795604E-2</v>
      </c>
      <c r="H837" s="13">
        <v>0.13725490196078399</v>
      </c>
      <c r="I837" s="13">
        <v>0.12546125461254601</v>
      </c>
      <c r="J837" s="13">
        <v>0.11848341232227499</v>
      </c>
      <c r="K837" s="13">
        <v>0.114503816793893</v>
      </c>
      <c r="L837" s="13">
        <v>6.4327485380116997E-2</v>
      </c>
      <c r="M837" s="13"/>
      <c r="N837" s="13">
        <v>0.108510638297872</v>
      </c>
      <c r="O837" s="13">
        <v>0.105882352941176</v>
      </c>
      <c r="P837" s="13">
        <v>0.106741573033708</v>
      </c>
      <c r="Q837" s="13">
        <v>0.128526645768025</v>
      </c>
      <c r="R837" s="13"/>
      <c r="S837" s="13">
        <v>0.10726643598615899</v>
      </c>
      <c r="T837" s="13">
        <v>0.12686567164179099</v>
      </c>
      <c r="U837" s="13">
        <v>0.12903225806451599</v>
      </c>
      <c r="V837" s="13">
        <v>0.161904761904762</v>
      </c>
      <c r="W837" s="13">
        <v>0.10084033613445401</v>
      </c>
      <c r="X837" s="13">
        <v>0.12878787878787901</v>
      </c>
      <c r="Y837" s="13">
        <v>0.121495327102804</v>
      </c>
      <c r="Z837" s="13">
        <v>0.133333333333333</v>
      </c>
      <c r="AA837" s="13">
        <v>0.10062893081761</v>
      </c>
      <c r="AB837" s="13">
        <v>5.31914893617021E-2</v>
      </c>
      <c r="AC837" s="13">
        <v>0.13235294117647101</v>
      </c>
      <c r="AD837" s="13">
        <v>0</v>
      </c>
      <c r="AE837" s="13"/>
      <c r="AF837" s="13">
        <v>0.107904642409034</v>
      </c>
      <c r="AG837" s="13">
        <v>0.118677042801556</v>
      </c>
      <c r="AH837" s="13"/>
      <c r="AI837" s="13">
        <v>0.11864406779661001</v>
      </c>
      <c r="AJ837" s="13">
        <v>0.15584415584415601</v>
      </c>
      <c r="AK837" s="13">
        <v>9.2485549132948E-2</v>
      </c>
      <c r="AL837" s="13"/>
      <c r="AM837" s="13">
        <v>0.10294117647058799</v>
      </c>
      <c r="AN837" s="13">
        <v>0.15384615384615399</v>
      </c>
      <c r="AO837" s="13">
        <v>0.140740740740741</v>
      </c>
      <c r="AP837" s="13"/>
      <c r="AQ837" s="13">
        <v>0.12684365781710899</v>
      </c>
      <c r="AR837" s="13">
        <v>9.8437499999999997E-2</v>
      </c>
      <c r="AS837" s="13"/>
      <c r="AT837" s="13">
        <v>0.12912912912912899</v>
      </c>
      <c r="AU837" s="13">
        <v>0.10844629822732001</v>
      </c>
      <c r="AV837" s="13"/>
      <c r="AW837" s="13">
        <v>8.2152974504249299E-2</v>
      </c>
      <c r="AX837" s="13">
        <v>0.12277019937040901</v>
      </c>
      <c r="AY837" s="13"/>
      <c r="AZ837" s="13">
        <v>9.5940959409594101E-2</v>
      </c>
      <c r="BA837" s="13">
        <v>0.122368421052632</v>
      </c>
      <c r="BB837" s="13"/>
      <c r="BC837" s="13">
        <v>0.100574712643678</v>
      </c>
      <c r="BD837" s="13">
        <v>0.121739130434783</v>
      </c>
      <c r="BE837" s="13"/>
      <c r="BF837" s="13">
        <v>0.11764705882352899</v>
      </c>
      <c r="BG837" s="13">
        <v>8.9622641509433998E-2</v>
      </c>
      <c r="BH837" s="13"/>
      <c r="BI837" s="13">
        <v>0.13768115942028999</v>
      </c>
      <c r="BJ837" s="13">
        <v>0.10692899914456799</v>
      </c>
      <c r="BK837" s="13"/>
      <c r="BL837" s="13">
        <v>8.9108910891089105E-2</v>
      </c>
      <c r="BM837" s="13">
        <v>0.12373737373737401</v>
      </c>
    </row>
    <row r="838" spans="2:65" x14ac:dyDescent="0.3">
      <c r="B838" t="s">
        <v>73</v>
      </c>
      <c r="C838" s="13">
        <v>2.8744326777609699E-2</v>
      </c>
      <c r="D838" s="13">
        <v>3.6918138041733599E-2</v>
      </c>
      <c r="E838" s="13">
        <v>2.1676300578034699E-2</v>
      </c>
      <c r="F838" s="13"/>
      <c r="G838" s="13">
        <v>3.3149171270718203E-2</v>
      </c>
      <c r="H838" s="13">
        <v>2.8011204481792701E-2</v>
      </c>
      <c r="I838" s="13">
        <v>2.5830258302582999E-2</v>
      </c>
      <c r="J838" s="13">
        <v>3.7914691943128E-2</v>
      </c>
      <c r="K838" s="13">
        <v>7.63358778625954E-3</v>
      </c>
      <c r="L838" s="13">
        <v>3.5087719298245598E-2</v>
      </c>
      <c r="M838" s="13"/>
      <c r="N838" s="13">
        <v>4.2553191489361701E-2</v>
      </c>
      <c r="O838" s="13">
        <v>2.3529411764705899E-2</v>
      </c>
      <c r="P838" s="13">
        <v>3.3707865168539297E-2</v>
      </c>
      <c r="Q838" s="13">
        <v>9.4043887147335394E-3</v>
      </c>
      <c r="R838" s="13"/>
      <c r="S838" s="13">
        <v>2.7681660899654001E-2</v>
      </c>
      <c r="T838" s="13">
        <v>4.47761194029851E-2</v>
      </c>
      <c r="U838" s="13">
        <v>3.2258064516128997E-2</v>
      </c>
      <c r="V838" s="13">
        <v>9.5238095238095195E-3</v>
      </c>
      <c r="W838" s="13">
        <v>8.4033613445378096E-3</v>
      </c>
      <c r="X838" s="13">
        <v>1.5151515151515201E-2</v>
      </c>
      <c r="Y838" s="13">
        <v>2.80373831775701E-2</v>
      </c>
      <c r="Z838" s="13">
        <v>0</v>
      </c>
      <c r="AA838" s="13">
        <v>2.51572327044025E-2</v>
      </c>
      <c r="AB838" s="13">
        <v>5.31914893617021E-2</v>
      </c>
      <c r="AC838" s="13">
        <v>8.8235294117647106E-2</v>
      </c>
      <c r="AD838" s="13">
        <v>0</v>
      </c>
      <c r="AE838" s="13"/>
      <c r="AF838" s="13">
        <v>3.3877038895859503E-2</v>
      </c>
      <c r="AG838" s="13">
        <v>2.1400778210116701E-2</v>
      </c>
      <c r="AH838" s="13"/>
      <c r="AI838" s="13">
        <v>3.3898305084745797E-2</v>
      </c>
      <c r="AJ838" s="13">
        <v>1.2987012987013E-2</v>
      </c>
      <c r="AK838" s="13">
        <v>2.6011560693641599E-2</v>
      </c>
      <c r="AL838" s="13"/>
      <c r="AM838" s="13">
        <v>1.4705882352941201E-2</v>
      </c>
      <c r="AN838" s="13">
        <v>5.7692307692307702E-2</v>
      </c>
      <c r="AO838" s="13">
        <v>2.96296296296296E-2</v>
      </c>
      <c r="AP838" s="13"/>
      <c r="AQ838" s="13">
        <v>2.6548672566371698E-2</v>
      </c>
      <c r="AR838" s="13">
        <v>3.125E-2</v>
      </c>
      <c r="AS838" s="13"/>
      <c r="AT838" s="13">
        <v>2.4024024024024E-2</v>
      </c>
      <c r="AU838" s="13">
        <v>3.1282586027111599E-2</v>
      </c>
      <c r="AV838" s="13"/>
      <c r="AW838" s="13">
        <v>3.6827195467422101E-2</v>
      </c>
      <c r="AX838" s="13">
        <v>2.62329485834208E-2</v>
      </c>
      <c r="AY838" s="13"/>
      <c r="AZ838" s="13">
        <v>2.5830258302582999E-2</v>
      </c>
      <c r="BA838" s="13">
        <v>3.1578947368421102E-2</v>
      </c>
      <c r="BB838" s="13"/>
      <c r="BC838" s="13">
        <v>1.72413793103448E-2</v>
      </c>
      <c r="BD838" s="13">
        <v>3.4782608695652202E-2</v>
      </c>
      <c r="BE838" s="13"/>
      <c r="BF838" s="13">
        <v>1.4705882352941201E-2</v>
      </c>
      <c r="BG838" s="13">
        <v>1.88679245283019E-2</v>
      </c>
      <c r="BH838" s="13"/>
      <c r="BI838" s="13">
        <v>2.8985507246376802E-2</v>
      </c>
      <c r="BJ838" s="13">
        <v>2.9084687767322499E-2</v>
      </c>
      <c r="BK838" s="13"/>
      <c r="BL838" s="13">
        <v>3.9603960396039598E-2</v>
      </c>
      <c r="BM838" s="13">
        <v>2.1464646464646499E-2</v>
      </c>
    </row>
    <row r="839" spans="2:65" x14ac:dyDescent="0.3">
      <c r="B839" t="s">
        <v>402</v>
      </c>
      <c r="C839" s="13">
        <v>1.2859304084720099E-2</v>
      </c>
      <c r="D839" s="13">
        <v>1.7656500802568201E-2</v>
      </c>
      <c r="E839" s="13">
        <v>8.6705202312138702E-3</v>
      </c>
      <c r="F839" s="13"/>
      <c r="G839" s="13">
        <v>2.2099447513812199E-2</v>
      </c>
      <c r="H839" s="13">
        <v>1.6806722689075598E-2</v>
      </c>
      <c r="I839" s="13">
        <v>1.1070110701107E-2</v>
      </c>
      <c r="J839" s="13">
        <v>1.4218009478673001E-2</v>
      </c>
      <c r="K839" s="13">
        <v>0</v>
      </c>
      <c r="L839" s="13">
        <v>5.8479532163742704E-3</v>
      </c>
      <c r="M839" s="13"/>
      <c r="N839" s="13">
        <v>1.27659574468085E-2</v>
      </c>
      <c r="O839" s="13">
        <v>1.1764705882352899E-2</v>
      </c>
      <c r="P839" s="13">
        <v>1.1235955056179799E-2</v>
      </c>
      <c r="Q839" s="13">
        <v>1.2539184952978099E-2</v>
      </c>
      <c r="R839" s="13"/>
      <c r="S839" s="13">
        <v>1.3840830449827E-2</v>
      </c>
      <c r="T839" s="13">
        <v>0</v>
      </c>
      <c r="U839" s="13">
        <v>1.6129032258064498E-2</v>
      </c>
      <c r="V839" s="13">
        <v>2.8571428571428598E-2</v>
      </c>
      <c r="W839" s="13">
        <v>2.5210084033613401E-2</v>
      </c>
      <c r="X839" s="13">
        <v>1.5151515151515201E-2</v>
      </c>
      <c r="Y839" s="13">
        <v>9.3457943925233603E-3</v>
      </c>
      <c r="Z839" s="13">
        <v>0</v>
      </c>
      <c r="AA839" s="13">
        <v>6.2893081761006301E-3</v>
      </c>
      <c r="AB839" s="13">
        <v>1.0638297872340399E-2</v>
      </c>
      <c r="AC839" s="13">
        <v>1.4705882352941201E-2</v>
      </c>
      <c r="AD839" s="13">
        <v>0</v>
      </c>
      <c r="AE839" s="13"/>
      <c r="AF839" s="13">
        <v>1.6311166875784201E-2</v>
      </c>
      <c r="AG839" s="13">
        <v>7.7821011673151804E-3</v>
      </c>
      <c r="AH839" s="13"/>
      <c r="AI839" s="13">
        <v>2.1186440677966101E-2</v>
      </c>
      <c r="AJ839" s="13">
        <v>0</v>
      </c>
      <c r="AK839" s="13">
        <v>2.0231213872832401E-2</v>
      </c>
      <c r="AL839" s="13"/>
      <c r="AM839" s="13">
        <v>0</v>
      </c>
      <c r="AN839" s="13">
        <v>1.9230769230769201E-2</v>
      </c>
      <c r="AO839" s="13">
        <v>1.48148148148148E-2</v>
      </c>
      <c r="AP839" s="13"/>
      <c r="AQ839" s="13">
        <v>1.0324483775811201E-2</v>
      </c>
      <c r="AR839" s="13">
        <v>1.5625E-2</v>
      </c>
      <c r="AS839" s="13"/>
      <c r="AT839" s="13">
        <v>1.2012012012012E-2</v>
      </c>
      <c r="AU839" s="13">
        <v>1.3555787278415001E-2</v>
      </c>
      <c r="AV839" s="13"/>
      <c r="AW839" s="13">
        <v>1.1331444759206799E-2</v>
      </c>
      <c r="AX839" s="13">
        <v>1.3641133263378799E-2</v>
      </c>
      <c r="AY839" s="13"/>
      <c r="AZ839" s="13">
        <v>1.66051660516605E-2</v>
      </c>
      <c r="BA839" s="13">
        <v>1.05263157894737E-2</v>
      </c>
      <c r="BB839" s="13"/>
      <c r="BC839" s="13">
        <v>1.72413793103448E-2</v>
      </c>
      <c r="BD839" s="13">
        <v>1.3043478260869599E-2</v>
      </c>
      <c r="BE839" s="13"/>
      <c r="BF839" s="13">
        <v>1.4705882352941201E-2</v>
      </c>
      <c r="BG839" s="13">
        <v>1.88679245283019E-2</v>
      </c>
      <c r="BH839" s="13"/>
      <c r="BI839" s="13">
        <v>2.8985507246376802E-2</v>
      </c>
      <c r="BJ839" s="13">
        <v>1.02651839178785E-2</v>
      </c>
      <c r="BK839" s="13"/>
      <c r="BL839" s="13">
        <v>1.58415841584158E-2</v>
      </c>
      <c r="BM839" s="13">
        <v>1.13636363636364E-2</v>
      </c>
    </row>
    <row r="840" spans="2:65" x14ac:dyDescent="0.3">
      <c r="B840" t="s">
        <v>91</v>
      </c>
      <c r="C840" s="13">
        <v>9.8335854765506797E-3</v>
      </c>
      <c r="D840" s="13">
        <v>8.0256821829855496E-3</v>
      </c>
      <c r="E840" s="13">
        <v>1.15606936416185E-2</v>
      </c>
      <c r="F840" s="13"/>
      <c r="G840" s="13">
        <v>5.5248618784530402E-3</v>
      </c>
      <c r="H840" s="13">
        <v>8.4033613445378096E-3</v>
      </c>
      <c r="I840" s="13">
        <v>3.6900369003690001E-3</v>
      </c>
      <c r="J840" s="13">
        <v>9.4786729857819895E-3</v>
      </c>
      <c r="K840" s="13">
        <v>2.2900763358778602E-2</v>
      </c>
      <c r="L840" s="13">
        <v>1.7543859649122799E-2</v>
      </c>
      <c r="M840" s="13"/>
      <c r="N840" s="13">
        <v>1.0638297872340399E-2</v>
      </c>
      <c r="O840" s="13">
        <v>1.1764705882352899E-2</v>
      </c>
      <c r="P840" s="13">
        <v>5.6179775280898901E-3</v>
      </c>
      <c r="Q840" s="13">
        <v>9.4043887147335394E-3</v>
      </c>
      <c r="R840" s="13"/>
      <c r="S840" s="13">
        <v>6.9204152249135002E-3</v>
      </c>
      <c r="T840" s="13">
        <v>2.9850746268656699E-2</v>
      </c>
      <c r="U840" s="13">
        <v>0</v>
      </c>
      <c r="V840" s="13">
        <v>9.5238095238095195E-3</v>
      </c>
      <c r="W840" s="13">
        <v>1.6806722689075598E-2</v>
      </c>
      <c r="X840" s="13">
        <v>2.27272727272727E-2</v>
      </c>
      <c r="Y840" s="13">
        <v>0</v>
      </c>
      <c r="Z840" s="13">
        <v>0</v>
      </c>
      <c r="AA840" s="13">
        <v>6.2893081761006301E-3</v>
      </c>
      <c r="AB840" s="13">
        <v>0</v>
      </c>
      <c r="AC840" s="13">
        <v>0</v>
      </c>
      <c r="AD840" s="13">
        <v>0</v>
      </c>
      <c r="AE840" s="13"/>
      <c r="AF840" s="13">
        <v>3.76411543287327E-3</v>
      </c>
      <c r="AG840" s="13">
        <v>1.94552529182879E-2</v>
      </c>
      <c r="AH840" s="13"/>
      <c r="AI840" s="13">
        <v>0</v>
      </c>
      <c r="AJ840" s="13">
        <v>0</v>
      </c>
      <c r="AK840" s="13">
        <v>8.6705202312138702E-3</v>
      </c>
      <c r="AL840" s="13"/>
      <c r="AM840" s="13">
        <v>0</v>
      </c>
      <c r="AN840" s="13">
        <v>0</v>
      </c>
      <c r="AO840" s="13">
        <v>0</v>
      </c>
      <c r="AP840" s="13"/>
      <c r="AQ840" s="13">
        <v>1.0324483775811201E-2</v>
      </c>
      <c r="AR840" s="13">
        <v>9.3749999999999997E-3</v>
      </c>
      <c r="AS840" s="13"/>
      <c r="AT840" s="13">
        <v>1.5015015015014999E-2</v>
      </c>
      <c r="AU840" s="13">
        <v>8.3420229405630902E-3</v>
      </c>
      <c r="AV840" s="13"/>
      <c r="AW840" s="13">
        <v>8.4985835694051E-3</v>
      </c>
      <c r="AX840" s="13">
        <v>1.04931794333683E-2</v>
      </c>
      <c r="AY840" s="13"/>
      <c r="AZ840" s="13">
        <v>9.2250922509225092E-3</v>
      </c>
      <c r="BA840" s="13">
        <v>9.2105263157894694E-3</v>
      </c>
      <c r="BB840" s="13"/>
      <c r="BC840" s="13">
        <v>0</v>
      </c>
      <c r="BD840" s="13">
        <v>4.3478260869565201E-3</v>
      </c>
      <c r="BE840" s="13"/>
      <c r="BF840" s="13">
        <v>0</v>
      </c>
      <c r="BG840" s="13">
        <v>0</v>
      </c>
      <c r="BH840" s="13"/>
      <c r="BI840" s="13">
        <v>7.2463768115942004E-3</v>
      </c>
      <c r="BJ840" s="13">
        <v>9.4097519247219805E-3</v>
      </c>
      <c r="BK840" s="13"/>
      <c r="BL840" s="13">
        <v>7.9207920792079192E-3</v>
      </c>
      <c r="BM840" s="13">
        <v>1.01010101010101E-2</v>
      </c>
    </row>
    <row r="841" spans="2:65" x14ac:dyDescent="0.3">
      <c r="B841" t="s">
        <v>76</v>
      </c>
      <c r="C841" s="13">
        <v>0.83585476550680804</v>
      </c>
      <c r="D841" s="13">
        <v>0.81540930979133197</v>
      </c>
      <c r="E841" s="13">
        <v>0.85260115606936404</v>
      </c>
      <c r="F841" s="13"/>
      <c r="G841" s="13">
        <v>0.85635359116022103</v>
      </c>
      <c r="H841" s="13">
        <v>0.80952380952380998</v>
      </c>
      <c r="I841" s="13">
        <v>0.83394833948339497</v>
      </c>
      <c r="J841" s="13">
        <v>0.81990521327014199</v>
      </c>
      <c r="K841" s="13">
        <v>0.85496183206106902</v>
      </c>
      <c r="L841" s="13">
        <v>0.87719298245613997</v>
      </c>
      <c r="M841" s="13"/>
      <c r="N841" s="13">
        <v>0.82553191489361699</v>
      </c>
      <c r="O841" s="13">
        <v>0.84705882352941197</v>
      </c>
      <c r="P841" s="13">
        <v>0.84269662921348298</v>
      </c>
      <c r="Q841" s="13">
        <v>0.84012539184952995</v>
      </c>
      <c r="R841" s="13"/>
      <c r="S841" s="13">
        <v>0.84429065743944598</v>
      </c>
      <c r="T841" s="13">
        <v>0.79850746268656703</v>
      </c>
      <c r="U841" s="13">
        <v>0.82258064516129004</v>
      </c>
      <c r="V841" s="13">
        <v>0.79047619047619</v>
      </c>
      <c r="W841" s="13">
        <v>0.84873949579831898</v>
      </c>
      <c r="X841" s="13">
        <v>0.81818181818181801</v>
      </c>
      <c r="Y841" s="13">
        <v>0.84112149532710301</v>
      </c>
      <c r="Z841" s="13">
        <v>0.86666666666666703</v>
      </c>
      <c r="AA841" s="13">
        <v>0.86163522012578597</v>
      </c>
      <c r="AB841" s="13">
        <v>0.88297872340425498</v>
      </c>
      <c r="AC841" s="13">
        <v>0.76470588235294101</v>
      </c>
      <c r="AD841" s="13">
        <v>1</v>
      </c>
      <c r="AE841" s="13"/>
      <c r="AF841" s="13">
        <v>0.83814303638644905</v>
      </c>
      <c r="AG841" s="13">
        <v>0.832684824902724</v>
      </c>
      <c r="AH841" s="13"/>
      <c r="AI841" s="13">
        <v>0.82627118644067798</v>
      </c>
      <c r="AJ841" s="13">
        <v>0.831168831168831</v>
      </c>
      <c r="AK841" s="13">
        <v>0.85260115606936404</v>
      </c>
      <c r="AL841" s="13"/>
      <c r="AM841" s="13">
        <v>0.88235294117647101</v>
      </c>
      <c r="AN841" s="13">
        <v>0.76923076923076905</v>
      </c>
      <c r="AO841" s="13">
        <v>0.81481481481481499</v>
      </c>
      <c r="AP841" s="13"/>
      <c r="AQ841" s="13">
        <v>0.82595870206489697</v>
      </c>
      <c r="AR841" s="13">
        <v>0.84531250000000002</v>
      </c>
      <c r="AS841" s="13"/>
      <c r="AT841" s="13">
        <v>0.81981981981981999</v>
      </c>
      <c r="AU841" s="13">
        <v>0.83837330552658995</v>
      </c>
      <c r="AV841" s="13"/>
      <c r="AW841" s="13">
        <v>0.86118980169971704</v>
      </c>
      <c r="AX841" s="13">
        <v>0.826862539349423</v>
      </c>
      <c r="AY841" s="13"/>
      <c r="AZ841" s="13">
        <v>0.85239852398523996</v>
      </c>
      <c r="BA841" s="13">
        <v>0.826315789473684</v>
      </c>
      <c r="BB841" s="13"/>
      <c r="BC841" s="13">
        <v>0.86494252873563204</v>
      </c>
      <c r="BD841" s="13">
        <v>0.82608695652173902</v>
      </c>
      <c r="BE841" s="13"/>
      <c r="BF841" s="13">
        <v>0.85294117647058798</v>
      </c>
      <c r="BG841" s="13">
        <v>0.87264150943396201</v>
      </c>
      <c r="BH841" s="13"/>
      <c r="BI841" s="13">
        <v>0.79710144927536197</v>
      </c>
      <c r="BJ841" s="13">
        <v>0.84431137724550898</v>
      </c>
      <c r="BK841" s="13"/>
      <c r="BL841" s="13">
        <v>0.84752475247524806</v>
      </c>
      <c r="BM841" s="13">
        <v>0.83333333333333304</v>
      </c>
    </row>
    <row r="842" spans="2:65" x14ac:dyDescent="0.3">
      <c r="B842" t="s">
        <v>77</v>
      </c>
      <c r="C842" s="13">
        <v>4.16036308623298E-2</v>
      </c>
      <c r="D842" s="13">
        <v>5.4574638844301797E-2</v>
      </c>
      <c r="E842" s="13">
        <v>3.0346820809248599E-2</v>
      </c>
      <c r="F842" s="13"/>
      <c r="G842" s="13">
        <v>5.5248618784530398E-2</v>
      </c>
      <c r="H842" s="13">
        <v>4.4817927170868299E-2</v>
      </c>
      <c r="I842" s="13">
        <v>3.6900369003690002E-2</v>
      </c>
      <c r="J842" s="13">
        <v>5.2132701421801E-2</v>
      </c>
      <c r="K842" s="13">
        <v>7.63358778625954E-3</v>
      </c>
      <c r="L842" s="13">
        <v>4.0935672514619902E-2</v>
      </c>
      <c r="M842" s="13"/>
      <c r="N842" s="13">
        <v>5.5319148936170202E-2</v>
      </c>
      <c r="O842" s="13">
        <v>3.5294117647058802E-2</v>
      </c>
      <c r="P842" s="13">
        <v>4.49438202247191E-2</v>
      </c>
      <c r="Q842" s="13">
        <v>2.1943573667711599E-2</v>
      </c>
      <c r="R842" s="13"/>
      <c r="S842" s="13">
        <v>4.1522491349481001E-2</v>
      </c>
      <c r="T842" s="13">
        <v>4.47761194029851E-2</v>
      </c>
      <c r="U842" s="13">
        <v>4.8387096774193498E-2</v>
      </c>
      <c r="V842" s="13">
        <v>3.8095238095238099E-2</v>
      </c>
      <c r="W842" s="13">
        <v>3.3613445378151301E-2</v>
      </c>
      <c r="X842" s="13">
        <v>3.03030303030303E-2</v>
      </c>
      <c r="Y842" s="13">
        <v>3.7383177570093497E-2</v>
      </c>
      <c r="Z842" s="13">
        <v>0</v>
      </c>
      <c r="AA842" s="13">
        <v>3.1446540880503103E-2</v>
      </c>
      <c r="AB842" s="13">
        <v>6.3829787234042507E-2</v>
      </c>
      <c r="AC842" s="13">
        <v>0.10294117647058799</v>
      </c>
      <c r="AD842" s="13">
        <v>0</v>
      </c>
      <c r="AE842" s="13"/>
      <c r="AF842" s="13">
        <v>5.01882057716437E-2</v>
      </c>
      <c r="AG842" s="13">
        <v>2.91828793774319E-2</v>
      </c>
      <c r="AH842" s="13"/>
      <c r="AI842" s="13">
        <v>5.5084745762711898E-2</v>
      </c>
      <c r="AJ842" s="13">
        <v>1.2987012987013E-2</v>
      </c>
      <c r="AK842" s="13">
        <v>4.6242774566474E-2</v>
      </c>
      <c r="AL842" s="13"/>
      <c r="AM842" s="13">
        <v>1.4705882352941201E-2</v>
      </c>
      <c r="AN842" s="13">
        <v>7.69230769230769E-2</v>
      </c>
      <c r="AO842" s="13">
        <v>4.4444444444444398E-2</v>
      </c>
      <c r="AP842" s="13"/>
      <c r="AQ842" s="13">
        <v>3.6873156342182897E-2</v>
      </c>
      <c r="AR842" s="13">
        <v>4.6875E-2</v>
      </c>
      <c r="AS842" s="13"/>
      <c r="AT842" s="13">
        <v>3.6036036036036001E-2</v>
      </c>
      <c r="AU842" s="13">
        <v>4.4838373305526598E-2</v>
      </c>
      <c r="AV842" s="13"/>
      <c r="AW842" s="13">
        <v>4.8158640226628899E-2</v>
      </c>
      <c r="AX842" s="13">
        <v>3.9874081846799601E-2</v>
      </c>
      <c r="AY842" s="13"/>
      <c r="AZ842" s="13">
        <v>4.2435424354243502E-2</v>
      </c>
      <c r="BA842" s="13">
        <v>4.2105263157894701E-2</v>
      </c>
      <c r="BB842" s="13"/>
      <c r="BC842" s="13">
        <v>3.4482758620689703E-2</v>
      </c>
      <c r="BD842" s="13">
        <v>4.7826086956521699E-2</v>
      </c>
      <c r="BE842" s="13"/>
      <c r="BF842" s="13">
        <v>2.9411764705882401E-2</v>
      </c>
      <c r="BG842" s="13">
        <v>3.77358490566038E-2</v>
      </c>
      <c r="BH842" s="13"/>
      <c r="BI842" s="13">
        <v>5.7971014492753603E-2</v>
      </c>
      <c r="BJ842" s="13">
        <v>3.9349871685201002E-2</v>
      </c>
      <c r="BK842" s="13"/>
      <c r="BL842" s="13">
        <v>5.5445544554455398E-2</v>
      </c>
      <c r="BM842" s="13">
        <v>3.2828282828282797E-2</v>
      </c>
    </row>
    <row r="843" spans="2:65" x14ac:dyDescent="0.3">
      <c r="B843" t="s">
        <v>78</v>
      </c>
      <c r="C843" s="13">
        <v>0.79425113464447805</v>
      </c>
      <c r="D843" s="13">
        <v>0.76083467094702995</v>
      </c>
      <c r="E843" s="13">
        <v>0.82225433526011604</v>
      </c>
      <c r="F843" s="13"/>
      <c r="G843" s="13">
        <v>0.801104972375691</v>
      </c>
      <c r="H843" s="13">
        <v>0.76470588235294101</v>
      </c>
      <c r="I843" s="13">
        <v>0.79704797047970499</v>
      </c>
      <c r="J843" s="13">
        <v>0.76777251184834105</v>
      </c>
      <c r="K843" s="13">
        <v>0.84732824427480902</v>
      </c>
      <c r="L843" s="13">
        <v>0.83625730994152003</v>
      </c>
      <c r="M843" s="13"/>
      <c r="N843" s="13">
        <v>0.77021276595744703</v>
      </c>
      <c r="O843" s="13">
        <v>0.81176470588235305</v>
      </c>
      <c r="P843" s="13">
        <v>0.797752808988764</v>
      </c>
      <c r="Q843" s="13">
        <v>0.81818181818181801</v>
      </c>
      <c r="R843" s="13"/>
      <c r="S843" s="13">
        <v>0.80276816608996504</v>
      </c>
      <c r="T843" s="13">
        <v>0.75373134328358204</v>
      </c>
      <c r="U843" s="13">
        <v>0.77419354838709697</v>
      </c>
      <c r="V843" s="13">
        <v>0.75238095238095204</v>
      </c>
      <c r="W843" s="13">
        <v>0.81512605042016795</v>
      </c>
      <c r="X843" s="13">
        <v>0.78787878787878796</v>
      </c>
      <c r="Y843" s="13">
        <v>0.80373831775700899</v>
      </c>
      <c r="Z843" s="13">
        <v>0.86666666666666703</v>
      </c>
      <c r="AA843" s="13">
        <v>0.83018867924528295</v>
      </c>
      <c r="AB843" s="13">
        <v>0.819148936170213</v>
      </c>
      <c r="AC843" s="13">
        <v>0.66176470588235303</v>
      </c>
      <c r="AD843" s="13">
        <v>1</v>
      </c>
      <c r="AE843" s="13"/>
      <c r="AF843" s="13">
        <v>0.78795483061480598</v>
      </c>
      <c r="AG843" s="13">
        <v>0.80350194552529197</v>
      </c>
      <c r="AH843" s="13"/>
      <c r="AI843" s="13">
        <v>0.77118644067796605</v>
      </c>
      <c r="AJ843" s="13">
        <v>0.81818181818181801</v>
      </c>
      <c r="AK843" s="13">
        <v>0.80635838150288996</v>
      </c>
      <c r="AL843" s="13"/>
      <c r="AM843" s="13">
        <v>0.86764705882352899</v>
      </c>
      <c r="AN843" s="13">
        <v>0.69230769230769196</v>
      </c>
      <c r="AO843" s="13">
        <v>0.77037037037037004</v>
      </c>
      <c r="AP843" s="13"/>
      <c r="AQ843" s="13">
        <v>0.78908554572271405</v>
      </c>
      <c r="AR843" s="13">
        <v>0.79843750000000002</v>
      </c>
      <c r="AS843" s="13"/>
      <c r="AT843" s="13">
        <v>0.78378378378378399</v>
      </c>
      <c r="AU843" s="13">
        <v>0.79353493222106397</v>
      </c>
      <c r="AV843" s="13"/>
      <c r="AW843" s="13">
        <v>0.81303116147308796</v>
      </c>
      <c r="AX843" s="13">
        <v>0.78698845750262303</v>
      </c>
      <c r="AY843" s="13"/>
      <c r="AZ843" s="13">
        <v>0.809963099630996</v>
      </c>
      <c r="BA843" s="13">
        <v>0.78421052631578902</v>
      </c>
      <c r="BB843" s="13"/>
      <c r="BC843" s="13">
        <v>0.83045977011494299</v>
      </c>
      <c r="BD843" s="13">
        <v>0.77826086956521701</v>
      </c>
      <c r="BE843" s="13"/>
      <c r="BF843" s="13">
        <v>0.82352941176470595</v>
      </c>
      <c r="BG843" s="13">
        <v>0.83490566037735803</v>
      </c>
      <c r="BH843" s="13"/>
      <c r="BI843" s="13">
        <v>0.73913043478260898</v>
      </c>
      <c r="BJ843" s="13">
        <v>0.80496150556030799</v>
      </c>
      <c r="BK843" s="13"/>
      <c r="BL843" s="13">
        <v>0.79207920792079201</v>
      </c>
      <c r="BM843" s="13">
        <v>0.80050505050505005</v>
      </c>
    </row>
    <row r="844" spans="2:65" x14ac:dyDescent="0.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row>
    <row r="845" spans="2:65" x14ac:dyDescent="0.3">
      <c r="B845" s="6" t="s">
        <v>407</v>
      </c>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row>
    <row r="846" spans="2:65" x14ac:dyDescent="0.3">
      <c r="B846" s="23" t="s">
        <v>82</v>
      </c>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row>
    <row r="847" spans="2:65" x14ac:dyDescent="0.3">
      <c r="B847" t="s">
        <v>400</v>
      </c>
      <c r="C847" s="13">
        <v>0.41830559757942498</v>
      </c>
      <c r="D847" s="13">
        <v>0.41733547351524902</v>
      </c>
      <c r="E847" s="13">
        <v>0.42341040462427698</v>
      </c>
      <c r="F847" s="13"/>
      <c r="G847" s="13">
        <v>0.33149171270718197</v>
      </c>
      <c r="H847" s="13">
        <v>0.44537815126050401</v>
      </c>
      <c r="I847" s="13">
        <v>0.42804428044280401</v>
      </c>
      <c r="J847" s="13">
        <v>0.44549763033175399</v>
      </c>
      <c r="K847" s="13">
        <v>0.38167938931297701</v>
      </c>
      <c r="L847" s="13">
        <v>0.43274853801169599</v>
      </c>
      <c r="M847" s="13"/>
      <c r="N847" s="13">
        <v>0.42340425531914899</v>
      </c>
      <c r="O847" s="13">
        <v>0.4</v>
      </c>
      <c r="P847" s="13">
        <v>0.449438202247191</v>
      </c>
      <c r="Q847" s="13">
        <v>0.42006269592476497</v>
      </c>
      <c r="R847" s="13"/>
      <c r="S847" s="13">
        <v>0.41176470588235298</v>
      </c>
      <c r="T847" s="13">
        <v>0.402985074626866</v>
      </c>
      <c r="U847" s="13">
        <v>0.467741935483871</v>
      </c>
      <c r="V847" s="13">
        <v>0.44761904761904803</v>
      </c>
      <c r="W847" s="13">
        <v>0.436974789915966</v>
      </c>
      <c r="X847" s="13">
        <v>0.41666666666666702</v>
      </c>
      <c r="Y847" s="13">
        <v>0.38317757009345799</v>
      </c>
      <c r="Z847" s="13">
        <v>0.43333333333333302</v>
      </c>
      <c r="AA847" s="13">
        <v>0.42767295597484301</v>
      </c>
      <c r="AB847" s="13">
        <v>0.45744680851063801</v>
      </c>
      <c r="AC847" s="13">
        <v>0.35294117647058798</v>
      </c>
      <c r="AD847" s="13">
        <v>0.34782608695652201</v>
      </c>
      <c r="AE847" s="13"/>
      <c r="AF847" s="13">
        <v>0.40903387703889599</v>
      </c>
      <c r="AG847" s="13">
        <v>0.43190661478599202</v>
      </c>
      <c r="AH847" s="13"/>
      <c r="AI847" s="13">
        <v>0.46186440677966101</v>
      </c>
      <c r="AJ847" s="13">
        <v>0.42857142857142899</v>
      </c>
      <c r="AK847" s="13">
        <v>0.34682080924855502</v>
      </c>
      <c r="AL847" s="13"/>
      <c r="AM847" s="13">
        <v>0.57352941176470595</v>
      </c>
      <c r="AN847" s="13">
        <v>0.44230769230769201</v>
      </c>
      <c r="AO847" s="13">
        <v>0.32592592592592601</v>
      </c>
      <c r="AP847" s="13"/>
      <c r="AQ847" s="13">
        <v>0.46755162241887899</v>
      </c>
      <c r="AR847" s="13">
        <v>0.36875000000000002</v>
      </c>
      <c r="AS847" s="13"/>
      <c r="AT847" s="13">
        <v>0.44744744744744702</v>
      </c>
      <c r="AU847" s="13">
        <v>0.41084462982273201</v>
      </c>
      <c r="AV847" s="13"/>
      <c r="AW847" s="13">
        <v>0.36260623229461802</v>
      </c>
      <c r="AX847" s="13">
        <v>0.43966421825813201</v>
      </c>
      <c r="AY847" s="13"/>
      <c r="AZ847" s="13">
        <v>0.40221402214022101</v>
      </c>
      <c r="BA847" s="13">
        <v>0.43157894736842101</v>
      </c>
      <c r="BB847" s="13"/>
      <c r="BC847" s="13">
        <v>0.44540229885057497</v>
      </c>
      <c r="BD847" s="13">
        <v>0.33043478260869602</v>
      </c>
      <c r="BE847" s="13"/>
      <c r="BF847" s="13">
        <v>0.51470588235294101</v>
      </c>
      <c r="BG847" s="13">
        <v>0.40094339622641501</v>
      </c>
      <c r="BH847" s="13"/>
      <c r="BI847" s="13">
        <v>0.44927536231884102</v>
      </c>
      <c r="BJ847" s="13">
        <v>0.41573994867407998</v>
      </c>
      <c r="BK847" s="13"/>
      <c r="BL847" s="13">
        <v>0.39801980198019798</v>
      </c>
      <c r="BM847" s="13">
        <v>0.43181818181818199</v>
      </c>
    </row>
    <row r="848" spans="2:65" x14ac:dyDescent="0.3">
      <c r="B848" t="s">
        <v>71</v>
      </c>
      <c r="C848" s="13">
        <v>0.32223903177004498</v>
      </c>
      <c r="D848" s="13">
        <v>0.32263242375601903</v>
      </c>
      <c r="E848" s="13">
        <v>0.31647398843930602</v>
      </c>
      <c r="F848" s="13"/>
      <c r="G848" s="13">
        <v>0.43646408839779</v>
      </c>
      <c r="H848" s="13">
        <v>0.31932773109243701</v>
      </c>
      <c r="I848" s="13">
        <v>0.287822878228782</v>
      </c>
      <c r="J848" s="13">
        <v>0.31753554502369702</v>
      </c>
      <c r="K848" s="13">
        <v>0.31297709923664102</v>
      </c>
      <c r="L848" s="13">
        <v>0.27485380116959102</v>
      </c>
      <c r="M848" s="13"/>
      <c r="N848" s="13">
        <v>0.340425531914894</v>
      </c>
      <c r="O848" s="13">
        <v>0.32647058823529401</v>
      </c>
      <c r="P848" s="13">
        <v>0.325842696629214</v>
      </c>
      <c r="Q848" s="13">
        <v>0.27899686520376199</v>
      </c>
      <c r="R848" s="13"/>
      <c r="S848" s="13">
        <v>0.34948096885813201</v>
      </c>
      <c r="T848" s="13">
        <v>0.33582089552238797</v>
      </c>
      <c r="U848" s="13">
        <v>0.209677419354839</v>
      </c>
      <c r="V848" s="13">
        <v>0.30476190476190501</v>
      </c>
      <c r="W848" s="13">
        <v>0.35294117647058798</v>
      </c>
      <c r="X848" s="13">
        <v>0.28030303030303</v>
      </c>
      <c r="Y848" s="13">
        <v>0.37383177570093501</v>
      </c>
      <c r="Z848" s="13">
        <v>0.233333333333333</v>
      </c>
      <c r="AA848" s="13">
        <v>0.36477987421383601</v>
      </c>
      <c r="AB848" s="13">
        <v>0.23404255319148901</v>
      </c>
      <c r="AC848" s="13">
        <v>0.25</v>
      </c>
      <c r="AD848" s="13">
        <v>0.52173913043478304</v>
      </c>
      <c r="AE848" s="13"/>
      <c r="AF848" s="13">
        <v>0.33375156838143</v>
      </c>
      <c r="AG848" s="13">
        <v>0.30350194552529203</v>
      </c>
      <c r="AH848" s="13"/>
      <c r="AI848" s="13">
        <v>0.29661016949152502</v>
      </c>
      <c r="AJ848" s="13">
        <v>0.27272727272727298</v>
      </c>
      <c r="AK848" s="13">
        <v>0.38439306358381498</v>
      </c>
      <c r="AL848" s="13"/>
      <c r="AM848" s="13">
        <v>0.26470588235294101</v>
      </c>
      <c r="AN848" s="13">
        <v>0.28846153846153799</v>
      </c>
      <c r="AO848" s="13">
        <v>0.36296296296296299</v>
      </c>
      <c r="AP848" s="13"/>
      <c r="AQ848" s="13">
        <v>0.30530973451327398</v>
      </c>
      <c r="AR848" s="13">
        <v>0.3359375</v>
      </c>
      <c r="AS848" s="13"/>
      <c r="AT848" s="13">
        <v>0.32432432432432401</v>
      </c>
      <c r="AU848" s="13">
        <v>0.319082377476538</v>
      </c>
      <c r="AV848" s="13"/>
      <c r="AW848" s="13">
        <v>0.359773371104816</v>
      </c>
      <c r="AX848" s="13">
        <v>0.30745015739769099</v>
      </c>
      <c r="AY848" s="13"/>
      <c r="AZ848" s="13">
        <v>0.31365313653136501</v>
      </c>
      <c r="BA848" s="13">
        <v>0.326315789473684</v>
      </c>
      <c r="BB848" s="13"/>
      <c r="BC848" s="13">
        <v>0.32183908045977</v>
      </c>
      <c r="BD848" s="13">
        <v>0.34347826086956501</v>
      </c>
      <c r="BE848" s="13"/>
      <c r="BF848" s="13">
        <v>0.30147058823529399</v>
      </c>
      <c r="BG848" s="13">
        <v>0.33490566037735803</v>
      </c>
      <c r="BH848" s="13"/>
      <c r="BI848" s="13">
        <v>0.231884057971014</v>
      </c>
      <c r="BJ848" s="13">
        <v>0.33532934131736503</v>
      </c>
      <c r="BK848" s="13"/>
      <c r="BL848" s="13">
        <v>0.34653465346534701</v>
      </c>
      <c r="BM848" s="13">
        <v>0.310606060606061</v>
      </c>
    </row>
    <row r="849" spans="2:65" x14ac:dyDescent="0.3">
      <c r="B849" t="s">
        <v>401</v>
      </c>
      <c r="C849" s="13">
        <v>0.14674735249621801</v>
      </c>
      <c r="D849" s="13">
        <v>0.15088282504012801</v>
      </c>
      <c r="E849" s="13">
        <v>0.14306358381502901</v>
      </c>
      <c r="F849" s="13"/>
      <c r="G849" s="13">
        <v>0.138121546961326</v>
      </c>
      <c r="H849" s="13">
        <v>0.13725490196078399</v>
      </c>
      <c r="I849" s="13">
        <v>0.17343173431734299</v>
      </c>
      <c r="J849" s="13">
        <v>0.127962085308057</v>
      </c>
      <c r="K849" s="13">
        <v>0.15267175572519101</v>
      </c>
      <c r="L849" s="13">
        <v>0.15204678362573101</v>
      </c>
      <c r="M849" s="13"/>
      <c r="N849" s="13">
        <v>0.14042553191489399</v>
      </c>
      <c r="O849" s="13">
        <v>0.14411764705882399</v>
      </c>
      <c r="P849" s="13">
        <v>0.112359550561798</v>
      </c>
      <c r="Q849" s="13">
        <v>0.17868338557993699</v>
      </c>
      <c r="R849" s="13"/>
      <c r="S849" s="13">
        <v>0.124567474048443</v>
      </c>
      <c r="T849" s="13">
        <v>0.14925373134328401</v>
      </c>
      <c r="U849" s="13">
        <v>0.14516129032258099</v>
      </c>
      <c r="V849" s="13">
        <v>0.133333333333333</v>
      </c>
      <c r="W849" s="13">
        <v>0.151260504201681</v>
      </c>
      <c r="X849" s="13">
        <v>0.19696969696969699</v>
      </c>
      <c r="Y849" s="13">
        <v>0.15887850467289699</v>
      </c>
      <c r="Z849" s="13">
        <v>0.133333333333333</v>
      </c>
      <c r="AA849" s="13">
        <v>0.12578616352201299</v>
      </c>
      <c r="AB849" s="13">
        <v>0.14893617021276601</v>
      </c>
      <c r="AC849" s="13">
        <v>0.20588235294117599</v>
      </c>
      <c r="AD849" s="13">
        <v>8.6956521739130405E-2</v>
      </c>
      <c r="AE849" s="13"/>
      <c r="AF849" s="13">
        <v>0.14554579673776699</v>
      </c>
      <c r="AG849" s="13">
        <v>0.15175097276264601</v>
      </c>
      <c r="AH849" s="13"/>
      <c r="AI849" s="13">
        <v>0.13983050847457601</v>
      </c>
      <c r="AJ849" s="13">
        <v>0.168831168831169</v>
      </c>
      <c r="AK849" s="13">
        <v>0.13872832369942201</v>
      </c>
      <c r="AL849" s="13"/>
      <c r="AM849" s="13">
        <v>8.8235294117647106E-2</v>
      </c>
      <c r="AN849" s="13">
        <v>0.15384615384615399</v>
      </c>
      <c r="AO849" s="13">
        <v>0.17037037037037001</v>
      </c>
      <c r="AP849" s="13"/>
      <c r="AQ849" s="13">
        <v>0.13716814159292001</v>
      </c>
      <c r="AR849" s="13">
        <v>0.15781249999999999</v>
      </c>
      <c r="AS849" s="13"/>
      <c r="AT849" s="13">
        <v>0.13213213213213201</v>
      </c>
      <c r="AU849" s="13">
        <v>0.15119916579770601</v>
      </c>
      <c r="AV849" s="13"/>
      <c r="AW849" s="13">
        <v>0.14730878186968799</v>
      </c>
      <c r="AX849" s="13">
        <v>0.14585519412382</v>
      </c>
      <c r="AY849" s="13"/>
      <c r="AZ849" s="13">
        <v>0.14944649446494501</v>
      </c>
      <c r="BA849" s="13">
        <v>0.143421052631579</v>
      </c>
      <c r="BB849" s="13"/>
      <c r="BC849" s="13">
        <v>0.14367816091954</v>
      </c>
      <c r="BD849" s="13">
        <v>0.16956521739130401</v>
      </c>
      <c r="BE849" s="13"/>
      <c r="BF849" s="13">
        <v>0.125</v>
      </c>
      <c r="BG849" s="13">
        <v>0.155660377358491</v>
      </c>
      <c r="BH849" s="13"/>
      <c r="BI849" s="13">
        <v>0.18115942028985499</v>
      </c>
      <c r="BJ849" s="13">
        <v>0.13857998289136</v>
      </c>
      <c r="BK849" s="13"/>
      <c r="BL849" s="13">
        <v>0.136633663366337</v>
      </c>
      <c r="BM849" s="13">
        <v>0.150252525252525</v>
      </c>
    </row>
    <row r="850" spans="2:65" x14ac:dyDescent="0.3">
      <c r="B850" t="s">
        <v>73</v>
      </c>
      <c r="C850" s="13">
        <v>6.5809379727685302E-2</v>
      </c>
      <c r="D850" s="13">
        <v>5.7784911717496001E-2</v>
      </c>
      <c r="E850" s="13">
        <v>7.3699421965317896E-2</v>
      </c>
      <c r="F850" s="13"/>
      <c r="G850" s="13">
        <v>7.18232044198895E-2</v>
      </c>
      <c r="H850" s="13">
        <v>6.4425770308123201E-2</v>
      </c>
      <c r="I850" s="13">
        <v>5.9040590405904099E-2</v>
      </c>
      <c r="J850" s="13">
        <v>5.6872037914691899E-2</v>
      </c>
      <c r="K850" s="13">
        <v>9.9236641221374003E-2</v>
      </c>
      <c r="L850" s="13">
        <v>5.8479532163742701E-2</v>
      </c>
      <c r="M850" s="13"/>
      <c r="N850" s="13">
        <v>5.95744680851064E-2</v>
      </c>
      <c r="O850" s="13">
        <v>7.0588235294117604E-2</v>
      </c>
      <c r="P850" s="13">
        <v>5.0561797752809001E-2</v>
      </c>
      <c r="Q850" s="13">
        <v>7.8369905956112901E-2</v>
      </c>
      <c r="R850" s="13"/>
      <c r="S850" s="13">
        <v>7.6124567474048402E-2</v>
      </c>
      <c r="T850" s="13">
        <v>5.9701492537313397E-2</v>
      </c>
      <c r="U850" s="13">
        <v>8.0645161290322606E-2</v>
      </c>
      <c r="V850" s="13">
        <v>6.6666666666666693E-2</v>
      </c>
      <c r="W850" s="13">
        <v>3.3613445378151301E-2</v>
      </c>
      <c r="X850" s="13">
        <v>6.8181818181818205E-2</v>
      </c>
      <c r="Y850" s="13">
        <v>5.60747663551402E-2</v>
      </c>
      <c r="Z850" s="13">
        <v>3.3333333333333298E-2</v>
      </c>
      <c r="AA850" s="13">
        <v>5.6603773584905703E-2</v>
      </c>
      <c r="AB850" s="13">
        <v>9.5744680851063801E-2</v>
      </c>
      <c r="AC850" s="13">
        <v>0.10294117647058799</v>
      </c>
      <c r="AD850" s="13">
        <v>0</v>
      </c>
      <c r="AE850" s="13"/>
      <c r="AF850" s="13">
        <v>6.5244667503136802E-2</v>
      </c>
      <c r="AG850" s="13">
        <v>6.4202334630350202E-2</v>
      </c>
      <c r="AH850" s="13"/>
      <c r="AI850" s="13">
        <v>7.6271186440677999E-2</v>
      </c>
      <c r="AJ850" s="13">
        <v>9.0909090909090898E-2</v>
      </c>
      <c r="AK850" s="13">
        <v>5.7803468208092498E-2</v>
      </c>
      <c r="AL850" s="13"/>
      <c r="AM850" s="13">
        <v>4.4117647058823498E-2</v>
      </c>
      <c r="AN850" s="13">
        <v>0.115384615384615</v>
      </c>
      <c r="AO850" s="13">
        <v>9.6296296296296297E-2</v>
      </c>
      <c r="AP850" s="13"/>
      <c r="AQ850" s="13">
        <v>6.0471976401179899E-2</v>
      </c>
      <c r="AR850" s="13">
        <v>7.1874999999999994E-2</v>
      </c>
      <c r="AS850" s="13"/>
      <c r="AT850" s="13">
        <v>5.1051051051051101E-2</v>
      </c>
      <c r="AU850" s="13">
        <v>6.9864442127215806E-2</v>
      </c>
      <c r="AV850" s="13"/>
      <c r="AW850" s="13">
        <v>8.2152974504249299E-2</v>
      </c>
      <c r="AX850" s="13">
        <v>6.0860440713536197E-2</v>
      </c>
      <c r="AY850" s="13"/>
      <c r="AZ850" s="13">
        <v>6.6420664206642097E-2</v>
      </c>
      <c r="BA850" s="13">
        <v>6.7105263157894696E-2</v>
      </c>
      <c r="BB850" s="13"/>
      <c r="BC850" s="13">
        <v>5.4597701149425297E-2</v>
      </c>
      <c r="BD850" s="13">
        <v>7.8260869565217397E-2</v>
      </c>
      <c r="BE850" s="13"/>
      <c r="BF850" s="13">
        <v>2.9411764705882401E-2</v>
      </c>
      <c r="BG850" s="13">
        <v>7.0754716981132101E-2</v>
      </c>
      <c r="BH850" s="13"/>
      <c r="BI850" s="13">
        <v>7.2463768115942004E-2</v>
      </c>
      <c r="BJ850" s="13">
        <v>6.5868263473053898E-2</v>
      </c>
      <c r="BK850" s="13"/>
      <c r="BL850" s="13">
        <v>6.5346534653465294E-2</v>
      </c>
      <c r="BM850" s="13">
        <v>6.4393939393939406E-2</v>
      </c>
    </row>
    <row r="851" spans="2:65" x14ac:dyDescent="0.3">
      <c r="B851" t="s">
        <v>402</v>
      </c>
      <c r="C851" s="13">
        <v>2.7987897125567301E-2</v>
      </c>
      <c r="D851" s="13">
        <v>3.2102728731942198E-2</v>
      </c>
      <c r="E851" s="13">
        <v>2.4566473988439301E-2</v>
      </c>
      <c r="F851" s="13"/>
      <c r="G851" s="13">
        <v>1.1049723756906099E-2</v>
      </c>
      <c r="H851" s="13">
        <v>2.5210084033613401E-2</v>
      </c>
      <c r="I851" s="13">
        <v>3.6900369003690002E-2</v>
      </c>
      <c r="J851" s="13">
        <v>2.8436018957346001E-2</v>
      </c>
      <c r="K851" s="13">
        <v>1.5267175572519101E-2</v>
      </c>
      <c r="L851" s="13">
        <v>4.6783625730994101E-2</v>
      </c>
      <c r="M851" s="13"/>
      <c r="N851" s="13">
        <v>1.48936170212766E-2</v>
      </c>
      <c r="O851" s="13">
        <v>4.11764705882353E-2</v>
      </c>
      <c r="P851" s="13">
        <v>3.9325842696629199E-2</v>
      </c>
      <c r="Q851" s="13">
        <v>2.8213166144200601E-2</v>
      </c>
      <c r="R851" s="13"/>
      <c r="S851" s="13">
        <v>2.42214532871972E-2</v>
      </c>
      <c r="T851" s="13">
        <v>2.2388059701492501E-2</v>
      </c>
      <c r="U851" s="13">
        <v>8.0645161290322606E-2</v>
      </c>
      <c r="V851" s="13">
        <v>2.8571428571428598E-2</v>
      </c>
      <c r="W851" s="13">
        <v>8.4033613445378096E-3</v>
      </c>
      <c r="X851" s="13">
        <v>1.5151515151515201E-2</v>
      </c>
      <c r="Y851" s="13">
        <v>9.3457943925233603E-3</v>
      </c>
      <c r="Z851" s="13">
        <v>0.16666666666666699</v>
      </c>
      <c r="AA851" s="13">
        <v>1.25786163522013E-2</v>
      </c>
      <c r="AB851" s="13">
        <v>3.1914893617021302E-2</v>
      </c>
      <c r="AC851" s="13">
        <v>5.8823529411764698E-2</v>
      </c>
      <c r="AD851" s="13">
        <v>4.3478260869565202E-2</v>
      </c>
      <c r="AE851" s="13"/>
      <c r="AF851" s="13">
        <v>3.1367628607277299E-2</v>
      </c>
      <c r="AG851" s="13">
        <v>2.3346303501945501E-2</v>
      </c>
      <c r="AH851" s="13"/>
      <c r="AI851" s="13">
        <v>2.1186440677966101E-2</v>
      </c>
      <c r="AJ851" s="13">
        <v>2.5974025974026E-2</v>
      </c>
      <c r="AK851" s="13">
        <v>4.6242774566474E-2</v>
      </c>
      <c r="AL851" s="13"/>
      <c r="AM851" s="13">
        <v>2.9411764705882401E-2</v>
      </c>
      <c r="AN851" s="13">
        <v>0</v>
      </c>
      <c r="AO851" s="13">
        <v>3.7037037037037E-2</v>
      </c>
      <c r="AP851" s="13"/>
      <c r="AQ851" s="13">
        <v>1.91740412979351E-2</v>
      </c>
      <c r="AR851" s="13">
        <v>3.7499999999999999E-2</v>
      </c>
      <c r="AS851" s="13"/>
      <c r="AT851" s="13">
        <v>3.0030030030029999E-2</v>
      </c>
      <c r="AU851" s="13">
        <v>2.81543274244004E-2</v>
      </c>
      <c r="AV851" s="13"/>
      <c r="AW851" s="13">
        <v>2.54957507082153E-2</v>
      </c>
      <c r="AX851" s="13">
        <v>2.8331584470094401E-2</v>
      </c>
      <c r="AY851" s="13"/>
      <c r="AZ851" s="13">
        <v>4.6125461254612497E-2</v>
      </c>
      <c r="BA851" s="13">
        <v>1.5789473684210499E-2</v>
      </c>
      <c r="BB851" s="13"/>
      <c r="BC851" s="13">
        <v>2.8735632183908E-2</v>
      </c>
      <c r="BD851" s="13">
        <v>4.3478260869565202E-2</v>
      </c>
      <c r="BE851" s="13"/>
      <c r="BF851" s="13">
        <v>2.2058823529411801E-2</v>
      </c>
      <c r="BG851" s="13">
        <v>3.3018867924528301E-2</v>
      </c>
      <c r="BH851" s="13"/>
      <c r="BI851" s="13">
        <v>4.3478260869565202E-2</v>
      </c>
      <c r="BJ851" s="13">
        <v>2.65183917878529E-2</v>
      </c>
      <c r="BK851" s="13"/>
      <c r="BL851" s="13">
        <v>3.36633663366337E-2</v>
      </c>
      <c r="BM851" s="13">
        <v>2.3989898989898999E-2</v>
      </c>
    </row>
    <row r="852" spans="2:65" x14ac:dyDescent="0.3">
      <c r="B852" t="s">
        <v>91</v>
      </c>
      <c r="C852" s="13">
        <v>1.8910741301058999E-2</v>
      </c>
      <c r="D852" s="13">
        <v>1.92616372391653E-2</v>
      </c>
      <c r="E852" s="13">
        <v>1.87861271676301E-2</v>
      </c>
      <c r="F852" s="13"/>
      <c r="G852" s="13">
        <v>1.1049723756906099E-2</v>
      </c>
      <c r="H852" s="13">
        <v>8.4033613445378096E-3</v>
      </c>
      <c r="I852" s="13">
        <v>1.4760147601476E-2</v>
      </c>
      <c r="J852" s="13">
        <v>2.3696682464454999E-2</v>
      </c>
      <c r="K852" s="13">
        <v>3.8167938931297697E-2</v>
      </c>
      <c r="L852" s="13">
        <v>3.5087719298245598E-2</v>
      </c>
      <c r="M852" s="13"/>
      <c r="N852" s="13">
        <v>2.1276595744680899E-2</v>
      </c>
      <c r="O852" s="13">
        <v>1.7647058823529401E-2</v>
      </c>
      <c r="P852" s="13">
        <v>2.2471910112359501E-2</v>
      </c>
      <c r="Q852" s="13">
        <v>1.56739811912226E-2</v>
      </c>
      <c r="R852" s="13"/>
      <c r="S852" s="13">
        <v>1.3840830449827E-2</v>
      </c>
      <c r="T852" s="13">
        <v>2.9850746268656699E-2</v>
      </c>
      <c r="U852" s="13">
        <v>1.6129032258064498E-2</v>
      </c>
      <c r="V852" s="13">
        <v>1.9047619047619001E-2</v>
      </c>
      <c r="W852" s="13">
        <v>1.6806722689075598E-2</v>
      </c>
      <c r="X852" s="13">
        <v>2.27272727272727E-2</v>
      </c>
      <c r="Y852" s="13">
        <v>1.86915887850467E-2</v>
      </c>
      <c r="Z852" s="13">
        <v>0</v>
      </c>
      <c r="AA852" s="13">
        <v>1.25786163522013E-2</v>
      </c>
      <c r="AB852" s="13">
        <v>3.1914893617021302E-2</v>
      </c>
      <c r="AC852" s="13">
        <v>2.9411764705882401E-2</v>
      </c>
      <c r="AD852" s="13">
        <v>0</v>
      </c>
      <c r="AE852" s="13"/>
      <c r="AF852" s="13">
        <v>1.5056461731493101E-2</v>
      </c>
      <c r="AG852" s="13">
        <v>2.5291828793774299E-2</v>
      </c>
      <c r="AH852" s="13"/>
      <c r="AI852" s="13">
        <v>4.2372881355932203E-3</v>
      </c>
      <c r="AJ852" s="13">
        <v>1.2987012987013E-2</v>
      </c>
      <c r="AK852" s="13">
        <v>2.6011560693641599E-2</v>
      </c>
      <c r="AL852" s="13"/>
      <c r="AM852" s="13">
        <v>0</v>
      </c>
      <c r="AN852" s="13">
        <v>0</v>
      </c>
      <c r="AO852" s="13">
        <v>7.4074074074074103E-3</v>
      </c>
      <c r="AP852" s="13"/>
      <c r="AQ852" s="13">
        <v>1.0324483775811201E-2</v>
      </c>
      <c r="AR852" s="13">
        <v>2.8125000000000001E-2</v>
      </c>
      <c r="AS852" s="13"/>
      <c r="AT852" s="13">
        <v>1.5015015015014999E-2</v>
      </c>
      <c r="AU852" s="13">
        <v>2.0855057351407701E-2</v>
      </c>
      <c r="AV852" s="13"/>
      <c r="AW852" s="13">
        <v>2.2662889518413599E-2</v>
      </c>
      <c r="AX852" s="13">
        <v>1.7838405036726099E-2</v>
      </c>
      <c r="AY852" s="13"/>
      <c r="AZ852" s="13">
        <v>2.2140221402214E-2</v>
      </c>
      <c r="BA852" s="13">
        <v>1.5789473684210499E-2</v>
      </c>
      <c r="BB852" s="13"/>
      <c r="BC852" s="13">
        <v>5.74712643678161E-3</v>
      </c>
      <c r="BD852" s="13">
        <v>3.4782608695652202E-2</v>
      </c>
      <c r="BE852" s="13"/>
      <c r="BF852" s="13">
        <v>7.3529411764705899E-3</v>
      </c>
      <c r="BG852" s="13">
        <v>4.7169811320754698E-3</v>
      </c>
      <c r="BH852" s="13"/>
      <c r="BI852" s="13">
        <v>2.1739130434782601E-2</v>
      </c>
      <c r="BJ852" s="13">
        <v>1.79640718562874E-2</v>
      </c>
      <c r="BK852" s="13"/>
      <c r="BL852" s="13">
        <v>1.9801980198019799E-2</v>
      </c>
      <c r="BM852" s="13">
        <v>1.8939393939393898E-2</v>
      </c>
    </row>
    <row r="853" spans="2:65" x14ac:dyDescent="0.3">
      <c r="B853" t="s">
        <v>76</v>
      </c>
      <c r="C853" s="13">
        <v>0.74054462934946996</v>
      </c>
      <c r="D853" s="13">
        <v>0.73996789727126799</v>
      </c>
      <c r="E853" s="13">
        <v>0.739884393063584</v>
      </c>
      <c r="F853" s="13"/>
      <c r="G853" s="13">
        <v>0.76795580110497197</v>
      </c>
      <c r="H853" s="13">
        <v>0.76470588235294101</v>
      </c>
      <c r="I853" s="13">
        <v>0.71586715867158701</v>
      </c>
      <c r="J853" s="13">
        <v>0.76303317535545001</v>
      </c>
      <c r="K853" s="13">
        <v>0.69465648854961803</v>
      </c>
      <c r="L853" s="13">
        <v>0.70760233918128601</v>
      </c>
      <c r="M853" s="13"/>
      <c r="N853" s="13">
        <v>0.76382978723404205</v>
      </c>
      <c r="O853" s="13">
        <v>0.72647058823529398</v>
      </c>
      <c r="P853" s="13">
        <v>0.77528089887640494</v>
      </c>
      <c r="Q853" s="13">
        <v>0.69905956112852696</v>
      </c>
      <c r="R853" s="13"/>
      <c r="S853" s="13">
        <v>0.76124567474048399</v>
      </c>
      <c r="T853" s="13">
        <v>0.73880597014925398</v>
      </c>
      <c r="U853" s="13">
        <v>0.67741935483870996</v>
      </c>
      <c r="V853" s="13">
        <v>0.75238095238095204</v>
      </c>
      <c r="W853" s="13">
        <v>0.78991596638655504</v>
      </c>
      <c r="X853" s="13">
        <v>0.69696969696969702</v>
      </c>
      <c r="Y853" s="13">
        <v>0.75700934579439205</v>
      </c>
      <c r="Z853" s="13">
        <v>0.66666666666666696</v>
      </c>
      <c r="AA853" s="13">
        <v>0.79245283018867896</v>
      </c>
      <c r="AB853" s="13">
        <v>0.69148936170212805</v>
      </c>
      <c r="AC853" s="13">
        <v>0.60294117647058798</v>
      </c>
      <c r="AD853" s="13">
        <v>0.86956521739130399</v>
      </c>
      <c r="AE853" s="13"/>
      <c r="AF853" s="13">
        <v>0.74278544542032598</v>
      </c>
      <c r="AG853" s="13">
        <v>0.73540856031128399</v>
      </c>
      <c r="AH853" s="13"/>
      <c r="AI853" s="13">
        <v>0.75847457627118597</v>
      </c>
      <c r="AJ853" s="13">
        <v>0.70129870129870098</v>
      </c>
      <c r="AK853" s="13">
        <v>0.73121387283237005</v>
      </c>
      <c r="AL853" s="13"/>
      <c r="AM853" s="13">
        <v>0.83823529411764697</v>
      </c>
      <c r="AN853" s="13">
        <v>0.73076923076923095</v>
      </c>
      <c r="AO853" s="13">
        <v>0.68888888888888899</v>
      </c>
      <c r="AP853" s="13"/>
      <c r="AQ853" s="13">
        <v>0.77286135693215297</v>
      </c>
      <c r="AR853" s="13">
        <v>0.70468750000000002</v>
      </c>
      <c r="AS853" s="13"/>
      <c r="AT853" s="13">
        <v>0.77177177177177203</v>
      </c>
      <c r="AU853" s="13">
        <v>0.72992700729926996</v>
      </c>
      <c r="AV853" s="13"/>
      <c r="AW853" s="13">
        <v>0.72237960339943297</v>
      </c>
      <c r="AX853" s="13">
        <v>0.74711437565582395</v>
      </c>
      <c r="AY853" s="13"/>
      <c r="AZ853" s="13">
        <v>0.71586715867158701</v>
      </c>
      <c r="BA853" s="13">
        <v>0.75789473684210495</v>
      </c>
      <c r="BB853" s="13"/>
      <c r="BC853" s="13">
        <v>0.76724137931034497</v>
      </c>
      <c r="BD853" s="13">
        <v>0.67391304347826098</v>
      </c>
      <c r="BE853" s="13"/>
      <c r="BF853" s="13">
        <v>0.81617647058823495</v>
      </c>
      <c r="BG853" s="13">
        <v>0.73584905660377398</v>
      </c>
      <c r="BH853" s="13"/>
      <c r="BI853" s="13">
        <v>0.68115942028985499</v>
      </c>
      <c r="BJ853" s="13">
        <v>0.75106928999144595</v>
      </c>
      <c r="BK853" s="13"/>
      <c r="BL853" s="13">
        <v>0.74455445544554499</v>
      </c>
      <c r="BM853" s="13">
        <v>0.74242424242424199</v>
      </c>
    </row>
    <row r="854" spans="2:65" x14ac:dyDescent="0.3">
      <c r="B854" t="s">
        <v>77</v>
      </c>
      <c r="C854" s="13">
        <v>9.3797276853252606E-2</v>
      </c>
      <c r="D854" s="13">
        <v>8.98876404494382E-2</v>
      </c>
      <c r="E854" s="13">
        <v>9.8265895953757204E-2</v>
      </c>
      <c r="F854" s="13"/>
      <c r="G854" s="13">
        <v>8.2872928176795604E-2</v>
      </c>
      <c r="H854" s="13">
        <v>8.9635854341736695E-2</v>
      </c>
      <c r="I854" s="13">
        <v>9.5940959409594101E-2</v>
      </c>
      <c r="J854" s="13">
        <v>8.5308056872037893E-2</v>
      </c>
      <c r="K854" s="13">
        <v>0.114503816793893</v>
      </c>
      <c r="L854" s="13">
        <v>0.105263157894737</v>
      </c>
      <c r="M854" s="13"/>
      <c r="N854" s="13">
        <v>7.4468085106383003E-2</v>
      </c>
      <c r="O854" s="13">
        <v>0.111764705882353</v>
      </c>
      <c r="P854" s="13">
        <v>8.98876404494382E-2</v>
      </c>
      <c r="Q854" s="13">
        <v>0.10658307210031299</v>
      </c>
      <c r="R854" s="13"/>
      <c r="S854" s="13">
        <v>0.100346020761246</v>
      </c>
      <c r="T854" s="13">
        <v>8.2089552238805999E-2</v>
      </c>
      <c r="U854" s="13">
        <v>0.16129032258064499</v>
      </c>
      <c r="V854" s="13">
        <v>9.5238095238095205E-2</v>
      </c>
      <c r="W854" s="13">
        <v>4.20168067226891E-2</v>
      </c>
      <c r="X854" s="13">
        <v>8.3333333333333301E-2</v>
      </c>
      <c r="Y854" s="13">
        <v>6.5420560747663503E-2</v>
      </c>
      <c r="Z854" s="13">
        <v>0.2</v>
      </c>
      <c r="AA854" s="13">
        <v>6.9182389937106903E-2</v>
      </c>
      <c r="AB854" s="13">
        <v>0.12765957446808501</v>
      </c>
      <c r="AC854" s="13">
        <v>0.161764705882353</v>
      </c>
      <c r="AD854" s="13">
        <v>4.3478260869565202E-2</v>
      </c>
      <c r="AE854" s="13"/>
      <c r="AF854" s="13">
        <v>9.6612296110414095E-2</v>
      </c>
      <c r="AG854" s="13">
        <v>8.75486381322957E-2</v>
      </c>
      <c r="AH854" s="13"/>
      <c r="AI854" s="13">
        <v>9.74576271186441E-2</v>
      </c>
      <c r="AJ854" s="13">
        <v>0.11688311688311701</v>
      </c>
      <c r="AK854" s="13">
        <v>0.10404624277456601</v>
      </c>
      <c r="AL854" s="13"/>
      <c r="AM854" s="13">
        <v>7.3529411764705899E-2</v>
      </c>
      <c r="AN854" s="13">
        <v>0.115384615384615</v>
      </c>
      <c r="AO854" s="13">
        <v>0.133333333333333</v>
      </c>
      <c r="AP854" s="13"/>
      <c r="AQ854" s="13">
        <v>7.9646017699115002E-2</v>
      </c>
      <c r="AR854" s="13">
        <v>0.109375</v>
      </c>
      <c r="AS854" s="13"/>
      <c r="AT854" s="13">
        <v>8.1081081081081099E-2</v>
      </c>
      <c r="AU854" s="13">
        <v>9.80187695516163E-2</v>
      </c>
      <c r="AV854" s="13"/>
      <c r="AW854" s="13">
        <v>0.107648725212465</v>
      </c>
      <c r="AX854" s="13">
        <v>8.9192025183630605E-2</v>
      </c>
      <c r="AY854" s="13"/>
      <c r="AZ854" s="13">
        <v>0.112546125461255</v>
      </c>
      <c r="BA854" s="13">
        <v>8.2894736842105299E-2</v>
      </c>
      <c r="BB854" s="13"/>
      <c r="BC854" s="13">
        <v>8.3333333333333301E-2</v>
      </c>
      <c r="BD854" s="13">
        <v>0.121739130434783</v>
      </c>
      <c r="BE854" s="13"/>
      <c r="BF854" s="13">
        <v>5.1470588235294101E-2</v>
      </c>
      <c r="BG854" s="13">
        <v>0.10377358490565999</v>
      </c>
      <c r="BH854" s="13"/>
      <c r="BI854" s="13">
        <v>0.115942028985507</v>
      </c>
      <c r="BJ854" s="13">
        <v>9.2386655260906794E-2</v>
      </c>
      <c r="BK854" s="13"/>
      <c r="BL854" s="13">
        <v>9.9009900990099001E-2</v>
      </c>
      <c r="BM854" s="13">
        <v>8.8383838383838398E-2</v>
      </c>
    </row>
    <row r="855" spans="2:65" x14ac:dyDescent="0.3">
      <c r="B855" t="s">
        <v>78</v>
      </c>
      <c r="C855" s="13">
        <v>0.64674735249621795</v>
      </c>
      <c r="D855" s="13">
        <v>0.65008025682183002</v>
      </c>
      <c r="E855" s="13">
        <v>0.64161849710982699</v>
      </c>
      <c r="F855" s="13"/>
      <c r="G855" s="13">
        <v>0.68508287292817704</v>
      </c>
      <c r="H855" s="13">
        <v>0.67507002801120397</v>
      </c>
      <c r="I855" s="13">
        <v>0.61992619926199299</v>
      </c>
      <c r="J855" s="13">
        <v>0.67772511848341199</v>
      </c>
      <c r="K855" s="13">
        <v>0.58015267175572505</v>
      </c>
      <c r="L855" s="13">
        <v>0.60233918128654995</v>
      </c>
      <c r="M855" s="13"/>
      <c r="N855" s="13">
        <v>0.68936170212765902</v>
      </c>
      <c r="O855" s="13">
        <v>0.61470588235294099</v>
      </c>
      <c r="P855" s="13">
        <v>0.68539325842696597</v>
      </c>
      <c r="Q855" s="13">
        <v>0.59247648902821304</v>
      </c>
      <c r="R855" s="13"/>
      <c r="S855" s="13">
        <v>0.660899653979239</v>
      </c>
      <c r="T855" s="13">
        <v>0.65671641791044799</v>
      </c>
      <c r="U855" s="13">
        <v>0.51612903225806495</v>
      </c>
      <c r="V855" s="13">
        <v>0.65714285714285703</v>
      </c>
      <c r="W855" s="13">
        <v>0.747899159663866</v>
      </c>
      <c r="X855" s="13">
        <v>0.61363636363636398</v>
      </c>
      <c r="Y855" s="13">
        <v>0.69158878504672905</v>
      </c>
      <c r="Z855" s="13">
        <v>0.46666666666666701</v>
      </c>
      <c r="AA855" s="13">
        <v>0.72327044025157206</v>
      </c>
      <c r="AB855" s="13">
        <v>0.56382978723404298</v>
      </c>
      <c r="AC855" s="13">
        <v>0.441176470588235</v>
      </c>
      <c r="AD855" s="13">
        <v>0.82608695652173902</v>
      </c>
      <c r="AE855" s="13"/>
      <c r="AF855" s="13">
        <v>0.64617314930991199</v>
      </c>
      <c r="AG855" s="13">
        <v>0.64785992217898802</v>
      </c>
      <c r="AH855" s="13"/>
      <c r="AI855" s="13">
        <v>0.66101694915254205</v>
      </c>
      <c r="AJ855" s="13">
        <v>0.58441558441558406</v>
      </c>
      <c r="AK855" s="13">
        <v>0.62716763005780396</v>
      </c>
      <c r="AL855" s="13"/>
      <c r="AM855" s="13">
        <v>0.76470588235294101</v>
      </c>
      <c r="AN855" s="13">
        <v>0.61538461538461497</v>
      </c>
      <c r="AO855" s="13">
        <v>0.55555555555555602</v>
      </c>
      <c r="AP855" s="13"/>
      <c r="AQ855" s="13">
        <v>0.69321533923303802</v>
      </c>
      <c r="AR855" s="13">
        <v>0.59531250000000002</v>
      </c>
      <c r="AS855" s="13"/>
      <c r="AT855" s="13">
        <v>0.690690690690691</v>
      </c>
      <c r="AU855" s="13">
        <v>0.63190823774765403</v>
      </c>
      <c r="AV855" s="13"/>
      <c r="AW855" s="13">
        <v>0.61473087818696903</v>
      </c>
      <c r="AX855" s="13">
        <v>0.65792235047219305</v>
      </c>
      <c r="AY855" s="13"/>
      <c r="AZ855" s="13">
        <v>0.60332103321033204</v>
      </c>
      <c r="BA855" s="13">
        <v>0.67500000000000004</v>
      </c>
      <c r="BB855" s="13"/>
      <c r="BC855" s="13">
        <v>0.68390804597701105</v>
      </c>
      <c r="BD855" s="13">
        <v>0.55217391304347796</v>
      </c>
      <c r="BE855" s="13"/>
      <c r="BF855" s="13">
        <v>0.76470588235294101</v>
      </c>
      <c r="BG855" s="13">
        <v>0.63207547169811296</v>
      </c>
      <c r="BH855" s="13"/>
      <c r="BI855" s="13">
        <v>0.565217391304348</v>
      </c>
      <c r="BJ855" s="13">
        <v>0.65868263473053901</v>
      </c>
      <c r="BK855" s="13"/>
      <c r="BL855" s="13">
        <v>0.64554455445544601</v>
      </c>
      <c r="BM855" s="13">
        <v>0.65404040404040398</v>
      </c>
    </row>
    <row r="856" spans="2:65" x14ac:dyDescent="0.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row>
    <row r="857" spans="2:65" x14ac:dyDescent="0.3">
      <c r="B857" s="6" t="s">
        <v>408</v>
      </c>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row>
    <row r="858" spans="2:65" x14ac:dyDescent="0.3">
      <c r="B858" s="23" t="s">
        <v>82</v>
      </c>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row>
    <row r="859" spans="2:65" x14ac:dyDescent="0.3">
      <c r="B859" t="s">
        <v>400</v>
      </c>
      <c r="C859" s="13">
        <v>0.61043872919818498</v>
      </c>
      <c r="D859" s="13">
        <v>0.57303370786516805</v>
      </c>
      <c r="E859" s="13">
        <v>0.64161849710982699</v>
      </c>
      <c r="F859" s="13"/>
      <c r="G859" s="13">
        <v>0.624309392265193</v>
      </c>
      <c r="H859" s="13">
        <v>0.58823529411764697</v>
      </c>
      <c r="I859" s="13">
        <v>0.61254612546125498</v>
      </c>
      <c r="J859" s="13">
        <v>0.63507109004739304</v>
      </c>
      <c r="K859" s="13">
        <v>0.56488549618320605</v>
      </c>
      <c r="L859" s="13">
        <v>0.64327485380117</v>
      </c>
      <c r="M859" s="13"/>
      <c r="N859" s="13">
        <v>0.59574468085106402</v>
      </c>
      <c r="O859" s="13">
        <v>0.629411764705882</v>
      </c>
      <c r="P859" s="13">
        <v>0.58426966292134797</v>
      </c>
      <c r="Q859" s="13">
        <v>0.62068965517241403</v>
      </c>
      <c r="R859" s="13"/>
      <c r="S859" s="13">
        <v>0.62629757785467099</v>
      </c>
      <c r="T859" s="13">
        <v>0.64179104477611904</v>
      </c>
      <c r="U859" s="13">
        <v>0.54838709677419395</v>
      </c>
      <c r="V859" s="13">
        <v>0.6</v>
      </c>
      <c r="W859" s="13">
        <v>0.57142857142857095</v>
      </c>
      <c r="X859" s="13">
        <v>0.56818181818181801</v>
      </c>
      <c r="Y859" s="13">
        <v>0.61682242990654201</v>
      </c>
      <c r="Z859" s="13">
        <v>0.66666666666666696</v>
      </c>
      <c r="AA859" s="13">
        <v>0.63522012578616305</v>
      </c>
      <c r="AB859" s="13">
        <v>0.659574468085106</v>
      </c>
      <c r="AC859" s="13">
        <v>0.55882352941176505</v>
      </c>
      <c r="AD859" s="13">
        <v>0.565217391304348</v>
      </c>
      <c r="AE859" s="13"/>
      <c r="AF859" s="13">
        <v>0.61856963613550797</v>
      </c>
      <c r="AG859" s="13">
        <v>0.59922178988326802</v>
      </c>
      <c r="AH859" s="13"/>
      <c r="AI859" s="13">
        <v>0.58050847457627097</v>
      </c>
      <c r="AJ859" s="13">
        <v>0.54545454545454497</v>
      </c>
      <c r="AK859" s="13">
        <v>0.65028901734104005</v>
      </c>
      <c r="AL859" s="13"/>
      <c r="AM859" s="13">
        <v>0.60294117647058798</v>
      </c>
      <c r="AN859" s="13">
        <v>0.51923076923076905</v>
      </c>
      <c r="AO859" s="13">
        <v>0.57777777777777795</v>
      </c>
      <c r="AP859" s="13"/>
      <c r="AQ859" s="13">
        <v>0.62684365781710905</v>
      </c>
      <c r="AR859" s="13">
        <v>0.59531250000000002</v>
      </c>
      <c r="AS859" s="13"/>
      <c r="AT859" s="13">
        <v>0.64564564564564597</v>
      </c>
      <c r="AU859" s="13">
        <v>0.60166840458811299</v>
      </c>
      <c r="AV859" s="13"/>
      <c r="AW859" s="13">
        <v>0.63172804532577898</v>
      </c>
      <c r="AX859" s="13">
        <v>0.60440713536201496</v>
      </c>
      <c r="AY859" s="13"/>
      <c r="AZ859" s="13">
        <v>0.59409594095940998</v>
      </c>
      <c r="BA859" s="13">
        <v>0.61973684210526303</v>
      </c>
      <c r="BB859" s="13"/>
      <c r="BC859" s="13">
        <v>0.61494252873563204</v>
      </c>
      <c r="BD859" s="13">
        <v>0.55217391304347796</v>
      </c>
      <c r="BE859" s="13"/>
      <c r="BF859" s="13">
        <v>0.58823529411764697</v>
      </c>
      <c r="BG859" s="13">
        <v>0.63207547169811296</v>
      </c>
      <c r="BH859" s="13"/>
      <c r="BI859" s="13">
        <v>0.47826086956521702</v>
      </c>
      <c r="BJ859" s="13">
        <v>0.62703165098374702</v>
      </c>
      <c r="BK859" s="13"/>
      <c r="BL859" s="13">
        <v>0.60594059405940603</v>
      </c>
      <c r="BM859" s="13">
        <v>0.61742424242424199</v>
      </c>
    </row>
    <row r="860" spans="2:65" x14ac:dyDescent="0.3">
      <c r="B860" t="s">
        <v>71</v>
      </c>
      <c r="C860" s="13">
        <v>0.26701966717095299</v>
      </c>
      <c r="D860" s="13">
        <v>0.28571428571428598</v>
      </c>
      <c r="E860" s="13">
        <v>0.25144508670520199</v>
      </c>
      <c r="F860" s="13"/>
      <c r="G860" s="13">
        <v>0.26519337016574601</v>
      </c>
      <c r="H860" s="13">
        <v>0.25490196078431399</v>
      </c>
      <c r="I860" s="13">
        <v>0.26937269372693701</v>
      </c>
      <c r="J860" s="13">
        <v>0.24170616113744101</v>
      </c>
      <c r="K860" s="13">
        <v>0.32061068702290102</v>
      </c>
      <c r="L860" s="13">
        <v>0.28070175438596501</v>
      </c>
      <c r="M860" s="13"/>
      <c r="N860" s="13">
        <v>0.28510638297872298</v>
      </c>
      <c r="O860" s="13">
        <v>0.26176470588235301</v>
      </c>
      <c r="P860" s="13">
        <v>0.29213483146067398</v>
      </c>
      <c r="Q860" s="13">
        <v>0.23824451410658301</v>
      </c>
      <c r="R860" s="13"/>
      <c r="S860" s="13">
        <v>0.25951557093425598</v>
      </c>
      <c r="T860" s="13">
        <v>0.23134328358209</v>
      </c>
      <c r="U860" s="13">
        <v>0.33870967741935498</v>
      </c>
      <c r="V860" s="13">
        <v>0.25714285714285701</v>
      </c>
      <c r="W860" s="13">
        <v>0.27731092436974802</v>
      </c>
      <c r="X860" s="13">
        <v>0.25</v>
      </c>
      <c r="Y860" s="13">
        <v>0.27102803738317799</v>
      </c>
      <c r="Z860" s="13">
        <v>0.3</v>
      </c>
      <c r="AA860" s="13">
        <v>0.28301886792452802</v>
      </c>
      <c r="AB860" s="13">
        <v>0.22340425531914901</v>
      </c>
      <c r="AC860" s="13">
        <v>0.308823529411765</v>
      </c>
      <c r="AD860" s="13">
        <v>0.34782608695652201</v>
      </c>
      <c r="AE860" s="13"/>
      <c r="AF860" s="13">
        <v>0.25721455457967402</v>
      </c>
      <c r="AG860" s="13">
        <v>0.28210116731517498</v>
      </c>
      <c r="AH860" s="13"/>
      <c r="AI860" s="13">
        <v>0.28813559322033899</v>
      </c>
      <c r="AJ860" s="13">
        <v>0.27272727272727298</v>
      </c>
      <c r="AK860" s="13">
        <v>0.234104046242775</v>
      </c>
      <c r="AL860" s="13"/>
      <c r="AM860" s="13">
        <v>0.32352941176470601</v>
      </c>
      <c r="AN860" s="13">
        <v>0.32692307692307698</v>
      </c>
      <c r="AO860" s="13">
        <v>0.25185185185185199</v>
      </c>
      <c r="AP860" s="13"/>
      <c r="AQ860" s="13">
        <v>0.25811209439527999</v>
      </c>
      <c r="AR860" s="13">
        <v>0.2734375</v>
      </c>
      <c r="AS860" s="13"/>
      <c r="AT860" s="13">
        <v>0.246246246246246</v>
      </c>
      <c r="AU860" s="13">
        <v>0.27320125130344097</v>
      </c>
      <c r="AV860" s="13"/>
      <c r="AW860" s="13">
        <v>0.24079320113314401</v>
      </c>
      <c r="AX860" s="13">
        <v>0.27806925498425999</v>
      </c>
      <c r="AY860" s="13"/>
      <c r="AZ860" s="13">
        <v>0.27675276752767503</v>
      </c>
      <c r="BA860" s="13">
        <v>0.26315789473684198</v>
      </c>
      <c r="BB860" s="13"/>
      <c r="BC860" s="13">
        <v>0.25</v>
      </c>
      <c r="BD860" s="13">
        <v>0.3</v>
      </c>
      <c r="BE860" s="13"/>
      <c r="BF860" s="13">
        <v>0.27205882352941202</v>
      </c>
      <c r="BG860" s="13">
        <v>0.235849056603774</v>
      </c>
      <c r="BH860" s="13"/>
      <c r="BI860" s="13">
        <v>0.31884057971014501</v>
      </c>
      <c r="BJ860" s="13">
        <v>0.261762189905902</v>
      </c>
      <c r="BK860" s="13"/>
      <c r="BL860" s="13">
        <v>0.25148514851485099</v>
      </c>
      <c r="BM860" s="13">
        <v>0.27777777777777801</v>
      </c>
    </row>
    <row r="861" spans="2:65" x14ac:dyDescent="0.3">
      <c r="B861" t="s">
        <v>401</v>
      </c>
      <c r="C861" s="13">
        <v>8.3963691376701996E-2</v>
      </c>
      <c r="D861" s="13">
        <v>9.3097913322632397E-2</v>
      </c>
      <c r="E861" s="13">
        <v>7.6589595375722505E-2</v>
      </c>
      <c r="F861" s="13"/>
      <c r="G861" s="13">
        <v>7.18232044198895E-2</v>
      </c>
      <c r="H861" s="13">
        <v>0.103641456582633</v>
      </c>
      <c r="I861" s="13">
        <v>9.9630996309963096E-2</v>
      </c>
      <c r="J861" s="13">
        <v>8.0568720379146905E-2</v>
      </c>
      <c r="K861" s="13">
        <v>6.1068702290076299E-2</v>
      </c>
      <c r="L861" s="13">
        <v>5.2631578947368397E-2</v>
      </c>
      <c r="M861" s="13"/>
      <c r="N861" s="13">
        <v>8.29787234042553E-2</v>
      </c>
      <c r="O861" s="13">
        <v>7.3529411764705899E-2</v>
      </c>
      <c r="P861" s="13">
        <v>9.5505617977528101E-2</v>
      </c>
      <c r="Q861" s="13">
        <v>9.0909090909090898E-2</v>
      </c>
      <c r="R861" s="13"/>
      <c r="S861" s="13">
        <v>8.9965397923875395E-2</v>
      </c>
      <c r="T861" s="13">
        <v>7.4626865671641798E-2</v>
      </c>
      <c r="U861" s="13">
        <v>6.4516129032258104E-2</v>
      </c>
      <c r="V861" s="13">
        <v>0.104761904761905</v>
      </c>
      <c r="W861" s="13">
        <v>9.2436974789915999E-2</v>
      </c>
      <c r="X861" s="13">
        <v>0.11363636363636399</v>
      </c>
      <c r="Y861" s="13">
        <v>8.4112149532710304E-2</v>
      </c>
      <c r="Z861" s="13">
        <v>3.3333333333333298E-2</v>
      </c>
      <c r="AA861" s="13">
        <v>5.0314465408804999E-2</v>
      </c>
      <c r="AB861" s="13">
        <v>8.5106382978723402E-2</v>
      </c>
      <c r="AC861" s="13">
        <v>0.10294117647058799</v>
      </c>
      <c r="AD861" s="13">
        <v>4.3478260869565202E-2</v>
      </c>
      <c r="AE861" s="13"/>
      <c r="AF861" s="13">
        <v>8.6574654956085295E-2</v>
      </c>
      <c r="AG861" s="13">
        <v>7.9766536964980497E-2</v>
      </c>
      <c r="AH861" s="13"/>
      <c r="AI861" s="13">
        <v>7.2033898305084706E-2</v>
      </c>
      <c r="AJ861" s="13">
        <v>0.168831168831169</v>
      </c>
      <c r="AK861" s="13">
        <v>8.6705202312138699E-2</v>
      </c>
      <c r="AL861" s="13"/>
      <c r="AM861" s="13">
        <v>5.8823529411764698E-2</v>
      </c>
      <c r="AN861" s="13">
        <v>5.7692307692307702E-2</v>
      </c>
      <c r="AO861" s="13">
        <v>0.11851851851851899</v>
      </c>
      <c r="AP861" s="13"/>
      <c r="AQ861" s="13">
        <v>8.4070796460176997E-2</v>
      </c>
      <c r="AR861" s="13">
        <v>8.4375000000000006E-2</v>
      </c>
      <c r="AS861" s="13"/>
      <c r="AT861" s="13">
        <v>6.6066066066066104E-2</v>
      </c>
      <c r="AU861" s="13">
        <v>8.7591240875912399E-2</v>
      </c>
      <c r="AV861" s="13"/>
      <c r="AW861" s="13">
        <v>7.3654390934844202E-2</v>
      </c>
      <c r="AX861" s="13">
        <v>8.49947534102833E-2</v>
      </c>
      <c r="AY861" s="13"/>
      <c r="AZ861" s="13">
        <v>8.4870848708487101E-2</v>
      </c>
      <c r="BA861" s="13">
        <v>8.42105263157895E-2</v>
      </c>
      <c r="BB861" s="13"/>
      <c r="BC861" s="13">
        <v>9.7701149425287404E-2</v>
      </c>
      <c r="BD861" s="13">
        <v>0.104347826086957</v>
      </c>
      <c r="BE861" s="13"/>
      <c r="BF861" s="13">
        <v>0.13235294117647101</v>
      </c>
      <c r="BG861" s="13">
        <v>7.5471698113207503E-2</v>
      </c>
      <c r="BH861" s="13"/>
      <c r="BI861" s="13">
        <v>0.115942028985507</v>
      </c>
      <c r="BJ861" s="13">
        <v>7.9555175363558606E-2</v>
      </c>
      <c r="BK861" s="13"/>
      <c r="BL861" s="13">
        <v>9.5049504950495106E-2</v>
      </c>
      <c r="BM861" s="13">
        <v>7.1969696969697003E-2</v>
      </c>
    </row>
    <row r="862" spans="2:65" x14ac:dyDescent="0.3">
      <c r="B862" t="s">
        <v>73</v>
      </c>
      <c r="C862" s="13">
        <v>2.1180030257186101E-2</v>
      </c>
      <c r="D862" s="13">
        <v>2.56821829855538E-2</v>
      </c>
      <c r="E862" s="13">
        <v>1.7341040462427699E-2</v>
      </c>
      <c r="F862" s="13"/>
      <c r="G862" s="13">
        <v>2.2099447513812199E-2</v>
      </c>
      <c r="H862" s="13">
        <v>2.5210084033613401E-2</v>
      </c>
      <c r="I862" s="13">
        <v>1.8450184501845001E-2</v>
      </c>
      <c r="J862" s="13">
        <v>2.8436018957346001E-2</v>
      </c>
      <c r="K862" s="13">
        <v>2.2900763358778602E-2</v>
      </c>
      <c r="L862" s="13">
        <v>5.8479532163742704E-3</v>
      </c>
      <c r="M862" s="13"/>
      <c r="N862" s="13">
        <v>1.9148936170212801E-2</v>
      </c>
      <c r="O862" s="13">
        <v>2.0588235294117602E-2</v>
      </c>
      <c r="P862" s="13">
        <v>1.6853932584269701E-2</v>
      </c>
      <c r="Q862" s="13">
        <v>2.5078369905956101E-2</v>
      </c>
      <c r="R862" s="13"/>
      <c r="S862" s="13">
        <v>1.3840830449827E-2</v>
      </c>
      <c r="T862" s="13">
        <v>2.2388059701492501E-2</v>
      </c>
      <c r="U862" s="13">
        <v>4.8387096774193498E-2</v>
      </c>
      <c r="V862" s="13">
        <v>2.8571428571428598E-2</v>
      </c>
      <c r="W862" s="13">
        <v>4.20168067226891E-2</v>
      </c>
      <c r="X862" s="13">
        <v>2.27272727272727E-2</v>
      </c>
      <c r="Y862" s="13">
        <v>1.86915887850467E-2</v>
      </c>
      <c r="Z862" s="13">
        <v>0</v>
      </c>
      <c r="AA862" s="13">
        <v>1.25786163522013E-2</v>
      </c>
      <c r="AB862" s="13">
        <v>2.1276595744680899E-2</v>
      </c>
      <c r="AC862" s="13">
        <v>1.4705882352941201E-2</v>
      </c>
      <c r="AD862" s="13">
        <v>0</v>
      </c>
      <c r="AE862" s="13"/>
      <c r="AF862" s="13">
        <v>2.2584692597239699E-2</v>
      </c>
      <c r="AG862" s="13">
        <v>1.7509727626459099E-2</v>
      </c>
      <c r="AH862" s="13"/>
      <c r="AI862" s="13">
        <v>4.2372881355932202E-2</v>
      </c>
      <c r="AJ862" s="13">
        <v>1.2987012987013E-2</v>
      </c>
      <c r="AK862" s="13">
        <v>1.15606936416185E-2</v>
      </c>
      <c r="AL862" s="13"/>
      <c r="AM862" s="13">
        <v>1.4705882352941201E-2</v>
      </c>
      <c r="AN862" s="13">
        <v>7.69230769230769E-2</v>
      </c>
      <c r="AO862" s="13">
        <v>3.7037037037037E-2</v>
      </c>
      <c r="AP862" s="13"/>
      <c r="AQ862" s="13">
        <v>1.47492625368732E-2</v>
      </c>
      <c r="AR862" s="13">
        <v>2.8125000000000001E-2</v>
      </c>
      <c r="AS862" s="13"/>
      <c r="AT862" s="13">
        <v>1.8018018018018001E-2</v>
      </c>
      <c r="AU862" s="13">
        <v>2.18978102189781E-2</v>
      </c>
      <c r="AV862" s="13"/>
      <c r="AW862" s="13">
        <v>3.1161473087818699E-2</v>
      </c>
      <c r="AX862" s="13">
        <v>1.6789087093389301E-2</v>
      </c>
      <c r="AY862" s="13"/>
      <c r="AZ862" s="13">
        <v>2.2140221402214E-2</v>
      </c>
      <c r="BA862" s="13">
        <v>1.9736842105263198E-2</v>
      </c>
      <c r="BB862" s="13"/>
      <c r="BC862" s="13">
        <v>2.8735632183908E-2</v>
      </c>
      <c r="BD862" s="13">
        <v>1.7391304347826101E-2</v>
      </c>
      <c r="BE862" s="13"/>
      <c r="BF862" s="13">
        <v>7.3529411764705899E-3</v>
      </c>
      <c r="BG862" s="13">
        <v>4.2452830188679201E-2</v>
      </c>
      <c r="BH862" s="13"/>
      <c r="BI862" s="13">
        <v>4.3478260869565202E-2</v>
      </c>
      <c r="BJ862" s="13">
        <v>1.79640718562874E-2</v>
      </c>
      <c r="BK862" s="13"/>
      <c r="BL862" s="13">
        <v>1.7821782178217799E-2</v>
      </c>
      <c r="BM862" s="13">
        <v>2.27272727272727E-2</v>
      </c>
    </row>
    <row r="863" spans="2:65" x14ac:dyDescent="0.3">
      <c r="B863" t="s">
        <v>402</v>
      </c>
      <c r="C863" s="13">
        <v>9.8335854765506797E-3</v>
      </c>
      <c r="D863" s="13">
        <v>1.6051364365971099E-2</v>
      </c>
      <c r="E863" s="13">
        <v>4.3352601156069403E-3</v>
      </c>
      <c r="F863" s="13"/>
      <c r="G863" s="13">
        <v>1.1049723756906099E-2</v>
      </c>
      <c r="H863" s="13">
        <v>1.4005602240896401E-2</v>
      </c>
      <c r="I863" s="13">
        <v>0</v>
      </c>
      <c r="J863" s="13">
        <v>9.4786729857819895E-3</v>
      </c>
      <c r="K863" s="13">
        <v>2.2900763358778602E-2</v>
      </c>
      <c r="L863" s="13">
        <v>5.8479532163742704E-3</v>
      </c>
      <c r="M863" s="13"/>
      <c r="N863" s="13">
        <v>1.27659574468085E-2</v>
      </c>
      <c r="O863" s="13">
        <v>8.8235294117647092E-3</v>
      </c>
      <c r="P863" s="13">
        <v>5.6179775280898901E-3</v>
      </c>
      <c r="Q863" s="13">
        <v>9.4043887147335394E-3</v>
      </c>
      <c r="R863" s="13"/>
      <c r="S863" s="13">
        <v>6.9204152249135002E-3</v>
      </c>
      <c r="T863" s="13">
        <v>7.4626865671641798E-3</v>
      </c>
      <c r="U863" s="13">
        <v>0</v>
      </c>
      <c r="V863" s="13">
        <v>9.5238095238095195E-3</v>
      </c>
      <c r="W863" s="13">
        <v>8.4033613445378096E-3</v>
      </c>
      <c r="X863" s="13">
        <v>1.5151515151515201E-2</v>
      </c>
      <c r="Y863" s="13">
        <v>0</v>
      </c>
      <c r="Z863" s="13">
        <v>0</v>
      </c>
      <c r="AA863" s="13">
        <v>1.88679245283019E-2</v>
      </c>
      <c r="AB863" s="13">
        <v>1.0638297872340399E-2</v>
      </c>
      <c r="AC863" s="13">
        <v>1.4705882352941201E-2</v>
      </c>
      <c r="AD863" s="13">
        <v>4.3478260869565202E-2</v>
      </c>
      <c r="AE863" s="13"/>
      <c r="AF863" s="13">
        <v>1.0037641154328701E-2</v>
      </c>
      <c r="AG863" s="13">
        <v>9.7276264591439707E-3</v>
      </c>
      <c r="AH863" s="13"/>
      <c r="AI863" s="13">
        <v>1.6949152542372899E-2</v>
      </c>
      <c r="AJ863" s="13">
        <v>0</v>
      </c>
      <c r="AK863" s="13">
        <v>8.6705202312138702E-3</v>
      </c>
      <c r="AL863" s="13"/>
      <c r="AM863" s="13">
        <v>0</v>
      </c>
      <c r="AN863" s="13">
        <v>1.9230769230769201E-2</v>
      </c>
      <c r="AO863" s="13">
        <v>1.48148148148148E-2</v>
      </c>
      <c r="AP863" s="13"/>
      <c r="AQ863" s="13">
        <v>7.3746312684365798E-3</v>
      </c>
      <c r="AR863" s="13">
        <v>1.2500000000000001E-2</v>
      </c>
      <c r="AS863" s="13"/>
      <c r="AT863" s="13">
        <v>9.0090090090090107E-3</v>
      </c>
      <c r="AU863" s="13">
        <v>1.0427528675703899E-2</v>
      </c>
      <c r="AV863" s="13"/>
      <c r="AW863" s="13">
        <v>1.1331444759206799E-2</v>
      </c>
      <c r="AX863" s="13">
        <v>9.4438614900314802E-3</v>
      </c>
      <c r="AY863" s="13"/>
      <c r="AZ863" s="13">
        <v>1.66051660516605E-2</v>
      </c>
      <c r="BA863" s="13">
        <v>5.2631578947368403E-3</v>
      </c>
      <c r="BB863" s="13"/>
      <c r="BC863" s="13">
        <v>8.6206896551724102E-3</v>
      </c>
      <c r="BD863" s="13">
        <v>1.7391304347826101E-2</v>
      </c>
      <c r="BE863" s="13"/>
      <c r="BF863" s="13">
        <v>0</v>
      </c>
      <c r="BG863" s="13">
        <v>1.41509433962264E-2</v>
      </c>
      <c r="BH863" s="13"/>
      <c r="BI863" s="13">
        <v>3.6231884057971002E-2</v>
      </c>
      <c r="BJ863" s="13">
        <v>6.8434559452523504E-3</v>
      </c>
      <c r="BK863" s="13"/>
      <c r="BL863" s="13">
        <v>1.7821782178217799E-2</v>
      </c>
      <c r="BM863" s="13">
        <v>5.0505050505050501E-3</v>
      </c>
    </row>
    <row r="864" spans="2:65" x14ac:dyDescent="0.3">
      <c r="B864" t="s">
        <v>91</v>
      </c>
      <c r="C864" s="13">
        <v>7.5642965204235999E-3</v>
      </c>
      <c r="D864" s="13">
        <v>6.4205457463884404E-3</v>
      </c>
      <c r="E864" s="13">
        <v>8.6705202312138702E-3</v>
      </c>
      <c r="F864" s="13"/>
      <c r="G864" s="13">
        <v>5.5248618784530402E-3</v>
      </c>
      <c r="H864" s="13">
        <v>1.4005602240896401E-2</v>
      </c>
      <c r="I864" s="13">
        <v>0</v>
      </c>
      <c r="J864" s="13">
        <v>4.739336492891E-3</v>
      </c>
      <c r="K864" s="13">
        <v>7.63358778625954E-3</v>
      </c>
      <c r="L864" s="13">
        <v>1.1695906432748499E-2</v>
      </c>
      <c r="M864" s="13"/>
      <c r="N864" s="13">
        <v>4.2553191489361703E-3</v>
      </c>
      <c r="O864" s="13">
        <v>5.8823529411764696E-3</v>
      </c>
      <c r="P864" s="13">
        <v>5.6179775280898901E-3</v>
      </c>
      <c r="Q864" s="13">
        <v>1.56739811912226E-2</v>
      </c>
      <c r="R864" s="13"/>
      <c r="S864" s="13">
        <v>3.4602076124567501E-3</v>
      </c>
      <c r="T864" s="13">
        <v>2.2388059701492501E-2</v>
      </c>
      <c r="U864" s="13">
        <v>0</v>
      </c>
      <c r="V864" s="13">
        <v>0</v>
      </c>
      <c r="W864" s="13">
        <v>8.4033613445378096E-3</v>
      </c>
      <c r="X864" s="13">
        <v>3.03030303030303E-2</v>
      </c>
      <c r="Y864" s="13">
        <v>9.3457943925233603E-3</v>
      </c>
      <c r="Z864" s="13">
        <v>0</v>
      </c>
      <c r="AA864" s="13">
        <v>0</v>
      </c>
      <c r="AB864" s="13">
        <v>0</v>
      </c>
      <c r="AC864" s="13">
        <v>0</v>
      </c>
      <c r="AD864" s="13">
        <v>0</v>
      </c>
      <c r="AE864" s="13"/>
      <c r="AF864" s="13">
        <v>5.0188205771643703E-3</v>
      </c>
      <c r="AG864" s="13">
        <v>1.1673151750972799E-2</v>
      </c>
      <c r="AH864" s="13"/>
      <c r="AI864" s="13">
        <v>0</v>
      </c>
      <c r="AJ864" s="13">
        <v>0</v>
      </c>
      <c r="AK864" s="13">
        <v>8.6705202312138702E-3</v>
      </c>
      <c r="AL864" s="13"/>
      <c r="AM864" s="13">
        <v>0</v>
      </c>
      <c r="AN864" s="13">
        <v>0</v>
      </c>
      <c r="AO864" s="13">
        <v>0</v>
      </c>
      <c r="AP864" s="13"/>
      <c r="AQ864" s="13">
        <v>8.8495575221238902E-3</v>
      </c>
      <c r="AR864" s="13">
        <v>6.2500000000000003E-3</v>
      </c>
      <c r="AS864" s="13"/>
      <c r="AT864" s="13">
        <v>1.5015015015014999E-2</v>
      </c>
      <c r="AU864" s="13">
        <v>5.2137643378519297E-3</v>
      </c>
      <c r="AV864" s="13"/>
      <c r="AW864" s="13">
        <v>1.1331444759206799E-2</v>
      </c>
      <c r="AX864" s="13">
        <v>6.29590766002099E-3</v>
      </c>
      <c r="AY864" s="13"/>
      <c r="AZ864" s="13">
        <v>5.5350553505535104E-3</v>
      </c>
      <c r="BA864" s="13">
        <v>7.8947368421052599E-3</v>
      </c>
      <c r="BB864" s="13"/>
      <c r="BC864" s="13">
        <v>0</v>
      </c>
      <c r="BD864" s="13">
        <v>8.6956521739130401E-3</v>
      </c>
      <c r="BE864" s="13"/>
      <c r="BF864" s="13">
        <v>0</v>
      </c>
      <c r="BG864" s="13">
        <v>0</v>
      </c>
      <c r="BH864" s="13"/>
      <c r="BI864" s="13">
        <v>7.2463768115942004E-3</v>
      </c>
      <c r="BJ864" s="13">
        <v>6.8434559452523504E-3</v>
      </c>
      <c r="BK864" s="13"/>
      <c r="BL864" s="13">
        <v>1.18811881188119E-2</v>
      </c>
      <c r="BM864" s="13">
        <v>5.0505050505050501E-3</v>
      </c>
    </row>
    <row r="865" spans="2:65" x14ac:dyDescent="0.3">
      <c r="B865" t="s">
        <v>76</v>
      </c>
      <c r="C865" s="13">
        <v>0.87745839636913803</v>
      </c>
      <c r="D865" s="13">
        <v>0.85874799357945397</v>
      </c>
      <c r="E865" s="13">
        <v>0.89306358381502904</v>
      </c>
      <c r="F865" s="13"/>
      <c r="G865" s="13">
        <v>0.88950276243093895</v>
      </c>
      <c r="H865" s="13">
        <v>0.84313725490196101</v>
      </c>
      <c r="I865" s="13">
        <v>0.88191881918819204</v>
      </c>
      <c r="J865" s="13">
        <v>0.87677725118483396</v>
      </c>
      <c r="K865" s="13">
        <v>0.88549618320610701</v>
      </c>
      <c r="L865" s="13">
        <v>0.92397660818713401</v>
      </c>
      <c r="M865" s="13"/>
      <c r="N865" s="13">
        <v>0.88085106382978695</v>
      </c>
      <c r="O865" s="13">
        <v>0.89117647058823501</v>
      </c>
      <c r="P865" s="13">
        <v>0.87640449438202195</v>
      </c>
      <c r="Q865" s="13">
        <v>0.85893416927899702</v>
      </c>
      <c r="R865" s="13"/>
      <c r="S865" s="13">
        <v>0.88581314878892703</v>
      </c>
      <c r="T865" s="13">
        <v>0.87313432835820903</v>
      </c>
      <c r="U865" s="13">
        <v>0.88709677419354804</v>
      </c>
      <c r="V865" s="13">
        <v>0.85714285714285698</v>
      </c>
      <c r="W865" s="13">
        <v>0.84873949579831898</v>
      </c>
      <c r="X865" s="13">
        <v>0.81818181818181801</v>
      </c>
      <c r="Y865" s="13">
        <v>0.88785046728971995</v>
      </c>
      <c r="Z865" s="13">
        <v>0.96666666666666701</v>
      </c>
      <c r="AA865" s="13">
        <v>0.91823899371069195</v>
      </c>
      <c r="AB865" s="13">
        <v>0.88297872340425498</v>
      </c>
      <c r="AC865" s="13">
        <v>0.86764705882352899</v>
      </c>
      <c r="AD865" s="13">
        <v>0.91304347826086996</v>
      </c>
      <c r="AE865" s="13"/>
      <c r="AF865" s="13">
        <v>0.87578419071518199</v>
      </c>
      <c r="AG865" s="13">
        <v>0.881322957198444</v>
      </c>
      <c r="AH865" s="13"/>
      <c r="AI865" s="13">
        <v>0.86864406779660996</v>
      </c>
      <c r="AJ865" s="13">
        <v>0.81818181818181801</v>
      </c>
      <c r="AK865" s="13">
        <v>0.88439306358381498</v>
      </c>
      <c r="AL865" s="13"/>
      <c r="AM865" s="13">
        <v>0.92647058823529405</v>
      </c>
      <c r="AN865" s="13">
        <v>0.84615384615384603</v>
      </c>
      <c r="AO865" s="13">
        <v>0.82962962962962905</v>
      </c>
      <c r="AP865" s="13"/>
      <c r="AQ865" s="13">
        <v>0.88495575221238898</v>
      </c>
      <c r="AR865" s="13">
        <v>0.86875000000000002</v>
      </c>
      <c r="AS865" s="13"/>
      <c r="AT865" s="13">
        <v>0.891891891891892</v>
      </c>
      <c r="AU865" s="13">
        <v>0.87486965589155397</v>
      </c>
      <c r="AV865" s="13"/>
      <c r="AW865" s="13">
        <v>0.87252124645892404</v>
      </c>
      <c r="AX865" s="13">
        <v>0.88247639034627501</v>
      </c>
      <c r="AY865" s="13"/>
      <c r="AZ865" s="13">
        <v>0.87084870848708495</v>
      </c>
      <c r="BA865" s="13">
        <v>0.88289473684210495</v>
      </c>
      <c r="BB865" s="13"/>
      <c r="BC865" s="13">
        <v>0.86494252873563204</v>
      </c>
      <c r="BD865" s="13">
        <v>0.852173913043478</v>
      </c>
      <c r="BE865" s="13"/>
      <c r="BF865" s="13">
        <v>0.86029411764705899</v>
      </c>
      <c r="BG865" s="13">
        <v>0.86792452830188704</v>
      </c>
      <c r="BH865" s="13"/>
      <c r="BI865" s="13">
        <v>0.79710144927536197</v>
      </c>
      <c r="BJ865" s="13">
        <v>0.88879384088964897</v>
      </c>
      <c r="BK865" s="13"/>
      <c r="BL865" s="13">
        <v>0.85742574257425697</v>
      </c>
      <c r="BM865" s="13">
        <v>0.89520202020202</v>
      </c>
    </row>
    <row r="866" spans="2:65" x14ac:dyDescent="0.3">
      <c r="B866" t="s">
        <v>77</v>
      </c>
      <c r="C866" s="13">
        <v>3.1013615733736798E-2</v>
      </c>
      <c r="D866" s="13">
        <v>4.1733547351524902E-2</v>
      </c>
      <c r="E866" s="13">
        <v>2.1676300578034699E-2</v>
      </c>
      <c r="F866" s="13"/>
      <c r="G866" s="13">
        <v>3.3149171270718203E-2</v>
      </c>
      <c r="H866" s="13">
        <v>3.9215686274509803E-2</v>
      </c>
      <c r="I866" s="13">
        <v>1.8450184501845001E-2</v>
      </c>
      <c r="J866" s="13">
        <v>3.7914691943128E-2</v>
      </c>
      <c r="K866" s="13">
        <v>4.58015267175573E-2</v>
      </c>
      <c r="L866" s="13">
        <v>1.1695906432748499E-2</v>
      </c>
      <c r="M866" s="13"/>
      <c r="N866" s="13">
        <v>3.1914893617021302E-2</v>
      </c>
      <c r="O866" s="13">
        <v>2.9411764705882401E-2</v>
      </c>
      <c r="P866" s="13">
        <v>2.2471910112359501E-2</v>
      </c>
      <c r="Q866" s="13">
        <v>3.4482758620689703E-2</v>
      </c>
      <c r="R866" s="13"/>
      <c r="S866" s="13">
        <v>2.0761245674740501E-2</v>
      </c>
      <c r="T866" s="13">
        <v>2.9850746268656699E-2</v>
      </c>
      <c r="U866" s="13">
        <v>4.8387096774193498E-2</v>
      </c>
      <c r="V866" s="13">
        <v>3.8095238095238099E-2</v>
      </c>
      <c r="W866" s="13">
        <v>5.0420168067226899E-2</v>
      </c>
      <c r="X866" s="13">
        <v>3.7878787878787901E-2</v>
      </c>
      <c r="Y866" s="13">
        <v>1.86915887850467E-2</v>
      </c>
      <c r="Z866" s="13">
        <v>0</v>
      </c>
      <c r="AA866" s="13">
        <v>3.1446540880503103E-2</v>
      </c>
      <c r="AB866" s="13">
        <v>3.1914893617021302E-2</v>
      </c>
      <c r="AC866" s="13">
        <v>2.9411764705882401E-2</v>
      </c>
      <c r="AD866" s="13">
        <v>4.3478260869565202E-2</v>
      </c>
      <c r="AE866" s="13"/>
      <c r="AF866" s="13">
        <v>3.2622333751568401E-2</v>
      </c>
      <c r="AG866" s="13">
        <v>2.7237354085603099E-2</v>
      </c>
      <c r="AH866" s="13"/>
      <c r="AI866" s="13">
        <v>5.93220338983051E-2</v>
      </c>
      <c r="AJ866" s="13">
        <v>1.2987012987013E-2</v>
      </c>
      <c r="AK866" s="13">
        <v>2.0231213872832401E-2</v>
      </c>
      <c r="AL866" s="13"/>
      <c r="AM866" s="13">
        <v>1.4705882352941201E-2</v>
      </c>
      <c r="AN866" s="13">
        <v>9.6153846153846201E-2</v>
      </c>
      <c r="AO866" s="13">
        <v>5.1851851851851899E-2</v>
      </c>
      <c r="AP866" s="13"/>
      <c r="AQ866" s="13">
        <v>2.21238938053097E-2</v>
      </c>
      <c r="AR866" s="13">
        <v>4.0625000000000001E-2</v>
      </c>
      <c r="AS866" s="13"/>
      <c r="AT866" s="13">
        <v>2.7027027027027001E-2</v>
      </c>
      <c r="AU866" s="13">
        <v>3.2325338894681997E-2</v>
      </c>
      <c r="AV866" s="13"/>
      <c r="AW866" s="13">
        <v>4.2492917847025503E-2</v>
      </c>
      <c r="AX866" s="13">
        <v>2.62329485834208E-2</v>
      </c>
      <c r="AY866" s="13"/>
      <c r="AZ866" s="13">
        <v>3.87453874538745E-2</v>
      </c>
      <c r="BA866" s="13">
        <v>2.5000000000000001E-2</v>
      </c>
      <c r="BB866" s="13"/>
      <c r="BC866" s="13">
        <v>3.7356321839080497E-2</v>
      </c>
      <c r="BD866" s="13">
        <v>3.4782608695652202E-2</v>
      </c>
      <c r="BE866" s="13"/>
      <c r="BF866" s="13">
        <v>7.3529411764705899E-3</v>
      </c>
      <c r="BG866" s="13">
        <v>5.6603773584905703E-2</v>
      </c>
      <c r="BH866" s="13"/>
      <c r="BI866" s="13">
        <v>7.9710144927536197E-2</v>
      </c>
      <c r="BJ866" s="13">
        <v>2.4807527801539799E-2</v>
      </c>
      <c r="BK866" s="13"/>
      <c r="BL866" s="13">
        <v>3.5643564356435599E-2</v>
      </c>
      <c r="BM866" s="13">
        <v>2.7777777777777801E-2</v>
      </c>
    </row>
    <row r="867" spans="2:65" x14ac:dyDescent="0.3">
      <c r="B867" t="s">
        <v>78</v>
      </c>
      <c r="C867" s="13">
        <v>0.84644478063540096</v>
      </c>
      <c r="D867" s="13">
        <v>0.81701444622792896</v>
      </c>
      <c r="E867" s="13">
        <v>0.87138728323699399</v>
      </c>
      <c r="F867" s="13"/>
      <c r="G867" s="13">
        <v>0.85635359116022103</v>
      </c>
      <c r="H867" s="13">
        <v>0.80392156862745101</v>
      </c>
      <c r="I867" s="13">
        <v>0.86346863468634705</v>
      </c>
      <c r="J867" s="13">
        <v>0.83886255924170605</v>
      </c>
      <c r="K867" s="13">
        <v>0.83969465648855002</v>
      </c>
      <c r="L867" s="13">
        <v>0.91228070175438603</v>
      </c>
      <c r="M867" s="13"/>
      <c r="N867" s="13">
        <v>0.84893617021276602</v>
      </c>
      <c r="O867" s="13">
        <v>0.86176470588235299</v>
      </c>
      <c r="P867" s="13">
        <v>0.85393258426966301</v>
      </c>
      <c r="Q867" s="13">
        <v>0.82445141065830696</v>
      </c>
      <c r="R867" s="13"/>
      <c r="S867" s="13">
        <v>0.865051903114187</v>
      </c>
      <c r="T867" s="13">
        <v>0.84328358208955201</v>
      </c>
      <c r="U867" s="13">
        <v>0.83870967741935498</v>
      </c>
      <c r="V867" s="13">
        <v>0.81904761904761902</v>
      </c>
      <c r="W867" s="13">
        <v>0.79831932773109204</v>
      </c>
      <c r="X867" s="13">
        <v>0.78030303030303005</v>
      </c>
      <c r="Y867" s="13">
        <v>0.86915887850467299</v>
      </c>
      <c r="Z867" s="13">
        <v>0.96666666666666701</v>
      </c>
      <c r="AA867" s="13">
        <v>0.88679245283018904</v>
      </c>
      <c r="AB867" s="13">
        <v>0.85106382978723405</v>
      </c>
      <c r="AC867" s="13">
        <v>0.83823529411764697</v>
      </c>
      <c r="AD867" s="13">
        <v>0.86956521739130399</v>
      </c>
      <c r="AE867" s="13"/>
      <c r="AF867" s="13">
        <v>0.84316185696361401</v>
      </c>
      <c r="AG867" s="13">
        <v>0.85408560311283999</v>
      </c>
      <c r="AH867" s="13"/>
      <c r="AI867" s="13">
        <v>0.80932203389830504</v>
      </c>
      <c r="AJ867" s="13">
        <v>0.80519480519480502</v>
      </c>
      <c r="AK867" s="13">
        <v>0.86416184971098298</v>
      </c>
      <c r="AL867" s="13"/>
      <c r="AM867" s="13">
        <v>0.91176470588235303</v>
      </c>
      <c r="AN867" s="13">
        <v>0.75</v>
      </c>
      <c r="AO867" s="13">
        <v>0.77777777777777801</v>
      </c>
      <c r="AP867" s="13"/>
      <c r="AQ867" s="13">
        <v>0.86283185840707999</v>
      </c>
      <c r="AR867" s="13">
        <v>0.828125</v>
      </c>
      <c r="AS867" s="13"/>
      <c r="AT867" s="13">
        <v>0.86486486486486502</v>
      </c>
      <c r="AU867" s="13">
        <v>0.84254431699687204</v>
      </c>
      <c r="AV867" s="13"/>
      <c r="AW867" s="13">
        <v>0.83002832861189801</v>
      </c>
      <c r="AX867" s="13">
        <v>0.85624344176285405</v>
      </c>
      <c r="AY867" s="13"/>
      <c r="AZ867" s="13">
        <v>0.83210332103321005</v>
      </c>
      <c r="BA867" s="13">
        <v>0.85789473684210504</v>
      </c>
      <c r="BB867" s="13"/>
      <c r="BC867" s="13">
        <v>0.82758620689655205</v>
      </c>
      <c r="BD867" s="13">
        <v>0.81739130434782603</v>
      </c>
      <c r="BE867" s="13"/>
      <c r="BF867" s="13">
        <v>0.85294117647058798</v>
      </c>
      <c r="BG867" s="13">
        <v>0.81132075471698095</v>
      </c>
      <c r="BH867" s="13"/>
      <c r="BI867" s="13">
        <v>0.71739130434782605</v>
      </c>
      <c r="BJ867" s="13">
        <v>0.86398631308811003</v>
      </c>
      <c r="BK867" s="13"/>
      <c r="BL867" s="13">
        <v>0.82178217821782196</v>
      </c>
      <c r="BM867" s="13">
        <v>0.86742424242424199</v>
      </c>
    </row>
    <row r="868" spans="2:65" x14ac:dyDescent="0.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row>
    <row r="869" spans="2:65" x14ac:dyDescent="0.3">
      <c r="B869" s="6" t="s">
        <v>409</v>
      </c>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row>
    <row r="870" spans="2:65" x14ac:dyDescent="0.3">
      <c r="B870" s="23" t="s">
        <v>82</v>
      </c>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row>
    <row r="871" spans="2:65" x14ac:dyDescent="0.3">
      <c r="B871" t="s">
        <v>400</v>
      </c>
      <c r="C871" s="13">
        <v>0.32299546142208801</v>
      </c>
      <c r="D871" s="13">
        <v>0.33226324237560201</v>
      </c>
      <c r="E871" s="13">
        <v>0.31358381502890198</v>
      </c>
      <c r="F871" s="13"/>
      <c r="G871" s="13">
        <v>0.287292817679558</v>
      </c>
      <c r="H871" s="13">
        <v>0.36134453781512599</v>
      </c>
      <c r="I871" s="13">
        <v>0.32103321033210303</v>
      </c>
      <c r="J871" s="13">
        <v>0.31279620853080597</v>
      </c>
      <c r="K871" s="13">
        <v>0.33587786259542002</v>
      </c>
      <c r="L871" s="13">
        <v>0.286549707602339</v>
      </c>
      <c r="M871" s="13"/>
      <c r="N871" s="13">
        <v>0.33829787234042602</v>
      </c>
      <c r="O871" s="13">
        <v>0.32941176470588202</v>
      </c>
      <c r="P871" s="13">
        <v>0.34269662921348298</v>
      </c>
      <c r="Q871" s="13">
        <v>0.27899686520376199</v>
      </c>
      <c r="R871" s="13"/>
      <c r="S871" s="13">
        <v>0.31833910034602098</v>
      </c>
      <c r="T871" s="13">
        <v>0.27611940298507498</v>
      </c>
      <c r="U871" s="13">
        <v>0.29032258064516098</v>
      </c>
      <c r="V871" s="13">
        <v>0.28571428571428598</v>
      </c>
      <c r="W871" s="13">
        <v>0.369747899159664</v>
      </c>
      <c r="X871" s="13">
        <v>0.27272727272727298</v>
      </c>
      <c r="Y871" s="13">
        <v>0.355140186915888</v>
      </c>
      <c r="Z871" s="13">
        <v>0.33333333333333298</v>
      </c>
      <c r="AA871" s="13">
        <v>0.37106918238993702</v>
      </c>
      <c r="AB871" s="13">
        <v>0.37234042553191499</v>
      </c>
      <c r="AC871" s="13">
        <v>0.27941176470588203</v>
      </c>
      <c r="AD871" s="13">
        <v>0.39130434782608697</v>
      </c>
      <c r="AE871" s="13"/>
      <c r="AF871" s="13">
        <v>0.348808030112923</v>
      </c>
      <c r="AG871" s="13">
        <v>0.285992217898833</v>
      </c>
      <c r="AH871" s="13"/>
      <c r="AI871" s="13">
        <v>0.33474576271186401</v>
      </c>
      <c r="AJ871" s="13">
        <v>0.37662337662337703</v>
      </c>
      <c r="AK871" s="13">
        <v>0.30635838150289002</v>
      </c>
      <c r="AL871" s="13"/>
      <c r="AM871" s="13">
        <v>0.47058823529411797</v>
      </c>
      <c r="AN871" s="13">
        <v>0.40384615384615402</v>
      </c>
      <c r="AO871" s="13">
        <v>0.24444444444444399</v>
      </c>
      <c r="AP871" s="13"/>
      <c r="AQ871" s="13">
        <v>0.367256637168142</v>
      </c>
      <c r="AR871" s="13">
        <v>0.27812500000000001</v>
      </c>
      <c r="AS871" s="13"/>
      <c r="AT871" s="13">
        <v>0.35735735735735702</v>
      </c>
      <c r="AU871" s="13">
        <v>0.31386861313868603</v>
      </c>
      <c r="AV871" s="13"/>
      <c r="AW871" s="13">
        <v>0.32294617563739397</v>
      </c>
      <c r="AX871" s="13">
        <v>0.32318992654774398</v>
      </c>
      <c r="AY871" s="13"/>
      <c r="AZ871" s="13">
        <v>0.29704797047970499</v>
      </c>
      <c r="BA871" s="13">
        <v>0.34078947368421098</v>
      </c>
      <c r="BB871" s="13"/>
      <c r="BC871" s="13">
        <v>0.36494252873563199</v>
      </c>
      <c r="BD871" s="13">
        <v>0.28695652173913</v>
      </c>
      <c r="BE871" s="13"/>
      <c r="BF871" s="13">
        <v>0.375</v>
      </c>
      <c r="BG871" s="13">
        <v>0.35849056603773599</v>
      </c>
      <c r="BH871" s="13"/>
      <c r="BI871" s="13">
        <v>0.38405797101449302</v>
      </c>
      <c r="BJ871" s="13">
        <v>0.31565440547476498</v>
      </c>
      <c r="BK871" s="13"/>
      <c r="BL871" s="13">
        <v>0.34257425742574299</v>
      </c>
      <c r="BM871" s="13">
        <v>0.310606060606061</v>
      </c>
    </row>
    <row r="872" spans="2:65" x14ac:dyDescent="0.3">
      <c r="B872" t="s">
        <v>71</v>
      </c>
      <c r="C872" s="13">
        <v>0.34644478063540102</v>
      </c>
      <c r="D872" s="13">
        <v>0.34189406099518499</v>
      </c>
      <c r="E872" s="13">
        <v>0.35115606936416199</v>
      </c>
      <c r="F872" s="13"/>
      <c r="G872" s="13">
        <v>0.39779005524861899</v>
      </c>
      <c r="H872" s="13">
        <v>0.32773109243697501</v>
      </c>
      <c r="I872" s="13">
        <v>0.35055350553505499</v>
      </c>
      <c r="J872" s="13">
        <v>0.28436018957345999</v>
      </c>
      <c r="K872" s="13">
        <v>0.39694656488549601</v>
      </c>
      <c r="L872" s="13">
        <v>0.36257309941520499</v>
      </c>
      <c r="M872" s="13"/>
      <c r="N872" s="13">
        <v>0.33617021276595699</v>
      </c>
      <c r="O872" s="13">
        <v>0.32647058823529401</v>
      </c>
      <c r="P872" s="13">
        <v>0.325842696629214</v>
      </c>
      <c r="Q872" s="13">
        <v>0.38871473354232</v>
      </c>
      <c r="R872" s="13"/>
      <c r="S872" s="13">
        <v>0.40138408304498302</v>
      </c>
      <c r="T872" s="13">
        <v>0.328358208955224</v>
      </c>
      <c r="U872" s="13">
        <v>0.29032258064516098</v>
      </c>
      <c r="V872" s="13">
        <v>0.36190476190476201</v>
      </c>
      <c r="W872" s="13">
        <v>0.26890756302521002</v>
      </c>
      <c r="X872" s="13">
        <v>0.35606060606060602</v>
      </c>
      <c r="Y872" s="13">
        <v>0.31775700934579398</v>
      </c>
      <c r="Z872" s="13">
        <v>0.266666666666667</v>
      </c>
      <c r="AA872" s="13">
        <v>0.36477987421383601</v>
      </c>
      <c r="AB872" s="13">
        <v>0.319148936170213</v>
      </c>
      <c r="AC872" s="13">
        <v>0.36764705882352899</v>
      </c>
      <c r="AD872" s="13">
        <v>0.34782608695652201</v>
      </c>
      <c r="AE872" s="13"/>
      <c r="AF872" s="13">
        <v>0.32496863237139301</v>
      </c>
      <c r="AG872" s="13">
        <v>0.381322957198444</v>
      </c>
      <c r="AH872" s="13"/>
      <c r="AI872" s="13">
        <v>0.35169491525423702</v>
      </c>
      <c r="AJ872" s="13">
        <v>0.28571428571428598</v>
      </c>
      <c r="AK872" s="13">
        <v>0.35260115606936399</v>
      </c>
      <c r="AL872" s="13"/>
      <c r="AM872" s="13">
        <v>0.35294117647058798</v>
      </c>
      <c r="AN872" s="13">
        <v>0.28846153846153799</v>
      </c>
      <c r="AO872" s="13">
        <v>0.31851851851851898</v>
      </c>
      <c r="AP872" s="13"/>
      <c r="AQ872" s="13">
        <v>0.33628318584070799</v>
      </c>
      <c r="AR872" s="13">
        <v>0.35468749999999999</v>
      </c>
      <c r="AS872" s="13"/>
      <c r="AT872" s="13">
        <v>0.345345345345345</v>
      </c>
      <c r="AU872" s="13">
        <v>0.346193952033368</v>
      </c>
      <c r="AV872" s="13"/>
      <c r="AW872" s="13">
        <v>0.348441926345609</v>
      </c>
      <c r="AX872" s="13">
        <v>0.34522560335781699</v>
      </c>
      <c r="AY872" s="13"/>
      <c r="AZ872" s="13">
        <v>0.322878228782288</v>
      </c>
      <c r="BA872" s="13">
        <v>0.36447368421052601</v>
      </c>
      <c r="BB872" s="13"/>
      <c r="BC872" s="13">
        <v>0.34770114942528701</v>
      </c>
      <c r="BD872" s="13">
        <v>0.352173913043478</v>
      </c>
      <c r="BE872" s="13"/>
      <c r="BF872" s="13">
        <v>0.35294117647058798</v>
      </c>
      <c r="BG872" s="13">
        <v>0.34433962264150902</v>
      </c>
      <c r="BH872" s="13"/>
      <c r="BI872" s="13">
        <v>0.25362318840579701</v>
      </c>
      <c r="BJ872" s="13">
        <v>0.36013686911890502</v>
      </c>
      <c r="BK872" s="13"/>
      <c r="BL872" s="13">
        <v>0.34257425742574299</v>
      </c>
      <c r="BM872" s="13">
        <v>0.34974747474747497</v>
      </c>
    </row>
    <row r="873" spans="2:65" x14ac:dyDescent="0.3">
      <c r="B873" t="s">
        <v>401</v>
      </c>
      <c r="C873" s="13">
        <v>0.17019667170953101</v>
      </c>
      <c r="D873" s="13">
        <v>0.14767255216693401</v>
      </c>
      <c r="E873" s="13">
        <v>0.190751445086705</v>
      </c>
      <c r="F873" s="13"/>
      <c r="G873" s="13">
        <v>0.17127071823204401</v>
      </c>
      <c r="H873" s="13">
        <v>0.16806722689075601</v>
      </c>
      <c r="I873" s="13">
        <v>0.199261992619926</v>
      </c>
      <c r="J873" s="13">
        <v>0.18009478672985799</v>
      </c>
      <c r="K873" s="13">
        <v>0.122137404580153</v>
      </c>
      <c r="L873" s="13">
        <v>0.15204678362573101</v>
      </c>
      <c r="M873" s="13"/>
      <c r="N873" s="13">
        <v>0.16595744680851099</v>
      </c>
      <c r="O873" s="13">
        <v>0.152941176470588</v>
      </c>
      <c r="P873" s="13">
        <v>0.19101123595505601</v>
      </c>
      <c r="Q873" s="13">
        <v>0.18495297805642599</v>
      </c>
      <c r="R873" s="13"/>
      <c r="S873" s="13">
        <v>0.13840830449826999</v>
      </c>
      <c r="T873" s="13">
        <v>0.19402985074626899</v>
      </c>
      <c r="U873" s="13">
        <v>0.17741935483870999</v>
      </c>
      <c r="V873" s="13">
        <v>0.20952380952381</v>
      </c>
      <c r="W873" s="13">
        <v>0.16806722689075601</v>
      </c>
      <c r="X873" s="13">
        <v>0.204545454545455</v>
      </c>
      <c r="Y873" s="13">
        <v>0.14953271028037399</v>
      </c>
      <c r="Z873" s="13">
        <v>0.2</v>
      </c>
      <c r="AA873" s="13">
        <v>0.15094339622641501</v>
      </c>
      <c r="AB873" s="13">
        <v>0.170212765957447</v>
      </c>
      <c r="AC873" s="13">
        <v>0.20588235294117599</v>
      </c>
      <c r="AD873" s="13">
        <v>0.13043478260869601</v>
      </c>
      <c r="AE873" s="13"/>
      <c r="AF873" s="13">
        <v>0.17314930991217101</v>
      </c>
      <c r="AG873" s="13">
        <v>0.16342412451361901</v>
      </c>
      <c r="AH873" s="13"/>
      <c r="AI873" s="13">
        <v>0.18220338983050799</v>
      </c>
      <c r="AJ873" s="13">
        <v>0.246753246753247</v>
      </c>
      <c r="AK873" s="13">
        <v>0.15028901734104</v>
      </c>
      <c r="AL873" s="13"/>
      <c r="AM873" s="13">
        <v>0.13235294117647101</v>
      </c>
      <c r="AN873" s="13">
        <v>0.17307692307692299</v>
      </c>
      <c r="AO873" s="13">
        <v>0.25185185185185199</v>
      </c>
      <c r="AP873" s="13"/>
      <c r="AQ873" s="13">
        <v>0.17404129793510301</v>
      </c>
      <c r="AR873" s="13">
        <v>0.16718749999999999</v>
      </c>
      <c r="AS873" s="13"/>
      <c r="AT873" s="13">
        <v>0.162162162162162</v>
      </c>
      <c r="AU873" s="13">
        <v>0.17205422314911401</v>
      </c>
      <c r="AV873" s="13"/>
      <c r="AW873" s="13">
        <v>0.14730878186968799</v>
      </c>
      <c r="AX873" s="13">
        <v>0.179433368310598</v>
      </c>
      <c r="AY873" s="13"/>
      <c r="AZ873" s="13">
        <v>0.19188191881918801</v>
      </c>
      <c r="BA873" s="13">
        <v>0.15526315789473699</v>
      </c>
      <c r="BB873" s="13"/>
      <c r="BC873" s="13">
        <v>0.158045977011494</v>
      </c>
      <c r="BD873" s="13">
        <v>0.19565217391304299</v>
      </c>
      <c r="BE873" s="13"/>
      <c r="BF873" s="13">
        <v>0.16911764705882401</v>
      </c>
      <c r="BG873" s="13">
        <v>0.15094339622641501</v>
      </c>
      <c r="BH873" s="13"/>
      <c r="BI873" s="13">
        <v>0.18115942028985499</v>
      </c>
      <c r="BJ873" s="13">
        <v>0.16595380667237</v>
      </c>
      <c r="BK873" s="13"/>
      <c r="BL873" s="13">
        <v>0.15643564356435599</v>
      </c>
      <c r="BM873" s="13">
        <v>0.17676767676767699</v>
      </c>
    </row>
    <row r="874" spans="2:65" x14ac:dyDescent="0.3">
      <c r="B874" t="s">
        <v>73</v>
      </c>
      <c r="C874" s="13">
        <v>7.48865355521936E-2</v>
      </c>
      <c r="D874" s="13">
        <v>9.3097913322632397E-2</v>
      </c>
      <c r="E874" s="13">
        <v>5.9248554913294803E-2</v>
      </c>
      <c r="F874" s="13"/>
      <c r="G874" s="13">
        <v>7.18232044198895E-2</v>
      </c>
      <c r="H874" s="13">
        <v>7.5630252100840303E-2</v>
      </c>
      <c r="I874" s="13">
        <v>5.5350553505535097E-2</v>
      </c>
      <c r="J874" s="13">
        <v>9.0047393364928896E-2</v>
      </c>
      <c r="K874" s="13">
        <v>8.3969465648855005E-2</v>
      </c>
      <c r="L874" s="13">
        <v>8.1871345029239803E-2</v>
      </c>
      <c r="M874" s="13"/>
      <c r="N874" s="13">
        <v>9.1489361702127694E-2</v>
      </c>
      <c r="O874" s="13">
        <v>7.6470588235294096E-2</v>
      </c>
      <c r="P874" s="13">
        <v>8.4269662921348298E-2</v>
      </c>
      <c r="Q874" s="13">
        <v>4.70219435736677E-2</v>
      </c>
      <c r="R874" s="13"/>
      <c r="S874" s="13">
        <v>6.5743944636678195E-2</v>
      </c>
      <c r="T874" s="13">
        <v>9.7014925373134303E-2</v>
      </c>
      <c r="U874" s="13">
        <v>0.112903225806452</v>
      </c>
      <c r="V874" s="13">
        <v>6.6666666666666693E-2</v>
      </c>
      <c r="W874" s="13">
        <v>0.10084033613445401</v>
      </c>
      <c r="X874" s="13">
        <v>3.7878787878787901E-2</v>
      </c>
      <c r="Y874" s="13">
        <v>0.11214953271028</v>
      </c>
      <c r="Z874" s="13">
        <v>0.16666666666666699</v>
      </c>
      <c r="AA874" s="13">
        <v>5.0314465408804999E-2</v>
      </c>
      <c r="AB874" s="13">
        <v>7.4468085106383003E-2</v>
      </c>
      <c r="AC874" s="13">
        <v>4.4117647058823498E-2</v>
      </c>
      <c r="AD874" s="13">
        <v>4.3478260869565202E-2</v>
      </c>
      <c r="AE874" s="13"/>
      <c r="AF874" s="13">
        <v>6.7754077791719006E-2</v>
      </c>
      <c r="AG874" s="13">
        <v>8.3657587548638099E-2</v>
      </c>
      <c r="AH874" s="13"/>
      <c r="AI874" s="13">
        <v>6.3559322033898302E-2</v>
      </c>
      <c r="AJ874" s="13">
        <v>5.1948051948052E-2</v>
      </c>
      <c r="AK874" s="13">
        <v>7.2254335260115599E-2</v>
      </c>
      <c r="AL874" s="13"/>
      <c r="AM874" s="13">
        <v>2.9411764705882401E-2</v>
      </c>
      <c r="AN874" s="13">
        <v>1.9230769230769201E-2</v>
      </c>
      <c r="AO874" s="13">
        <v>0.11111111111111099</v>
      </c>
      <c r="AP874" s="13"/>
      <c r="AQ874" s="13">
        <v>6.4896755162241901E-2</v>
      </c>
      <c r="AR874" s="13">
        <v>8.4375000000000006E-2</v>
      </c>
      <c r="AS874" s="13"/>
      <c r="AT874" s="13">
        <v>5.1051051051051101E-2</v>
      </c>
      <c r="AU874" s="13">
        <v>8.1334723670490106E-2</v>
      </c>
      <c r="AV874" s="13"/>
      <c r="AW874" s="13">
        <v>8.7818696883852701E-2</v>
      </c>
      <c r="AX874" s="13">
        <v>7.1353620146904495E-2</v>
      </c>
      <c r="AY874" s="13"/>
      <c r="AZ874" s="13">
        <v>7.3800738007380101E-2</v>
      </c>
      <c r="BA874" s="13">
        <v>7.7631578947368399E-2</v>
      </c>
      <c r="BB874" s="13"/>
      <c r="BC874" s="13">
        <v>5.7471264367816098E-2</v>
      </c>
      <c r="BD874" s="13">
        <v>7.3913043478260901E-2</v>
      </c>
      <c r="BE874" s="13"/>
      <c r="BF874" s="13">
        <v>3.6764705882352901E-2</v>
      </c>
      <c r="BG874" s="13">
        <v>7.0754716981132101E-2</v>
      </c>
      <c r="BH874" s="13"/>
      <c r="BI874" s="13">
        <v>7.2463768115942004E-2</v>
      </c>
      <c r="BJ874" s="13">
        <v>7.6133447390932404E-2</v>
      </c>
      <c r="BK874" s="13"/>
      <c r="BL874" s="13">
        <v>6.1386138613861399E-2</v>
      </c>
      <c r="BM874" s="13">
        <v>8.3333333333333301E-2</v>
      </c>
    </row>
    <row r="875" spans="2:65" x14ac:dyDescent="0.3">
      <c r="B875" t="s">
        <v>402</v>
      </c>
      <c r="C875" s="13">
        <v>3.32829046898638E-2</v>
      </c>
      <c r="D875" s="13">
        <v>3.5313001605136403E-2</v>
      </c>
      <c r="E875" s="13">
        <v>3.17919075144509E-2</v>
      </c>
      <c r="F875" s="13"/>
      <c r="G875" s="13">
        <v>2.7624309392265199E-2</v>
      </c>
      <c r="H875" s="13">
        <v>1.6806722689075598E-2</v>
      </c>
      <c r="I875" s="13">
        <v>4.7970479704797099E-2</v>
      </c>
      <c r="J875" s="13">
        <v>3.7914691943128E-2</v>
      </c>
      <c r="K875" s="13">
        <v>1.5267175572519101E-2</v>
      </c>
      <c r="L875" s="13">
        <v>5.8479532163742701E-2</v>
      </c>
      <c r="M875" s="13"/>
      <c r="N875" s="13">
        <v>2.3404255319148901E-2</v>
      </c>
      <c r="O875" s="13">
        <v>0.05</v>
      </c>
      <c r="P875" s="13">
        <v>3.3707865168539297E-2</v>
      </c>
      <c r="Q875" s="13">
        <v>3.1347962382445103E-2</v>
      </c>
      <c r="R875" s="13"/>
      <c r="S875" s="13">
        <v>2.42214532871972E-2</v>
      </c>
      <c r="T875" s="13">
        <v>3.7313432835820899E-2</v>
      </c>
      <c r="U875" s="13">
        <v>9.6774193548387094E-2</v>
      </c>
      <c r="V875" s="13">
        <v>1.9047619047619001E-2</v>
      </c>
      <c r="W875" s="13">
        <v>2.5210084033613401E-2</v>
      </c>
      <c r="X875" s="13">
        <v>4.5454545454545497E-2</v>
      </c>
      <c r="Y875" s="13">
        <v>0</v>
      </c>
      <c r="Z875" s="13">
        <v>3.3333333333333298E-2</v>
      </c>
      <c r="AA875" s="13">
        <v>3.77358490566038E-2</v>
      </c>
      <c r="AB875" s="13">
        <v>4.2553191489361701E-2</v>
      </c>
      <c r="AC875" s="13">
        <v>5.8823529411764698E-2</v>
      </c>
      <c r="AD875" s="13">
        <v>0</v>
      </c>
      <c r="AE875" s="13"/>
      <c r="AF875" s="13">
        <v>3.7641154328732697E-2</v>
      </c>
      <c r="AG875" s="13">
        <v>2.7237354085603099E-2</v>
      </c>
      <c r="AH875" s="13"/>
      <c r="AI875" s="13">
        <v>2.5423728813559299E-2</v>
      </c>
      <c r="AJ875" s="13">
        <v>1.2987012987013E-2</v>
      </c>
      <c r="AK875" s="13">
        <v>5.4913294797687903E-2</v>
      </c>
      <c r="AL875" s="13"/>
      <c r="AM875" s="13">
        <v>0</v>
      </c>
      <c r="AN875" s="13">
        <v>1.9230769230769201E-2</v>
      </c>
      <c r="AO875" s="13">
        <v>2.96296296296296E-2</v>
      </c>
      <c r="AP875" s="13"/>
      <c r="AQ875" s="13">
        <v>1.47492625368732E-2</v>
      </c>
      <c r="AR875" s="13">
        <v>5.3124999999999999E-2</v>
      </c>
      <c r="AS875" s="13"/>
      <c r="AT875" s="13">
        <v>2.1021021021020998E-2</v>
      </c>
      <c r="AU875" s="13">
        <v>3.7539103232533899E-2</v>
      </c>
      <c r="AV875" s="13"/>
      <c r="AW875" s="13">
        <v>3.1161473087818699E-2</v>
      </c>
      <c r="AX875" s="13">
        <v>3.3578174186778602E-2</v>
      </c>
      <c r="AY875" s="13"/>
      <c r="AZ875" s="13">
        <v>5.5350553505535097E-2</v>
      </c>
      <c r="BA875" s="13">
        <v>1.8421052631578901E-2</v>
      </c>
      <c r="BB875" s="13"/>
      <c r="BC875" s="13">
        <v>4.0229885057471299E-2</v>
      </c>
      <c r="BD875" s="13">
        <v>3.4782608695652202E-2</v>
      </c>
      <c r="BE875" s="13"/>
      <c r="BF875" s="13">
        <v>4.4117647058823498E-2</v>
      </c>
      <c r="BG875" s="13">
        <v>3.77358490566038E-2</v>
      </c>
      <c r="BH875" s="13"/>
      <c r="BI875" s="13">
        <v>7.2463768115942004E-2</v>
      </c>
      <c r="BJ875" s="13">
        <v>2.8229255774166E-2</v>
      </c>
      <c r="BK875" s="13"/>
      <c r="BL875" s="13">
        <v>4.5544554455445502E-2</v>
      </c>
      <c r="BM875" s="13">
        <v>2.6515151515151499E-2</v>
      </c>
    </row>
    <row r="876" spans="2:65" x14ac:dyDescent="0.3">
      <c r="B876" t="s">
        <v>91</v>
      </c>
      <c r="C876" s="13">
        <v>5.2193645990922799E-2</v>
      </c>
      <c r="D876" s="13">
        <v>4.9759229534510403E-2</v>
      </c>
      <c r="E876" s="13">
        <v>5.3468208092485599E-2</v>
      </c>
      <c r="F876" s="13"/>
      <c r="G876" s="13">
        <v>4.4198895027624301E-2</v>
      </c>
      <c r="H876" s="13">
        <v>5.0420168067226899E-2</v>
      </c>
      <c r="I876" s="13">
        <v>2.5830258302582999E-2</v>
      </c>
      <c r="J876" s="13">
        <v>9.4786729857819899E-2</v>
      </c>
      <c r="K876" s="13">
        <v>4.58015267175573E-2</v>
      </c>
      <c r="L876" s="13">
        <v>5.8479532163742701E-2</v>
      </c>
      <c r="M876" s="13"/>
      <c r="N876" s="13">
        <v>4.4680851063829803E-2</v>
      </c>
      <c r="O876" s="13">
        <v>6.4705882352941196E-2</v>
      </c>
      <c r="P876" s="13">
        <v>2.2471910112359501E-2</v>
      </c>
      <c r="Q876" s="13">
        <v>6.8965517241379296E-2</v>
      </c>
      <c r="R876" s="13"/>
      <c r="S876" s="13">
        <v>5.1903114186851201E-2</v>
      </c>
      <c r="T876" s="13">
        <v>6.7164179104477598E-2</v>
      </c>
      <c r="U876" s="13">
        <v>3.2258064516128997E-2</v>
      </c>
      <c r="V876" s="13">
        <v>5.7142857142857099E-2</v>
      </c>
      <c r="W876" s="13">
        <v>6.7226890756302504E-2</v>
      </c>
      <c r="X876" s="13">
        <v>8.3333333333333301E-2</v>
      </c>
      <c r="Y876" s="13">
        <v>6.5420560747663503E-2</v>
      </c>
      <c r="Z876" s="13">
        <v>0</v>
      </c>
      <c r="AA876" s="13">
        <v>2.51572327044025E-2</v>
      </c>
      <c r="AB876" s="13">
        <v>2.1276595744680899E-2</v>
      </c>
      <c r="AC876" s="13">
        <v>4.4117647058823498E-2</v>
      </c>
      <c r="AD876" s="13">
        <v>8.6956521739130405E-2</v>
      </c>
      <c r="AE876" s="13"/>
      <c r="AF876" s="13">
        <v>4.7678795483061497E-2</v>
      </c>
      <c r="AG876" s="13">
        <v>5.83657587548638E-2</v>
      </c>
      <c r="AH876" s="13"/>
      <c r="AI876" s="13">
        <v>4.2372881355932202E-2</v>
      </c>
      <c r="AJ876" s="13">
        <v>2.5974025974026E-2</v>
      </c>
      <c r="AK876" s="13">
        <v>6.3583815028901702E-2</v>
      </c>
      <c r="AL876" s="13"/>
      <c r="AM876" s="13">
        <v>1.4705882352941201E-2</v>
      </c>
      <c r="AN876" s="13">
        <v>9.6153846153846201E-2</v>
      </c>
      <c r="AO876" s="13">
        <v>4.4444444444444398E-2</v>
      </c>
      <c r="AP876" s="13"/>
      <c r="AQ876" s="13">
        <v>4.2772861356932201E-2</v>
      </c>
      <c r="AR876" s="13">
        <v>6.25E-2</v>
      </c>
      <c r="AS876" s="13"/>
      <c r="AT876" s="13">
        <v>6.3063063063063099E-2</v>
      </c>
      <c r="AU876" s="13">
        <v>4.9009384775808101E-2</v>
      </c>
      <c r="AV876" s="13"/>
      <c r="AW876" s="13">
        <v>6.2322946175637398E-2</v>
      </c>
      <c r="AX876" s="13">
        <v>4.7219307450157399E-2</v>
      </c>
      <c r="AY876" s="13"/>
      <c r="AZ876" s="13">
        <v>5.9040590405904099E-2</v>
      </c>
      <c r="BA876" s="13">
        <v>4.3421052631578999E-2</v>
      </c>
      <c r="BB876" s="13"/>
      <c r="BC876" s="13">
        <v>3.1609195402298902E-2</v>
      </c>
      <c r="BD876" s="13">
        <v>5.6521739130434803E-2</v>
      </c>
      <c r="BE876" s="13"/>
      <c r="BF876" s="13">
        <v>2.2058823529411801E-2</v>
      </c>
      <c r="BG876" s="13">
        <v>3.77358490566038E-2</v>
      </c>
      <c r="BH876" s="13"/>
      <c r="BI876" s="13">
        <v>3.6231884057971002E-2</v>
      </c>
      <c r="BJ876" s="13">
        <v>5.3892215568862298E-2</v>
      </c>
      <c r="BK876" s="13"/>
      <c r="BL876" s="13">
        <v>5.1485148514851503E-2</v>
      </c>
      <c r="BM876" s="13">
        <v>5.3030303030302997E-2</v>
      </c>
    </row>
    <row r="877" spans="2:65" x14ac:dyDescent="0.3">
      <c r="B877" t="s">
        <v>76</v>
      </c>
      <c r="C877" s="13">
        <v>0.66944024205748898</v>
      </c>
      <c r="D877" s="13">
        <v>0.67415730337078705</v>
      </c>
      <c r="E877" s="13">
        <v>0.66473988439306397</v>
      </c>
      <c r="F877" s="13"/>
      <c r="G877" s="13">
        <v>0.68508287292817704</v>
      </c>
      <c r="H877" s="13">
        <v>0.68907563025210095</v>
      </c>
      <c r="I877" s="13">
        <v>0.67158671586715901</v>
      </c>
      <c r="J877" s="13">
        <v>0.59715639810426502</v>
      </c>
      <c r="K877" s="13">
        <v>0.73282442748091603</v>
      </c>
      <c r="L877" s="13">
        <v>0.64912280701754399</v>
      </c>
      <c r="M877" s="13"/>
      <c r="N877" s="13">
        <v>0.67446808510638301</v>
      </c>
      <c r="O877" s="13">
        <v>0.65588235294117603</v>
      </c>
      <c r="P877" s="13">
        <v>0.66853932584269704</v>
      </c>
      <c r="Q877" s="13">
        <v>0.66771159874608199</v>
      </c>
      <c r="R877" s="13"/>
      <c r="S877" s="13">
        <v>0.71972318339100305</v>
      </c>
      <c r="T877" s="13">
        <v>0.60447761194029903</v>
      </c>
      <c r="U877" s="13">
        <v>0.58064516129032295</v>
      </c>
      <c r="V877" s="13">
        <v>0.64761904761904798</v>
      </c>
      <c r="W877" s="13">
        <v>0.63865546218487401</v>
      </c>
      <c r="X877" s="13">
        <v>0.62878787878787901</v>
      </c>
      <c r="Y877" s="13">
        <v>0.67289719626168198</v>
      </c>
      <c r="Z877" s="13">
        <v>0.6</v>
      </c>
      <c r="AA877" s="13">
        <v>0.73584905660377398</v>
      </c>
      <c r="AB877" s="13">
        <v>0.69148936170212805</v>
      </c>
      <c r="AC877" s="13">
        <v>0.64705882352941202</v>
      </c>
      <c r="AD877" s="13">
        <v>0.73913043478260898</v>
      </c>
      <c r="AE877" s="13"/>
      <c r="AF877" s="13">
        <v>0.673776662484316</v>
      </c>
      <c r="AG877" s="13">
        <v>0.667315175097276</v>
      </c>
      <c r="AH877" s="13"/>
      <c r="AI877" s="13">
        <v>0.68644067796610198</v>
      </c>
      <c r="AJ877" s="13">
        <v>0.662337662337662</v>
      </c>
      <c r="AK877" s="13">
        <v>0.65895953757225401</v>
      </c>
      <c r="AL877" s="13"/>
      <c r="AM877" s="13">
        <v>0.82352941176470595</v>
      </c>
      <c r="AN877" s="13">
        <v>0.69230769230769196</v>
      </c>
      <c r="AO877" s="13">
        <v>0.562962962962963</v>
      </c>
      <c r="AP877" s="13"/>
      <c r="AQ877" s="13">
        <v>0.70353982300884998</v>
      </c>
      <c r="AR877" s="13">
        <v>0.6328125</v>
      </c>
      <c r="AS877" s="13"/>
      <c r="AT877" s="13">
        <v>0.70270270270270296</v>
      </c>
      <c r="AU877" s="13">
        <v>0.66006256517205397</v>
      </c>
      <c r="AV877" s="13"/>
      <c r="AW877" s="13">
        <v>0.67138810198300303</v>
      </c>
      <c r="AX877" s="13">
        <v>0.66841552990556097</v>
      </c>
      <c r="AY877" s="13"/>
      <c r="AZ877" s="13">
        <v>0.61992619926199299</v>
      </c>
      <c r="BA877" s="13">
        <v>0.70526315789473704</v>
      </c>
      <c r="BB877" s="13"/>
      <c r="BC877" s="13">
        <v>0.71264367816092</v>
      </c>
      <c r="BD877" s="13">
        <v>0.639130434782609</v>
      </c>
      <c r="BE877" s="13"/>
      <c r="BF877" s="13">
        <v>0.72794117647058798</v>
      </c>
      <c r="BG877" s="13">
        <v>0.70283018867924496</v>
      </c>
      <c r="BH877" s="13"/>
      <c r="BI877" s="13">
        <v>0.63768115942029002</v>
      </c>
      <c r="BJ877" s="13">
        <v>0.67579127459367005</v>
      </c>
      <c r="BK877" s="13"/>
      <c r="BL877" s="13">
        <v>0.68514851485148498</v>
      </c>
      <c r="BM877" s="13">
        <v>0.66035353535353503</v>
      </c>
    </row>
    <row r="878" spans="2:65" x14ac:dyDescent="0.3">
      <c r="B878" t="s">
        <v>77</v>
      </c>
      <c r="C878" s="13">
        <v>0.10816944024205701</v>
      </c>
      <c r="D878" s="13">
        <v>0.12841091492776899</v>
      </c>
      <c r="E878" s="13">
        <v>9.1040462427745703E-2</v>
      </c>
      <c r="F878" s="13"/>
      <c r="G878" s="13">
        <v>9.9447513812154706E-2</v>
      </c>
      <c r="H878" s="13">
        <v>9.2436974789915999E-2</v>
      </c>
      <c r="I878" s="13">
        <v>0.10332103321033199</v>
      </c>
      <c r="J878" s="13">
        <v>0.127962085308057</v>
      </c>
      <c r="K878" s="13">
        <v>9.9236641221374003E-2</v>
      </c>
      <c r="L878" s="13">
        <v>0.140350877192982</v>
      </c>
      <c r="M878" s="13"/>
      <c r="N878" s="13">
        <v>0.114893617021277</v>
      </c>
      <c r="O878" s="13">
        <v>0.126470588235294</v>
      </c>
      <c r="P878" s="13">
        <v>0.117977528089888</v>
      </c>
      <c r="Q878" s="13">
        <v>7.8369905956112804E-2</v>
      </c>
      <c r="R878" s="13"/>
      <c r="S878" s="13">
        <v>8.9965397923875395E-2</v>
      </c>
      <c r="T878" s="13">
        <v>0.134328358208955</v>
      </c>
      <c r="U878" s="13">
        <v>0.209677419354839</v>
      </c>
      <c r="V878" s="13">
        <v>8.5714285714285701E-2</v>
      </c>
      <c r="W878" s="13">
        <v>0.126050420168067</v>
      </c>
      <c r="X878" s="13">
        <v>8.3333333333333301E-2</v>
      </c>
      <c r="Y878" s="13">
        <v>0.11214953271028</v>
      </c>
      <c r="Z878" s="13">
        <v>0.2</v>
      </c>
      <c r="AA878" s="13">
        <v>8.8050314465408799E-2</v>
      </c>
      <c r="AB878" s="13">
        <v>0.117021276595745</v>
      </c>
      <c r="AC878" s="13">
        <v>0.10294117647058799</v>
      </c>
      <c r="AD878" s="13">
        <v>4.3478260869565202E-2</v>
      </c>
      <c r="AE878" s="13"/>
      <c r="AF878" s="13">
        <v>0.105395232120452</v>
      </c>
      <c r="AG878" s="13">
        <v>0.110894941634241</v>
      </c>
      <c r="AH878" s="13"/>
      <c r="AI878" s="13">
        <v>8.8983050847457598E-2</v>
      </c>
      <c r="AJ878" s="13">
        <v>6.4935064935064901E-2</v>
      </c>
      <c r="AK878" s="13">
        <v>0.12716763005780299</v>
      </c>
      <c r="AL878" s="13"/>
      <c r="AM878" s="13">
        <v>2.9411764705882401E-2</v>
      </c>
      <c r="AN878" s="13">
        <v>3.8461538461538498E-2</v>
      </c>
      <c r="AO878" s="13">
        <v>0.140740740740741</v>
      </c>
      <c r="AP878" s="13"/>
      <c r="AQ878" s="13">
        <v>7.9646017699115002E-2</v>
      </c>
      <c r="AR878" s="13">
        <v>0.13750000000000001</v>
      </c>
      <c r="AS878" s="13"/>
      <c r="AT878" s="13">
        <v>7.2072072072072099E-2</v>
      </c>
      <c r="AU878" s="13">
        <v>0.118873826903024</v>
      </c>
      <c r="AV878" s="13"/>
      <c r="AW878" s="13">
        <v>0.118980169971671</v>
      </c>
      <c r="AX878" s="13">
        <v>0.10493179433368301</v>
      </c>
      <c r="AY878" s="13"/>
      <c r="AZ878" s="13">
        <v>0.12915129151291499</v>
      </c>
      <c r="BA878" s="13">
        <v>9.6052631578947403E-2</v>
      </c>
      <c r="BB878" s="13"/>
      <c r="BC878" s="13">
        <v>9.7701149425287306E-2</v>
      </c>
      <c r="BD878" s="13">
        <v>0.108695652173913</v>
      </c>
      <c r="BE878" s="13"/>
      <c r="BF878" s="13">
        <v>8.0882352941176502E-2</v>
      </c>
      <c r="BG878" s="13">
        <v>0.10849056603773601</v>
      </c>
      <c r="BH878" s="13"/>
      <c r="BI878" s="13">
        <v>0.14492753623188401</v>
      </c>
      <c r="BJ878" s="13">
        <v>0.10436270316509801</v>
      </c>
      <c r="BK878" s="13"/>
      <c r="BL878" s="13">
        <v>0.106930693069307</v>
      </c>
      <c r="BM878" s="13">
        <v>0.109848484848485</v>
      </c>
    </row>
    <row r="879" spans="2:65" x14ac:dyDescent="0.3">
      <c r="B879" t="s">
        <v>78</v>
      </c>
      <c r="C879" s="13">
        <v>0.56127080181543099</v>
      </c>
      <c r="D879" s="13">
        <v>0.54574638844301804</v>
      </c>
      <c r="E879" s="13">
        <v>0.57369942196531798</v>
      </c>
      <c r="F879" s="13"/>
      <c r="G879" s="13">
        <v>0.58563535911602205</v>
      </c>
      <c r="H879" s="13">
        <v>0.59663865546218497</v>
      </c>
      <c r="I879" s="13">
        <v>0.56826568265682698</v>
      </c>
      <c r="J879" s="13">
        <v>0.46919431279620799</v>
      </c>
      <c r="K879" s="13">
        <v>0.63358778625954204</v>
      </c>
      <c r="L879" s="13">
        <v>0.50877192982456099</v>
      </c>
      <c r="M879" s="13"/>
      <c r="N879" s="13">
        <v>0.55957446808510602</v>
      </c>
      <c r="O879" s="13">
        <v>0.52941176470588203</v>
      </c>
      <c r="P879" s="13">
        <v>0.550561797752809</v>
      </c>
      <c r="Q879" s="13">
        <v>0.58934169278996895</v>
      </c>
      <c r="R879" s="13"/>
      <c r="S879" s="13">
        <v>0.62975778546712802</v>
      </c>
      <c r="T879" s="13">
        <v>0.47014925373134298</v>
      </c>
      <c r="U879" s="13">
        <v>0.37096774193548399</v>
      </c>
      <c r="V879" s="13">
        <v>0.56190476190476202</v>
      </c>
      <c r="W879" s="13">
        <v>0.51260504201680701</v>
      </c>
      <c r="X879" s="13">
        <v>0.54545454545454497</v>
      </c>
      <c r="Y879" s="13">
        <v>0.56074766355140204</v>
      </c>
      <c r="Z879" s="13">
        <v>0.4</v>
      </c>
      <c r="AA879" s="13">
        <v>0.64779874213836497</v>
      </c>
      <c r="AB879" s="13">
        <v>0.57446808510638303</v>
      </c>
      <c r="AC879" s="13">
        <v>0.54411764705882404</v>
      </c>
      <c r="AD879" s="13">
        <v>0.69565217391304301</v>
      </c>
      <c r="AE879" s="13"/>
      <c r="AF879" s="13">
        <v>0.56838143036386501</v>
      </c>
      <c r="AG879" s="13">
        <v>0.55642023346303504</v>
      </c>
      <c r="AH879" s="13"/>
      <c r="AI879" s="13">
        <v>0.59745762711864403</v>
      </c>
      <c r="AJ879" s="13">
        <v>0.59740259740259705</v>
      </c>
      <c r="AK879" s="13">
        <v>0.53179190751445105</v>
      </c>
      <c r="AL879" s="13"/>
      <c r="AM879" s="13">
        <v>0.79411764705882304</v>
      </c>
      <c r="AN879" s="13">
        <v>0.65384615384615397</v>
      </c>
      <c r="AO879" s="13">
        <v>0.422222222222222</v>
      </c>
      <c r="AP879" s="13"/>
      <c r="AQ879" s="13">
        <v>0.62389380530973504</v>
      </c>
      <c r="AR879" s="13">
        <v>0.49531249999999999</v>
      </c>
      <c r="AS879" s="13"/>
      <c r="AT879" s="13">
        <v>0.63063063063063096</v>
      </c>
      <c r="AU879" s="13">
        <v>0.54118873826903002</v>
      </c>
      <c r="AV879" s="13"/>
      <c r="AW879" s="13">
        <v>0.55240793201133098</v>
      </c>
      <c r="AX879" s="13">
        <v>0.56348373557187803</v>
      </c>
      <c r="AY879" s="13"/>
      <c r="AZ879" s="13">
        <v>0.490774907749078</v>
      </c>
      <c r="BA879" s="13">
        <v>0.60921052631578898</v>
      </c>
      <c r="BB879" s="13"/>
      <c r="BC879" s="13">
        <v>0.61494252873563204</v>
      </c>
      <c r="BD879" s="13">
        <v>0.53043478260869603</v>
      </c>
      <c r="BE879" s="13"/>
      <c r="BF879" s="13">
        <v>0.64705882352941202</v>
      </c>
      <c r="BG879" s="13">
        <v>0.59433962264150897</v>
      </c>
      <c r="BH879" s="13"/>
      <c r="BI879" s="13">
        <v>0.49275362318840599</v>
      </c>
      <c r="BJ879" s="13">
        <v>0.57142857142857095</v>
      </c>
      <c r="BK879" s="13"/>
      <c r="BL879" s="13">
        <v>0.57821782178217795</v>
      </c>
      <c r="BM879" s="13">
        <v>0.55050505050505005</v>
      </c>
    </row>
    <row r="880" spans="2:65" x14ac:dyDescent="0.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c r="BK880" s="13"/>
      <c r="BL880" s="13"/>
      <c r="BM880" s="13"/>
    </row>
    <row r="881" spans="2:65" x14ac:dyDescent="0.3">
      <c r="B881" s="6" t="s">
        <v>423</v>
      </c>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c r="BK881" s="13"/>
      <c r="BL881" s="13"/>
      <c r="BM881" s="13"/>
    </row>
    <row r="882" spans="2:65" x14ac:dyDescent="0.3">
      <c r="B882" s="23" t="s">
        <v>82</v>
      </c>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c r="BK882" s="13"/>
      <c r="BL882" s="13"/>
      <c r="BM882" s="13"/>
    </row>
    <row r="883" spans="2:65" x14ac:dyDescent="0.3">
      <c r="B883" t="s">
        <v>87</v>
      </c>
      <c r="C883" s="13">
        <v>0.41225416036308599</v>
      </c>
      <c r="D883" s="13">
        <v>0.37399678972712702</v>
      </c>
      <c r="E883" s="13">
        <v>0.449421965317919</v>
      </c>
      <c r="F883" s="13"/>
      <c r="G883" s="13">
        <v>0.40883977900552498</v>
      </c>
      <c r="H883" s="13">
        <v>0.44817927170868299</v>
      </c>
      <c r="I883" s="13">
        <v>0.42804428044280401</v>
      </c>
      <c r="J883" s="13">
        <v>0.417061611374408</v>
      </c>
      <c r="K883" s="13">
        <v>0.32824427480916002</v>
      </c>
      <c r="L883" s="13">
        <v>0.37426900584795297</v>
      </c>
      <c r="M883" s="13"/>
      <c r="N883" s="13">
        <v>0.438297872340426</v>
      </c>
      <c r="O883" s="13">
        <v>0.38529411764705901</v>
      </c>
      <c r="P883" s="13">
        <v>0.44382022471910099</v>
      </c>
      <c r="Q883" s="13">
        <v>0.38557993730407503</v>
      </c>
      <c r="R883" s="13"/>
      <c r="S883" s="13">
        <v>0.449826989619377</v>
      </c>
      <c r="T883" s="13">
        <v>0.402985074626866</v>
      </c>
      <c r="U883" s="13">
        <v>0.43548387096774199</v>
      </c>
      <c r="V883" s="13">
        <v>0.419047619047619</v>
      </c>
      <c r="W883" s="13">
        <v>0.41176470588235298</v>
      </c>
      <c r="X883" s="13">
        <v>0.37121212121212099</v>
      </c>
      <c r="Y883" s="13">
        <v>0.42990654205607498</v>
      </c>
      <c r="Z883" s="13">
        <v>0.4</v>
      </c>
      <c r="AA883" s="13">
        <v>0.40880503144654101</v>
      </c>
      <c r="AB883" s="13">
        <v>0.39361702127659598</v>
      </c>
      <c r="AC883" s="13">
        <v>0.36764705882352899</v>
      </c>
      <c r="AD883" s="13">
        <v>0.30434782608695699</v>
      </c>
      <c r="AE883" s="13"/>
      <c r="AF883" s="13">
        <v>0.43538268506900901</v>
      </c>
      <c r="AG883" s="13">
        <v>0.37743190661478598</v>
      </c>
      <c r="AH883" s="13"/>
      <c r="AI883" s="13">
        <v>0.49576271186440701</v>
      </c>
      <c r="AJ883" s="13">
        <v>0.46753246753246802</v>
      </c>
      <c r="AK883" s="13">
        <v>0.34393063583814998</v>
      </c>
      <c r="AL883" s="13"/>
      <c r="AM883" s="13">
        <v>0.60294117647058798</v>
      </c>
      <c r="AN883" s="13">
        <v>0.40384615384615402</v>
      </c>
      <c r="AO883" s="13">
        <v>0.41481481481481502</v>
      </c>
      <c r="AP883" s="13"/>
      <c r="AQ883" s="13">
        <v>0.44247787610619499</v>
      </c>
      <c r="AR883" s="13">
        <v>0.38124999999999998</v>
      </c>
      <c r="AS883" s="13"/>
      <c r="AT883" s="13">
        <v>0.435435435435435</v>
      </c>
      <c r="AU883" s="13">
        <v>0.40563086548487998</v>
      </c>
      <c r="AV883" s="13"/>
      <c r="AW883" s="13">
        <v>0.39093484419263502</v>
      </c>
      <c r="AX883" s="13">
        <v>0.42287513116474301</v>
      </c>
      <c r="AY883" s="13"/>
      <c r="AZ883" s="13">
        <v>0.41512915129151301</v>
      </c>
      <c r="BA883" s="13">
        <v>0.41052631578947402</v>
      </c>
      <c r="BB883" s="13"/>
      <c r="BC883" s="13">
        <v>0.43678160919540199</v>
      </c>
      <c r="BD883" s="13">
        <v>0.36956521739130399</v>
      </c>
      <c r="BE883" s="13"/>
      <c r="BF883" s="13">
        <v>0.49264705882352899</v>
      </c>
      <c r="BG883" s="13">
        <v>0.40094339622641501</v>
      </c>
      <c r="BH883" s="13"/>
      <c r="BI883" s="13">
        <v>0.39855072463768099</v>
      </c>
      <c r="BJ883" s="13">
        <v>0.414029084687767</v>
      </c>
      <c r="BK883" s="13"/>
      <c r="BL883" s="13">
        <v>0.40396039603960399</v>
      </c>
      <c r="BM883" s="13">
        <v>0.42297979797979801</v>
      </c>
    </row>
    <row r="884" spans="2:65" x14ac:dyDescent="0.3">
      <c r="B884" t="s">
        <v>88</v>
      </c>
      <c r="C884" s="13">
        <v>0.37367624810892602</v>
      </c>
      <c r="D884" s="13">
        <v>0.391653290529695</v>
      </c>
      <c r="E884" s="13">
        <v>0.35260115606936399</v>
      </c>
      <c r="F884" s="13"/>
      <c r="G884" s="13">
        <v>0.39779005524861899</v>
      </c>
      <c r="H884" s="13">
        <v>0.36414565826330503</v>
      </c>
      <c r="I884" s="13">
        <v>0.36162361623616202</v>
      </c>
      <c r="J884" s="13">
        <v>0.33175355450236999</v>
      </c>
      <c r="K884" s="13">
        <v>0.43511450381679401</v>
      </c>
      <c r="L884" s="13">
        <v>0.391812865497076</v>
      </c>
      <c r="M884" s="13"/>
      <c r="N884" s="13">
        <v>0.37446808510638302</v>
      </c>
      <c r="O884" s="13">
        <v>0.35294117647058798</v>
      </c>
      <c r="P884" s="13">
        <v>0.36516853932584298</v>
      </c>
      <c r="Q884" s="13">
        <v>0.39811912225705298</v>
      </c>
      <c r="R884" s="13"/>
      <c r="S884" s="13">
        <v>0.380622837370242</v>
      </c>
      <c r="T884" s="13">
        <v>0.33582089552238797</v>
      </c>
      <c r="U884" s="13">
        <v>0.30645161290322598</v>
      </c>
      <c r="V884" s="13">
        <v>0.371428571428571</v>
      </c>
      <c r="W884" s="13">
        <v>0.35294117647058798</v>
      </c>
      <c r="X884" s="13">
        <v>0.37121212121212099</v>
      </c>
      <c r="Y884" s="13">
        <v>0.38317757009345799</v>
      </c>
      <c r="Z884" s="13">
        <v>0.33333333333333298</v>
      </c>
      <c r="AA884" s="13">
        <v>0.38993710691823902</v>
      </c>
      <c r="AB884" s="13">
        <v>0.43617021276595702</v>
      </c>
      <c r="AC884" s="13">
        <v>0.35294117647058798</v>
      </c>
      <c r="AD884" s="13">
        <v>0.52173913043478304</v>
      </c>
      <c r="AE884" s="13"/>
      <c r="AF884" s="13">
        <v>0.36135508155583401</v>
      </c>
      <c r="AG884" s="13">
        <v>0.39105058365758799</v>
      </c>
      <c r="AH884" s="13"/>
      <c r="AI884" s="13">
        <v>0.31779661016949201</v>
      </c>
      <c r="AJ884" s="13">
        <v>0.337662337662338</v>
      </c>
      <c r="AK884" s="13">
        <v>0.419075144508671</v>
      </c>
      <c r="AL884" s="13"/>
      <c r="AM884" s="13">
        <v>0.308823529411765</v>
      </c>
      <c r="AN884" s="13">
        <v>0.34615384615384598</v>
      </c>
      <c r="AO884" s="13">
        <v>0.34074074074074101</v>
      </c>
      <c r="AP884" s="13"/>
      <c r="AQ884" s="13">
        <v>0.38348082595870198</v>
      </c>
      <c r="AR884" s="13">
        <v>0.36406250000000001</v>
      </c>
      <c r="AS884" s="13"/>
      <c r="AT884" s="13">
        <v>0.381381381381381</v>
      </c>
      <c r="AU884" s="13">
        <v>0.36913451511991702</v>
      </c>
      <c r="AV884" s="13"/>
      <c r="AW884" s="13">
        <v>0.38526912181303102</v>
      </c>
      <c r="AX884" s="13">
        <v>0.36935991605456497</v>
      </c>
      <c r="AY884" s="13"/>
      <c r="AZ884" s="13">
        <v>0.345018450184502</v>
      </c>
      <c r="BA884" s="13">
        <v>0.393421052631579</v>
      </c>
      <c r="BB884" s="13"/>
      <c r="BC884" s="13">
        <v>0.37356321839080497</v>
      </c>
      <c r="BD884" s="13">
        <v>0.37826086956521698</v>
      </c>
      <c r="BE884" s="13"/>
      <c r="BF884" s="13">
        <v>0.33823529411764702</v>
      </c>
      <c r="BG884" s="13">
        <v>0.39622641509433998</v>
      </c>
      <c r="BH884" s="13"/>
      <c r="BI884" s="13">
        <v>0.34057971014492799</v>
      </c>
      <c r="BJ884" s="13">
        <v>0.37810094097519198</v>
      </c>
      <c r="BK884" s="13"/>
      <c r="BL884" s="13">
        <v>0.366336633663366</v>
      </c>
      <c r="BM884" s="13">
        <v>0.37752525252525299</v>
      </c>
    </row>
    <row r="885" spans="2:65" x14ac:dyDescent="0.3">
      <c r="B885" t="s">
        <v>420</v>
      </c>
      <c r="C885" s="13">
        <v>0.12783661119515899</v>
      </c>
      <c r="D885" s="13">
        <v>0.13643659711075401</v>
      </c>
      <c r="E885" s="13">
        <v>0.12138728323699401</v>
      </c>
      <c r="F885" s="13"/>
      <c r="G885" s="13">
        <v>0.138121546961326</v>
      </c>
      <c r="H885" s="13">
        <v>0.112044817927171</v>
      </c>
      <c r="I885" s="13">
        <v>0.11070110701107</v>
      </c>
      <c r="J885" s="13">
        <v>0.14218009478672999</v>
      </c>
      <c r="K885" s="13">
        <v>0.13740458015267201</v>
      </c>
      <c r="L885" s="13">
        <v>0.15204678362573101</v>
      </c>
      <c r="M885" s="13"/>
      <c r="N885" s="13">
        <v>0.12553191489361701</v>
      </c>
      <c r="O885" s="13">
        <v>0.15</v>
      </c>
      <c r="P885" s="13">
        <v>0.117977528089888</v>
      </c>
      <c r="Q885" s="13">
        <v>0.109717868338558</v>
      </c>
      <c r="R885" s="13"/>
      <c r="S885" s="13">
        <v>0.10726643598615899</v>
      </c>
      <c r="T885" s="13">
        <v>0.164179104477612</v>
      </c>
      <c r="U885" s="13">
        <v>0.17741935483870999</v>
      </c>
      <c r="V885" s="13">
        <v>0.12380952380952399</v>
      </c>
      <c r="W885" s="13">
        <v>0.17647058823529399</v>
      </c>
      <c r="X885" s="13">
        <v>0.14393939393939401</v>
      </c>
      <c r="Y885" s="13">
        <v>0.11214953271028</v>
      </c>
      <c r="Z885" s="13">
        <v>0.1</v>
      </c>
      <c r="AA885" s="13">
        <v>0.10062893081761</v>
      </c>
      <c r="AB885" s="13">
        <v>9.5744680851063801E-2</v>
      </c>
      <c r="AC885" s="13">
        <v>0.14705882352941199</v>
      </c>
      <c r="AD885" s="13">
        <v>8.6956521739130405E-2</v>
      </c>
      <c r="AE885" s="13"/>
      <c r="AF885" s="13">
        <v>0.120451693851945</v>
      </c>
      <c r="AG885" s="13">
        <v>0.14007782101167299</v>
      </c>
      <c r="AH885" s="13"/>
      <c r="AI885" s="13">
        <v>0.12288135593220301</v>
      </c>
      <c r="AJ885" s="13">
        <v>0.103896103896104</v>
      </c>
      <c r="AK885" s="13">
        <v>0.13294797687861301</v>
      </c>
      <c r="AL885" s="13"/>
      <c r="AM885" s="13">
        <v>7.3529411764705899E-2</v>
      </c>
      <c r="AN885" s="13">
        <v>0.134615384615385</v>
      </c>
      <c r="AO885" s="13">
        <v>0.162962962962963</v>
      </c>
      <c r="AP885" s="13"/>
      <c r="AQ885" s="13">
        <v>0.117994100294985</v>
      </c>
      <c r="AR885" s="13">
        <v>0.13750000000000001</v>
      </c>
      <c r="AS885" s="13"/>
      <c r="AT885" s="13">
        <v>0.126126126126126</v>
      </c>
      <c r="AU885" s="13">
        <v>0.12930135557872799</v>
      </c>
      <c r="AV885" s="13"/>
      <c r="AW885" s="13">
        <v>0.13597733711048199</v>
      </c>
      <c r="AX885" s="13">
        <v>0.12277019937040901</v>
      </c>
      <c r="AY885" s="13"/>
      <c r="AZ885" s="13">
        <v>0.121771217712177</v>
      </c>
      <c r="BA885" s="13">
        <v>0.13289473684210501</v>
      </c>
      <c r="BB885" s="13"/>
      <c r="BC885" s="13">
        <v>0.11206896551724101</v>
      </c>
      <c r="BD885" s="13">
        <v>0.143478260869565</v>
      </c>
      <c r="BE885" s="13"/>
      <c r="BF885" s="13">
        <v>9.5588235294117599E-2</v>
      </c>
      <c r="BG885" s="13">
        <v>0.122641509433962</v>
      </c>
      <c r="BH885" s="13"/>
      <c r="BI885" s="13">
        <v>0.13043478260869601</v>
      </c>
      <c r="BJ885" s="13">
        <v>0.128314798973482</v>
      </c>
      <c r="BK885" s="13"/>
      <c r="BL885" s="13">
        <v>0.120792079207921</v>
      </c>
      <c r="BM885" s="13">
        <v>0.130050505050505</v>
      </c>
    </row>
    <row r="886" spans="2:65" x14ac:dyDescent="0.3">
      <c r="B886" t="s">
        <v>421</v>
      </c>
      <c r="C886" s="13">
        <v>4.7655068078668698E-2</v>
      </c>
      <c r="D886" s="13">
        <v>6.2600321027287298E-2</v>
      </c>
      <c r="E886" s="13">
        <v>3.4682080924855502E-2</v>
      </c>
      <c r="F886" s="13"/>
      <c r="G886" s="13">
        <v>3.3149171270718203E-2</v>
      </c>
      <c r="H886" s="13">
        <v>5.3221288515406202E-2</v>
      </c>
      <c r="I886" s="13">
        <v>4.7970479704797099E-2</v>
      </c>
      <c r="J886" s="13">
        <v>5.2132701421800903E-2</v>
      </c>
      <c r="K886" s="13">
        <v>4.58015267175573E-2</v>
      </c>
      <c r="L886" s="13">
        <v>4.6783625730994101E-2</v>
      </c>
      <c r="M886" s="13"/>
      <c r="N886" s="13">
        <v>2.5531914893616999E-2</v>
      </c>
      <c r="O886" s="13">
        <v>7.0588235294117604E-2</v>
      </c>
      <c r="P886" s="13">
        <v>3.9325842696629199E-2</v>
      </c>
      <c r="Q886" s="13">
        <v>6.2695924764890304E-2</v>
      </c>
      <c r="R886" s="13"/>
      <c r="S886" s="13">
        <v>2.0761245674740501E-2</v>
      </c>
      <c r="T886" s="13">
        <v>5.22388059701493E-2</v>
      </c>
      <c r="U886" s="13">
        <v>3.2258064516128997E-2</v>
      </c>
      <c r="V886" s="13">
        <v>5.7142857142857099E-2</v>
      </c>
      <c r="W886" s="13">
        <v>4.20168067226891E-2</v>
      </c>
      <c r="X886" s="13">
        <v>7.5757575757575801E-2</v>
      </c>
      <c r="Y886" s="13">
        <v>1.86915887850467E-2</v>
      </c>
      <c r="Z886" s="13">
        <v>0.133333333333333</v>
      </c>
      <c r="AA886" s="13">
        <v>5.6603773584905703E-2</v>
      </c>
      <c r="AB886" s="13">
        <v>6.3829787234042507E-2</v>
      </c>
      <c r="AC886" s="13">
        <v>7.3529411764705899E-2</v>
      </c>
      <c r="AD886" s="13">
        <v>4.3478260869565202E-2</v>
      </c>
      <c r="AE886" s="13"/>
      <c r="AF886" s="13">
        <v>5.2697616060225799E-2</v>
      </c>
      <c r="AG886" s="13">
        <v>3.8910505836575897E-2</v>
      </c>
      <c r="AH886" s="13"/>
      <c r="AI886" s="13">
        <v>3.3898305084745797E-2</v>
      </c>
      <c r="AJ886" s="13">
        <v>6.4935064935064901E-2</v>
      </c>
      <c r="AK886" s="13">
        <v>6.3583815028901702E-2</v>
      </c>
      <c r="AL886" s="13"/>
      <c r="AM886" s="13">
        <v>1.4705882352941201E-2</v>
      </c>
      <c r="AN886" s="13">
        <v>3.8461538461538498E-2</v>
      </c>
      <c r="AO886" s="13">
        <v>5.9259259259259303E-2</v>
      </c>
      <c r="AP886" s="13"/>
      <c r="AQ886" s="13">
        <v>2.50737463126844E-2</v>
      </c>
      <c r="AR886" s="13">
        <v>7.03125E-2</v>
      </c>
      <c r="AS886" s="13"/>
      <c r="AT886" s="13">
        <v>3.9039039039038999E-2</v>
      </c>
      <c r="AU886" s="13">
        <v>5.00521376433785E-2</v>
      </c>
      <c r="AV886" s="13"/>
      <c r="AW886" s="13">
        <v>4.5325779036827198E-2</v>
      </c>
      <c r="AX886" s="13">
        <v>4.8268625393494198E-2</v>
      </c>
      <c r="AY886" s="13"/>
      <c r="AZ886" s="13">
        <v>7.0110701107011106E-2</v>
      </c>
      <c r="BA886" s="13">
        <v>3.2894736842105303E-2</v>
      </c>
      <c r="BB886" s="13"/>
      <c r="BC886" s="13">
        <v>5.1724137931034503E-2</v>
      </c>
      <c r="BD886" s="13">
        <v>5.6521739130434803E-2</v>
      </c>
      <c r="BE886" s="13"/>
      <c r="BF886" s="13">
        <v>5.1470588235294101E-2</v>
      </c>
      <c r="BG886" s="13">
        <v>5.1886792452830198E-2</v>
      </c>
      <c r="BH886" s="13"/>
      <c r="BI886" s="13">
        <v>9.4202898550724598E-2</v>
      </c>
      <c r="BJ886" s="13">
        <v>4.1060735671514102E-2</v>
      </c>
      <c r="BK886" s="13"/>
      <c r="BL886" s="13">
        <v>6.5346534653465294E-2</v>
      </c>
      <c r="BM886" s="13">
        <v>3.6616161616161602E-2</v>
      </c>
    </row>
    <row r="887" spans="2:65" x14ac:dyDescent="0.3">
      <c r="B887" t="s">
        <v>91</v>
      </c>
      <c r="C887" s="13">
        <v>3.85779122541604E-2</v>
      </c>
      <c r="D887" s="13">
        <v>3.5313001605136403E-2</v>
      </c>
      <c r="E887" s="13">
        <v>4.19075144508671E-2</v>
      </c>
      <c r="F887" s="13"/>
      <c r="G887" s="13">
        <v>2.2099447513812199E-2</v>
      </c>
      <c r="H887" s="13">
        <v>2.2408963585434202E-2</v>
      </c>
      <c r="I887" s="13">
        <v>5.1660516605166101E-2</v>
      </c>
      <c r="J887" s="13">
        <v>5.6872037914691899E-2</v>
      </c>
      <c r="K887" s="13">
        <v>5.34351145038168E-2</v>
      </c>
      <c r="L887" s="13">
        <v>3.5087719298245598E-2</v>
      </c>
      <c r="M887" s="13"/>
      <c r="N887" s="13">
        <v>3.6170212765957402E-2</v>
      </c>
      <c r="O887" s="13">
        <v>4.11764705882353E-2</v>
      </c>
      <c r="P887" s="13">
        <v>3.3707865168539297E-2</v>
      </c>
      <c r="Q887" s="13">
        <v>4.3887147335423198E-2</v>
      </c>
      <c r="R887" s="13"/>
      <c r="S887" s="13">
        <v>4.1522491349481001E-2</v>
      </c>
      <c r="T887" s="13">
        <v>4.47761194029851E-2</v>
      </c>
      <c r="U887" s="13">
        <v>4.8387096774193498E-2</v>
      </c>
      <c r="V887" s="13">
        <v>2.8571428571428598E-2</v>
      </c>
      <c r="W887" s="13">
        <v>1.6806722689075598E-2</v>
      </c>
      <c r="X887" s="13">
        <v>3.7878787878787901E-2</v>
      </c>
      <c r="Y887" s="13">
        <v>5.60747663551402E-2</v>
      </c>
      <c r="Z887" s="13">
        <v>3.3333333333333298E-2</v>
      </c>
      <c r="AA887" s="13">
        <v>4.40251572327044E-2</v>
      </c>
      <c r="AB887" s="13">
        <v>1.0638297872340399E-2</v>
      </c>
      <c r="AC887" s="13">
        <v>5.8823529411764698E-2</v>
      </c>
      <c r="AD887" s="13">
        <v>4.3478260869565202E-2</v>
      </c>
      <c r="AE887" s="13"/>
      <c r="AF887" s="13">
        <v>3.0112923462986201E-2</v>
      </c>
      <c r="AG887" s="13">
        <v>5.2529182879377398E-2</v>
      </c>
      <c r="AH887" s="13"/>
      <c r="AI887" s="13">
        <v>2.9661016949152502E-2</v>
      </c>
      <c r="AJ887" s="13">
        <v>2.5974025974026E-2</v>
      </c>
      <c r="AK887" s="13">
        <v>4.0462427745664699E-2</v>
      </c>
      <c r="AL887" s="13"/>
      <c r="AM887" s="13">
        <v>0</v>
      </c>
      <c r="AN887" s="13">
        <v>7.69230769230769E-2</v>
      </c>
      <c r="AO887" s="13">
        <v>2.2222222222222199E-2</v>
      </c>
      <c r="AP887" s="13"/>
      <c r="AQ887" s="13">
        <v>3.09734513274336E-2</v>
      </c>
      <c r="AR887" s="13">
        <v>4.6875E-2</v>
      </c>
      <c r="AS887" s="13"/>
      <c r="AT887" s="13">
        <v>1.8018018018018001E-2</v>
      </c>
      <c r="AU887" s="13">
        <v>4.5881126173097003E-2</v>
      </c>
      <c r="AV887" s="13"/>
      <c r="AW887" s="13">
        <v>4.2492917847025503E-2</v>
      </c>
      <c r="AX887" s="13">
        <v>3.6726128016789102E-2</v>
      </c>
      <c r="AY887" s="13"/>
      <c r="AZ887" s="13">
        <v>4.7970479704797099E-2</v>
      </c>
      <c r="BA887" s="13">
        <v>3.0263157894736801E-2</v>
      </c>
      <c r="BB887" s="13"/>
      <c r="BC887" s="13">
        <v>2.5862068965517199E-2</v>
      </c>
      <c r="BD887" s="13">
        <v>5.21739130434783E-2</v>
      </c>
      <c r="BE887" s="13"/>
      <c r="BF887" s="13">
        <v>2.2058823529411801E-2</v>
      </c>
      <c r="BG887" s="13">
        <v>2.83018867924528E-2</v>
      </c>
      <c r="BH887" s="13"/>
      <c r="BI887" s="13">
        <v>3.6231884057971002E-2</v>
      </c>
      <c r="BJ887" s="13">
        <v>3.8494439692044503E-2</v>
      </c>
      <c r="BK887" s="13"/>
      <c r="BL887" s="13">
        <v>4.3564356435643603E-2</v>
      </c>
      <c r="BM887" s="13">
        <v>3.2828282828282797E-2</v>
      </c>
    </row>
    <row r="888" spans="2:65" x14ac:dyDescent="0.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c r="BK888" s="13"/>
      <c r="BL888" s="13"/>
      <c r="BM888" s="13"/>
    </row>
    <row r="889" spans="2:65" x14ac:dyDescent="0.3">
      <c r="B889" s="6" t="s">
        <v>424</v>
      </c>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c r="BK889" s="13"/>
      <c r="BL889" s="13"/>
      <c r="BM889" s="13"/>
    </row>
    <row r="890" spans="2:65" x14ac:dyDescent="0.3">
      <c r="B890" s="23" t="s">
        <v>82</v>
      </c>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c r="BK890" s="13"/>
      <c r="BL890" s="13"/>
      <c r="BM890" s="13"/>
    </row>
    <row r="891" spans="2:65" x14ac:dyDescent="0.3">
      <c r="B891" t="s">
        <v>87</v>
      </c>
      <c r="C891" s="13">
        <v>0.58320726172465998</v>
      </c>
      <c r="D891" s="13">
        <v>0.53451043338683801</v>
      </c>
      <c r="E891" s="13">
        <v>0.62283236994219604</v>
      </c>
      <c r="F891" s="13"/>
      <c r="G891" s="13">
        <v>0.60220994475138101</v>
      </c>
      <c r="H891" s="13">
        <v>0.59383753501400605</v>
      </c>
      <c r="I891" s="13">
        <v>0.58671586715867197</v>
      </c>
      <c r="J891" s="13">
        <v>0.58767772511848304</v>
      </c>
      <c r="K891" s="13">
        <v>0.53435114503816805</v>
      </c>
      <c r="L891" s="13">
        <v>0.56725146198830401</v>
      </c>
      <c r="M891" s="13"/>
      <c r="N891" s="13">
        <v>0.60212765957446801</v>
      </c>
      <c r="O891" s="13">
        <v>0.58529411764705896</v>
      </c>
      <c r="P891" s="13">
        <v>0.56179775280898903</v>
      </c>
      <c r="Q891" s="13">
        <v>0.56426332288401204</v>
      </c>
      <c r="R891" s="13"/>
      <c r="S891" s="13">
        <v>0.59515570934256101</v>
      </c>
      <c r="T891" s="13">
        <v>0.55223880597014896</v>
      </c>
      <c r="U891" s="13">
        <v>0.58064516129032295</v>
      </c>
      <c r="V891" s="13">
        <v>0.580952380952381</v>
      </c>
      <c r="W891" s="13">
        <v>0.55462184873949605</v>
      </c>
      <c r="X891" s="13">
        <v>0.57575757575757602</v>
      </c>
      <c r="Y891" s="13">
        <v>0.60747663551401898</v>
      </c>
      <c r="Z891" s="13">
        <v>0.6</v>
      </c>
      <c r="AA891" s="13">
        <v>0.55974842767295596</v>
      </c>
      <c r="AB891" s="13">
        <v>0.67021276595744705</v>
      </c>
      <c r="AC891" s="13">
        <v>0.51470588235294101</v>
      </c>
      <c r="AD891" s="13">
        <v>0.69565217391304301</v>
      </c>
      <c r="AE891" s="13"/>
      <c r="AF891" s="13">
        <v>0.60476787954830602</v>
      </c>
      <c r="AG891" s="13">
        <v>0.55447470817120603</v>
      </c>
      <c r="AH891" s="13"/>
      <c r="AI891" s="13">
        <v>0.54237288135593198</v>
      </c>
      <c r="AJ891" s="13">
        <v>0.51948051948051899</v>
      </c>
      <c r="AK891" s="13">
        <v>0.62138728323699399</v>
      </c>
      <c r="AL891" s="13"/>
      <c r="AM891" s="13">
        <v>0.64705882352941202</v>
      </c>
      <c r="AN891" s="13">
        <v>0.46153846153846201</v>
      </c>
      <c r="AO891" s="13">
        <v>0.45925925925925898</v>
      </c>
      <c r="AP891" s="13"/>
      <c r="AQ891" s="13">
        <v>0.59144542772861397</v>
      </c>
      <c r="AR891" s="13">
        <v>0.57656249999999998</v>
      </c>
      <c r="AS891" s="13"/>
      <c r="AT891" s="13">
        <v>0.57657657657657702</v>
      </c>
      <c r="AU891" s="13">
        <v>0.586027111574557</v>
      </c>
      <c r="AV891" s="13"/>
      <c r="AW891" s="13">
        <v>0.58356940509915001</v>
      </c>
      <c r="AX891" s="13">
        <v>0.58447009443861497</v>
      </c>
      <c r="AY891" s="13"/>
      <c r="AZ891" s="13">
        <v>0.59225092250922495</v>
      </c>
      <c r="BA891" s="13">
        <v>0.576315789473684</v>
      </c>
      <c r="BB891" s="13"/>
      <c r="BC891" s="13">
        <v>0.59195402298850597</v>
      </c>
      <c r="BD891" s="13">
        <v>0.54782608695652202</v>
      </c>
      <c r="BE891" s="13"/>
      <c r="BF891" s="13">
        <v>0.58088235294117696</v>
      </c>
      <c r="BG891" s="13">
        <v>0.59905660377358505</v>
      </c>
      <c r="BH891" s="13"/>
      <c r="BI891" s="13">
        <v>0.55797101449275399</v>
      </c>
      <c r="BJ891" s="13">
        <v>0.58768177929854604</v>
      </c>
      <c r="BK891" s="13"/>
      <c r="BL891" s="13">
        <v>0.6</v>
      </c>
      <c r="BM891" s="13">
        <v>0.580808080808081</v>
      </c>
    </row>
    <row r="892" spans="2:65" x14ac:dyDescent="0.3">
      <c r="B892" t="s">
        <v>88</v>
      </c>
      <c r="C892" s="13">
        <v>0.304084720121029</v>
      </c>
      <c r="D892" s="13">
        <v>0.33707865168539303</v>
      </c>
      <c r="E892" s="13">
        <v>0.27745664739884401</v>
      </c>
      <c r="F892" s="13"/>
      <c r="G892" s="13">
        <v>0.27624309392265201</v>
      </c>
      <c r="H892" s="13">
        <v>0.29691876750700302</v>
      </c>
      <c r="I892" s="13">
        <v>0.29889298892988903</v>
      </c>
      <c r="J892" s="13">
        <v>0.26540284360189598</v>
      </c>
      <c r="K892" s="13">
        <v>0.37404580152671801</v>
      </c>
      <c r="L892" s="13">
        <v>0.35087719298245601</v>
      </c>
      <c r="M892" s="13"/>
      <c r="N892" s="13">
        <v>0.29148936170212802</v>
      </c>
      <c r="O892" s="13">
        <v>0.28529411764705898</v>
      </c>
      <c r="P892" s="13">
        <v>0.33707865168539303</v>
      </c>
      <c r="Q892" s="13">
        <v>0.32288401253918497</v>
      </c>
      <c r="R892" s="13"/>
      <c r="S892" s="13">
        <v>0.28719723183390999</v>
      </c>
      <c r="T892" s="13">
        <v>0.30597014925373101</v>
      </c>
      <c r="U892" s="13">
        <v>0.33870967741935498</v>
      </c>
      <c r="V892" s="13">
        <v>0.27619047619047599</v>
      </c>
      <c r="W892" s="13">
        <v>0.36134453781512599</v>
      </c>
      <c r="X892" s="13">
        <v>0.25</v>
      </c>
      <c r="Y892" s="13">
        <v>0.31775700934579398</v>
      </c>
      <c r="Z892" s="13">
        <v>0.33333333333333298</v>
      </c>
      <c r="AA892" s="13">
        <v>0.35849056603773599</v>
      </c>
      <c r="AB892" s="13">
        <v>0.22340425531914901</v>
      </c>
      <c r="AC892" s="13">
        <v>0.36764705882352899</v>
      </c>
      <c r="AD892" s="13">
        <v>0.217391304347826</v>
      </c>
      <c r="AE892" s="13"/>
      <c r="AF892" s="13">
        <v>0.28356336260978698</v>
      </c>
      <c r="AG892" s="13">
        <v>0.332684824902724</v>
      </c>
      <c r="AH892" s="13"/>
      <c r="AI892" s="13">
        <v>0.33050847457627103</v>
      </c>
      <c r="AJ892" s="13">
        <v>0.35064935064935099</v>
      </c>
      <c r="AK892" s="13">
        <v>0.260115606936416</v>
      </c>
      <c r="AL892" s="13"/>
      <c r="AM892" s="13">
        <v>0.25</v>
      </c>
      <c r="AN892" s="13">
        <v>0.36538461538461497</v>
      </c>
      <c r="AO892" s="13">
        <v>0.39259259259259299</v>
      </c>
      <c r="AP892" s="13"/>
      <c r="AQ892" s="13">
        <v>0.30235988200590003</v>
      </c>
      <c r="AR892" s="13">
        <v>0.3046875</v>
      </c>
      <c r="AS892" s="13"/>
      <c r="AT892" s="13">
        <v>0.32132132132132102</v>
      </c>
      <c r="AU892" s="13">
        <v>0.29927007299270098</v>
      </c>
      <c r="AV892" s="13"/>
      <c r="AW892" s="13">
        <v>0.28895184135977298</v>
      </c>
      <c r="AX892" s="13">
        <v>0.31059811122770198</v>
      </c>
      <c r="AY892" s="13"/>
      <c r="AZ892" s="13">
        <v>0.28966789667896697</v>
      </c>
      <c r="BA892" s="13">
        <v>0.317105263157895</v>
      </c>
      <c r="BB892" s="13"/>
      <c r="BC892" s="13">
        <v>0.27586206896551702</v>
      </c>
      <c r="BD892" s="13">
        <v>0.32608695652173902</v>
      </c>
      <c r="BE892" s="13"/>
      <c r="BF892" s="13">
        <v>0.30147058823529399</v>
      </c>
      <c r="BG892" s="13">
        <v>0.259433962264151</v>
      </c>
      <c r="BH892" s="13"/>
      <c r="BI892" s="13">
        <v>0.28985507246376802</v>
      </c>
      <c r="BJ892" s="13">
        <v>0.30624465355004299</v>
      </c>
      <c r="BK892" s="13"/>
      <c r="BL892" s="13">
        <v>0.29504950495049498</v>
      </c>
      <c r="BM892" s="13">
        <v>0.30934343434343398</v>
      </c>
    </row>
    <row r="893" spans="2:65" x14ac:dyDescent="0.3">
      <c r="B893" t="s">
        <v>420</v>
      </c>
      <c r="C893" s="13">
        <v>6.35400907715582E-2</v>
      </c>
      <c r="D893" s="13">
        <v>6.5810593900481495E-2</v>
      </c>
      <c r="E893" s="13">
        <v>6.2138728323699398E-2</v>
      </c>
      <c r="F893" s="13"/>
      <c r="G893" s="13">
        <v>6.0773480662983402E-2</v>
      </c>
      <c r="H893" s="13">
        <v>6.4425770308123201E-2</v>
      </c>
      <c r="I893" s="13">
        <v>5.5350553505535097E-2</v>
      </c>
      <c r="J893" s="13">
        <v>8.5308056872037893E-2</v>
      </c>
      <c r="K893" s="13">
        <v>6.1068702290076299E-2</v>
      </c>
      <c r="L893" s="13">
        <v>5.2631578947368397E-2</v>
      </c>
      <c r="M893" s="13"/>
      <c r="N893" s="13">
        <v>5.5319148936170202E-2</v>
      </c>
      <c r="O893" s="13">
        <v>7.3529411764705899E-2</v>
      </c>
      <c r="P893" s="13">
        <v>7.3033707865168496E-2</v>
      </c>
      <c r="Q893" s="13">
        <v>5.9561128526645801E-2</v>
      </c>
      <c r="R893" s="13"/>
      <c r="S893" s="13">
        <v>6.5743944636678195E-2</v>
      </c>
      <c r="T893" s="13">
        <v>8.2089552238805999E-2</v>
      </c>
      <c r="U893" s="13">
        <v>4.8387096774193498E-2</v>
      </c>
      <c r="V893" s="13">
        <v>9.5238095238095205E-2</v>
      </c>
      <c r="W893" s="13">
        <v>4.20168067226891E-2</v>
      </c>
      <c r="X893" s="13">
        <v>9.0909090909090898E-2</v>
      </c>
      <c r="Y893" s="13">
        <v>6.5420560747663503E-2</v>
      </c>
      <c r="Z893" s="13">
        <v>0</v>
      </c>
      <c r="AA893" s="13">
        <v>4.40251572327044E-2</v>
      </c>
      <c r="AB893" s="13">
        <v>6.3829787234042507E-2</v>
      </c>
      <c r="AC893" s="13">
        <v>5.8823529411764698E-2</v>
      </c>
      <c r="AD893" s="13">
        <v>0</v>
      </c>
      <c r="AE893" s="13"/>
      <c r="AF893" s="13">
        <v>6.6499372647427807E-2</v>
      </c>
      <c r="AG893" s="13">
        <v>5.6420233463034999E-2</v>
      </c>
      <c r="AH893" s="13"/>
      <c r="AI893" s="13">
        <v>7.2033898305084706E-2</v>
      </c>
      <c r="AJ893" s="13">
        <v>9.0909090909090898E-2</v>
      </c>
      <c r="AK893" s="13">
        <v>8.0924855491329495E-2</v>
      </c>
      <c r="AL893" s="13"/>
      <c r="AM893" s="13">
        <v>7.3529411764705899E-2</v>
      </c>
      <c r="AN893" s="13">
        <v>9.6153846153846201E-2</v>
      </c>
      <c r="AO893" s="13">
        <v>8.1481481481481502E-2</v>
      </c>
      <c r="AP893" s="13"/>
      <c r="AQ893" s="13">
        <v>6.4896755162241901E-2</v>
      </c>
      <c r="AR893" s="13">
        <v>6.25E-2</v>
      </c>
      <c r="AS893" s="13"/>
      <c r="AT893" s="13">
        <v>5.7057057057057103E-2</v>
      </c>
      <c r="AU893" s="13">
        <v>6.2565172054223198E-2</v>
      </c>
      <c r="AV893" s="13"/>
      <c r="AW893" s="13">
        <v>6.79886685552408E-2</v>
      </c>
      <c r="AX893" s="13">
        <v>5.9811122770199399E-2</v>
      </c>
      <c r="AY893" s="13"/>
      <c r="AZ893" s="13">
        <v>6.0885608856088597E-2</v>
      </c>
      <c r="BA893" s="13">
        <v>6.5789473684210495E-2</v>
      </c>
      <c r="BB893" s="13"/>
      <c r="BC893" s="13">
        <v>9.4827586206896505E-2</v>
      </c>
      <c r="BD893" s="13">
        <v>6.5217391304347797E-2</v>
      </c>
      <c r="BE893" s="13"/>
      <c r="BF893" s="13">
        <v>8.8235294117647106E-2</v>
      </c>
      <c r="BG893" s="13">
        <v>9.9056603773584898E-2</v>
      </c>
      <c r="BH893" s="13"/>
      <c r="BI893" s="13">
        <v>7.2463768115942004E-2</v>
      </c>
      <c r="BJ893" s="13">
        <v>6.2446535500427697E-2</v>
      </c>
      <c r="BK893" s="13"/>
      <c r="BL893" s="13">
        <v>5.74257425742574E-2</v>
      </c>
      <c r="BM893" s="13">
        <v>6.1868686868686899E-2</v>
      </c>
    </row>
    <row r="894" spans="2:65" x14ac:dyDescent="0.3">
      <c r="B894" t="s">
        <v>421</v>
      </c>
      <c r="C894" s="13">
        <v>2.7231467473524999E-2</v>
      </c>
      <c r="D894" s="13">
        <v>4.3338683788122001E-2</v>
      </c>
      <c r="E894" s="13">
        <v>1.3005780346820799E-2</v>
      </c>
      <c r="F894" s="13"/>
      <c r="G894" s="13">
        <v>3.8674033149171297E-2</v>
      </c>
      <c r="H894" s="13">
        <v>2.8011204481792701E-2</v>
      </c>
      <c r="I894" s="13">
        <v>2.9520295202952001E-2</v>
      </c>
      <c r="J894" s="13">
        <v>2.8436018957346001E-2</v>
      </c>
      <c r="K894" s="13">
        <v>7.63358778625954E-3</v>
      </c>
      <c r="L894" s="13">
        <v>2.3391812865497099E-2</v>
      </c>
      <c r="M894" s="13"/>
      <c r="N894" s="13">
        <v>2.5531914893616999E-2</v>
      </c>
      <c r="O894" s="13">
        <v>3.2352941176470598E-2</v>
      </c>
      <c r="P894" s="13">
        <v>2.2471910112359501E-2</v>
      </c>
      <c r="Q894" s="13">
        <v>2.8213166144200601E-2</v>
      </c>
      <c r="R894" s="13"/>
      <c r="S894" s="13">
        <v>2.42214532871972E-2</v>
      </c>
      <c r="T894" s="13">
        <v>3.7313432835820899E-2</v>
      </c>
      <c r="U894" s="13">
        <v>1.6129032258064498E-2</v>
      </c>
      <c r="V894" s="13">
        <v>1.9047619047619001E-2</v>
      </c>
      <c r="W894" s="13">
        <v>4.20168067226891E-2</v>
      </c>
      <c r="X894" s="13">
        <v>3.7878787878787901E-2</v>
      </c>
      <c r="Y894" s="13">
        <v>0</v>
      </c>
      <c r="Z894" s="13">
        <v>3.3333333333333298E-2</v>
      </c>
      <c r="AA894" s="13">
        <v>1.88679245283019E-2</v>
      </c>
      <c r="AB894" s="13">
        <v>4.2553191489361701E-2</v>
      </c>
      <c r="AC894" s="13">
        <v>2.9411764705882401E-2</v>
      </c>
      <c r="AD894" s="13">
        <v>4.3478260869565202E-2</v>
      </c>
      <c r="AE894" s="13"/>
      <c r="AF894" s="13">
        <v>2.88582183186951E-2</v>
      </c>
      <c r="AG894" s="13">
        <v>2.5291828793774299E-2</v>
      </c>
      <c r="AH894" s="13"/>
      <c r="AI894" s="13">
        <v>3.3898305084745797E-2</v>
      </c>
      <c r="AJ894" s="13">
        <v>3.8961038961039002E-2</v>
      </c>
      <c r="AK894" s="13">
        <v>2.6011560693641599E-2</v>
      </c>
      <c r="AL894" s="13"/>
      <c r="AM894" s="13">
        <v>2.9411764705882401E-2</v>
      </c>
      <c r="AN894" s="13">
        <v>5.7692307692307702E-2</v>
      </c>
      <c r="AO894" s="13">
        <v>4.4444444444444398E-2</v>
      </c>
      <c r="AP894" s="13"/>
      <c r="AQ894" s="13">
        <v>1.91740412979351E-2</v>
      </c>
      <c r="AR894" s="13">
        <v>3.4375000000000003E-2</v>
      </c>
      <c r="AS894" s="13"/>
      <c r="AT894" s="13">
        <v>2.4024024024024E-2</v>
      </c>
      <c r="AU894" s="13">
        <v>2.9197080291970798E-2</v>
      </c>
      <c r="AV894" s="13"/>
      <c r="AW894" s="13">
        <v>3.1161473087818699E-2</v>
      </c>
      <c r="AX894" s="13">
        <v>2.5183630640083901E-2</v>
      </c>
      <c r="AY894" s="13"/>
      <c r="AZ894" s="13">
        <v>3.5055350553505497E-2</v>
      </c>
      <c r="BA894" s="13">
        <v>2.1052631578947399E-2</v>
      </c>
      <c r="BB894" s="13"/>
      <c r="BC894" s="13">
        <v>2.5862068965517199E-2</v>
      </c>
      <c r="BD894" s="13">
        <v>4.3478260869565202E-2</v>
      </c>
      <c r="BE894" s="13"/>
      <c r="BF894" s="13">
        <v>1.4705882352941201E-2</v>
      </c>
      <c r="BG894" s="13">
        <v>3.3018867924528301E-2</v>
      </c>
      <c r="BH894" s="13"/>
      <c r="BI894" s="13">
        <v>5.7971014492753603E-2</v>
      </c>
      <c r="BJ894" s="13">
        <v>2.3096663815226699E-2</v>
      </c>
      <c r="BK894" s="13"/>
      <c r="BL894" s="13">
        <v>2.7722772277227699E-2</v>
      </c>
      <c r="BM894" s="13">
        <v>2.5252525252525301E-2</v>
      </c>
    </row>
    <row r="895" spans="2:65" x14ac:dyDescent="0.3">
      <c r="B895" t="s">
        <v>91</v>
      </c>
      <c r="C895" s="13">
        <v>2.1936459909228399E-2</v>
      </c>
      <c r="D895" s="13">
        <v>1.92616372391653E-2</v>
      </c>
      <c r="E895" s="13">
        <v>2.4566473988439301E-2</v>
      </c>
      <c r="F895" s="13"/>
      <c r="G895" s="13">
        <v>2.2099447513812199E-2</v>
      </c>
      <c r="H895" s="13">
        <v>1.6806722689075598E-2</v>
      </c>
      <c r="I895" s="13">
        <v>2.9520295202952001E-2</v>
      </c>
      <c r="J895" s="13">
        <v>3.3175355450236997E-2</v>
      </c>
      <c r="K895" s="13">
        <v>2.2900763358778602E-2</v>
      </c>
      <c r="L895" s="13">
        <v>5.8479532163742704E-3</v>
      </c>
      <c r="M895" s="13"/>
      <c r="N895" s="13">
        <v>2.5531914893616999E-2</v>
      </c>
      <c r="O895" s="13">
        <v>2.3529411764705899E-2</v>
      </c>
      <c r="P895" s="13">
        <v>5.6179775280898901E-3</v>
      </c>
      <c r="Q895" s="13">
        <v>2.5078369905956101E-2</v>
      </c>
      <c r="R895" s="13"/>
      <c r="S895" s="13">
        <v>2.7681660899654001E-2</v>
      </c>
      <c r="T895" s="13">
        <v>2.2388059701492501E-2</v>
      </c>
      <c r="U895" s="13">
        <v>1.6129032258064498E-2</v>
      </c>
      <c r="V895" s="13">
        <v>2.8571428571428598E-2</v>
      </c>
      <c r="W895" s="13">
        <v>0</v>
      </c>
      <c r="X895" s="13">
        <v>4.5454545454545497E-2</v>
      </c>
      <c r="Y895" s="13">
        <v>9.3457943925233603E-3</v>
      </c>
      <c r="Z895" s="13">
        <v>3.3333333333333298E-2</v>
      </c>
      <c r="AA895" s="13">
        <v>1.88679245283019E-2</v>
      </c>
      <c r="AB895" s="13">
        <v>0</v>
      </c>
      <c r="AC895" s="13">
        <v>2.9411764705882401E-2</v>
      </c>
      <c r="AD895" s="13">
        <v>4.3478260869565202E-2</v>
      </c>
      <c r="AE895" s="13"/>
      <c r="AF895" s="13">
        <v>1.6311166875784201E-2</v>
      </c>
      <c r="AG895" s="13">
        <v>3.1128404669260701E-2</v>
      </c>
      <c r="AH895" s="13"/>
      <c r="AI895" s="13">
        <v>2.1186440677966101E-2</v>
      </c>
      <c r="AJ895" s="13">
        <v>0</v>
      </c>
      <c r="AK895" s="13">
        <v>1.15606936416185E-2</v>
      </c>
      <c r="AL895" s="13"/>
      <c r="AM895" s="13">
        <v>0</v>
      </c>
      <c r="AN895" s="13">
        <v>1.9230769230769201E-2</v>
      </c>
      <c r="AO895" s="13">
        <v>2.2222222222222199E-2</v>
      </c>
      <c r="AP895" s="13"/>
      <c r="AQ895" s="13">
        <v>2.21238938053097E-2</v>
      </c>
      <c r="AR895" s="13">
        <v>2.1874999999999999E-2</v>
      </c>
      <c r="AS895" s="13"/>
      <c r="AT895" s="13">
        <v>2.1021021021020998E-2</v>
      </c>
      <c r="AU895" s="13">
        <v>2.2940563086548502E-2</v>
      </c>
      <c r="AV895" s="13"/>
      <c r="AW895" s="13">
        <v>2.8328611898017001E-2</v>
      </c>
      <c r="AX895" s="13">
        <v>1.9937040923399801E-2</v>
      </c>
      <c r="AY895" s="13"/>
      <c r="AZ895" s="13">
        <v>2.2140221402214E-2</v>
      </c>
      <c r="BA895" s="13">
        <v>1.9736842105263198E-2</v>
      </c>
      <c r="BB895" s="13"/>
      <c r="BC895" s="13">
        <v>1.1494252873563199E-2</v>
      </c>
      <c r="BD895" s="13">
        <v>1.7391304347826101E-2</v>
      </c>
      <c r="BE895" s="13"/>
      <c r="BF895" s="13">
        <v>1.4705882352941201E-2</v>
      </c>
      <c r="BG895" s="13">
        <v>9.4339622641509396E-3</v>
      </c>
      <c r="BH895" s="13"/>
      <c r="BI895" s="13">
        <v>2.1739130434782601E-2</v>
      </c>
      <c r="BJ895" s="13">
        <v>2.05303678357571E-2</v>
      </c>
      <c r="BK895" s="13"/>
      <c r="BL895" s="13">
        <v>1.9801980198019799E-2</v>
      </c>
      <c r="BM895" s="13">
        <v>2.27272727272727E-2</v>
      </c>
    </row>
    <row r="896" spans="2:65" x14ac:dyDescent="0.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c r="BK896" s="13"/>
      <c r="BL896" s="13"/>
      <c r="BM896" s="13"/>
    </row>
    <row r="897" spans="2:65" x14ac:dyDescent="0.3">
      <c r="B897" s="6" t="s">
        <v>425</v>
      </c>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c r="BK897" s="13"/>
      <c r="BL897" s="13"/>
      <c r="BM897" s="13"/>
    </row>
    <row r="898" spans="2:65" x14ac:dyDescent="0.3">
      <c r="B898" s="23" t="s">
        <v>82</v>
      </c>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c r="BK898" s="13"/>
      <c r="BL898" s="13"/>
      <c r="BM898" s="13"/>
    </row>
    <row r="899" spans="2:65" x14ac:dyDescent="0.3">
      <c r="B899" t="s">
        <v>87</v>
      </c>
      <c r="C899" s="13">
        <v>0.36535552193645998</v>
      </c>
      <c r="D899" s="13">
        <v>0.348314606741573</v>
      </c>
      <c r="E899" s="13">
        <v>0.380057803468208</v>
      </c>
      <c r="F899" s="13"/>
      <c r="G899" s="13">
        <v>0.39226519337016602</v>
      </c>
      <c r="H899" s="13">
        <v>0.40616246498599401</v>
      </c>
      <c r="I899" s="13">
        <v>0.38745387453874502</v>
      </c>
      <c r="J899" s="13">
        <v>0.34123222748815202</v>
      </c>
      <c r="K899" s="13">
        <v>0.34351145038167902</v>
      </c>
      <c r="L899" s="13">
        <v>0.26315789473684198</v>
      </c>
      <c r="M899" s="13"/>
      <c r="N899" s="13">
        <v>0.40638297872340401</v>
      </c>
      <c r="O899" s="13">
        <v>0.32058823529411801</v>
      </c>
      <c r="P899" s="13">
        <v>0.348314606741573</v>
      </c>
      <c r="Q899" s="13">
        <v>0.35109717868338602</v>
      </c>
      <c r="R899" s="13"/>
      <c r="S899" s="13">
        <v>0.42906574394463698</v>
      </c>
      <c r="T899" s="13">
        <v>0.365671641791045</v>
      </c>
      <c r="U899" s="13">
        <v>0.225806451612903</v>
      </c>
      <c r="V899" s="13">
        <v>0.35238095238095202</v>
      </c>
      <c r="W899" s="13">
        <v>0.38655462184874001</v>
      </c>
      <c r="X899" s="13">
        <v>0.33333333333333298</v>
      </c>
      <c r="Y899" s="13">
        <v>0.42990654205607498</v>
      </c>
      <c r="Z899" s="13">
        <v>0.266666666666667</v>
      </c>
      <c r="AA899" s="13">
        <v>0.31446540880503099</v>
      </c>
      <c r="AB899" s="13">
        <v>0.38297872340425498</v>
      </c>
      <c r="AC899" s="13">
        <v>0.33823529411764702</v>
      </c>
      <c r="AD899" s="13">
        <v>0.26086956521739102</v>
      </c>
      <c r="AE899" s="13"/>
      <c r="AF899" s="13">
        <v>0.37515683814303602</v>
      </c>
      <c r="AG899" s="13">
        <v>0.35408560311283999</v>
      </c>
      <c r="AH899" s="13"/>
      <c r="AI899" s="13">
        <v>0.40254237288135603</v>
      </c>
      <c r="AJ899" s="13">
        <v>0.40259740259740301</v>
      </c>
      <c r="AK899" s="13">
        <v>0.31213872832369899</v>
      </c>
      <c r="AL899" s="13"/>
      <c r="AM899" s="13">
        <v>0.47058823529411797</v>
      </c>
      <c r="AN899" s="13">
        <v>0.46153846153846201</v>
      </c>
      <c r="AO899" s="13">
        <v>0.27407407407407403</v>
      </c>
      <c r="AP899" s="13"/>
      <c r="AQ899" s="13">
        <v>0.42772861356932201</v>
      </c>
      <c r="AR899" s="13">
        <v>0.3</v>
      </c>
      <c r="AS899" s="13"/>
      <c r="AT899" s="13">
        <v>0.40240240240240199</v>
      </c>
      <c r="AU899" s="13">
        <v>0.35557872784150202</v>
      </c>
      <c r="AV899" s="13"/>
      <c r="AW899" s="13">
        <v>0.376770538243626</v>
      </c>
      <c r="AX899" s="13">
        <v>0.35991605456453302</v>
      </c>
      <c r="AY899" s="13"/>
      <c r="AZ899" s="13">
        <v>0.31549815498154998</v>
      </c>
      <c r="BA899" s="13">
        <v>0.4</v>
      </c>
      <c r="BB899" s="13"/>
      <c r="BC899" s="13">
        <v>0.390804597701149</v>
      </c>
      <c r="BD899" s="13">
        <v>0.34782608695652201</v>
      </c>
      <c r="BE899" s="13"/>
      <c r="BF899" s="13">
        <v>0.41911764705882398</v>
      </c>
      <c r="BG899" s="13">
        <v>0.37264150943396201</v>
      </c>
      <c r="BH899" s="13"/>
      <c r="BI899" s="13">
        <v>0.39855072463768099</v>
      </c>
      <c r="BJ899" s="13">
        <v>0.36270316509837502</v>
      </c>
      <c r="BK899" s="13"/>
      <c r="BL899" s="13">
        <v>0.35445544554455399</v>
      </c>
      <c r="BM899" s="13">
        <v>0.37878787878787901</v>
      </c>
    </row>
    <row r="900" spans="2:65" x14ac:dyDescent="0.3">
      <c r="B900" t="s">
        <v>88</v>
      </c>
      <c r="C900" s="13">
        <v>0.35854765506807901</v>
      </c>
      <c r="D900" s="13">
        <v>0.325842696629214</v>
      </c>
      <c r="E900" s="13">
        <v>0.38728323699422001</v>
      </c>
      <c r="F900" s="13"/>
      <c r="G900" s="13">
        <v>0.39226519337016602</v>
      </c>
      <c r="H900" s="13">
        <v>0.35574229691876802</v>
      </c>
      <c r="I900" s="13">
        <v>0.35793357933579301</v>
      </c>
      <c r="J900" s="13">
        <v>0.35545023696682498</v>
      </c>
      <c r="K900" s="13">
        <v>0.30534351145038202</v>
      </c>
      <c r="L900" s="13">
        <v>0.37426900584795297</v>
      </c>
      <c r="M900" s="13"/>
      <c r="N900" s="13">
        <v>0.38085106382978701</v>
      </c>
      <c r="O900" s="13">
        <v>0.35588235294117598</v>
      </c>
      <c r="P900" s="13">
        <v>0.38764044943820197</v>
      </c>
      <c r="Q900" s="13">
        <v>0.32288401253918497</v>
      </c>
      <c r="R900" s="13"/>
      <c r="S900" s="13">
        <v>0.37716262975778497</v>
      </c>
      <c r="T900" s="13">
        <v>0.328358208955224</v>
      </c>
      <c r="U900" s="13">
        <v>0.37096774193548399</v>
      </c>
      <c r="V900" s="13">
        <v>0.35238095238095202</v>
      </c>
      <c r="W900" s="13">
        <v>0.369747899159664</v>
      </c>
      <c r="X900" s="13">
        <v>0.34090909090909099</v>
      </c>
      <c r="Y900" s="13">
        <v>0.29906542056074797</v>
      </c>
      <c r="Z900" s="13">
        <v>0.33333333333333298</v>
      </c>
      <c r="AA900" s="13">
        <v>0.383647798742138</v>
      </c>
      <c r="AB900" s="13">
        <v>0.319148936170213</v>
      </c>
      <c r="AC900" s="13">
        <v>0.41176470588235298</v>
      </c>
      <c r="AD900" s="13">
        <v>0.47826086956521702</v>
      </c>
      <c r="AE900" s="13"/>
      <c r="AF900" s="13">
        <v>0.362609786700125</v>
      </c>
      <c r="AG900" s="13">
        <v>0.34824902723735401</v>
      </c>
      <c r="AH900" s="13"/>
      <c r="AI900" s="13">
        <v>0.36440677966101698</v>
      </c>
      <c r="AJ900" s="13">
        <v>0.35064935064935099</v>
      </c>
      <c r="AK900" s="13">
        <v>0.39884393063583801</v>
      </c>
      <c r="AL900" s="13"/>
      <c r="AM900" s="13">
        <v>0.33823529411764702</v>
      </c>
      <c r="AN900" s="13">
        <v>0.34615384615384598</v>
      </c>
      <c r="AO900" s="13">
        <v>0.422222222222222</v>
      </c>
      <c r="AP900" s="13"/>
      <c r="AQ900" s="13">
        <v>0.34660766961651901</v>
      </c>
      <c r="AR900" s="13">
        <v>0.37031249999999999</v>
      </c>
      <c r="AS900" s="13"/>
      <c r="AT900" s="13">
        <v>0.36936936936936898</v>
      </c>
      <c r="AU900" s="13">
        <v>0.35140771637121998</v>
      </c>
      <c r="AV900" s="13"/>
      <c r="AW900" s="13">
        <v>0.35694050991501403</v>
      </c>
      <c r="AX900" s="13">
        <v>0.36096537250786997</v>
      </c>
      <c r="AY900" s="13"/>
      <c r="AZ900" s="13">
        <v>0.34317343173431702</v>
      </c>
      <c r="BA900" s="13">
        <v>0.37105263157894702</v>
      </c>
      <c r="BB900" s="13"/>
      <c r="BC900" s="13">
        <v>0.35057471264367801</v>
      </c>
      <c r="BD900" s="13">
        <v>0.37826086956521698</v>
      </c>
      <c r="BE900" s="13"/>
      <c r="BF900" s="13">
        <v>0.36029411764705899</v>
      </c>
      <c r="BG900" s="13">
        <v>0.34433962264150902</v>
      </c>
      <c r="BH900" s="13"/>
      <c r="BI900" s="13">
        <v>0.25362318840579701</v>
      </c>
      <c r="BJ900" s="13">
        <v>0.37211291702309701</v>
      </c>
      <c r="BK900" s="13"/>
      <c r="BL900" s="13">
        <v>0.33069306930693099</v>
      </c>
      <c r="BM900" s="13">
        <v>0.37878787878787901</v>
      </c>
    </row>
    <row r="901" spans="2:65" x14ac:dyDescent="0.3">
      <c r="B901" t="s">
        <v>420</v>
      </c>
      <c r="C901" s="13">
        <v>0.16414523449319199</v>
      </c>
      <c r="D901" s="13">
        <v>0.19101123595505601</v>
      </c>
      <c r="E901" s="13">
        <v>0.140173410404624</v>
      </c>
      <c r="F901" s="13"/>
      <c r="G901" s="13">
        <v>0.13259668508287301</v>
      </c>
      <c r="H901" s="13">
        <v>0.15406162464986001</v>
      </c>
      <c r="I901" s="13">
        <v>0.154981549815498</v>
      </c>
      <c r="J901" s="13">
        <v>0.14691943127962101</v>
      </c>
      <c r="K901" s="13">
        <v>0.19847328244274801</v>
      </c>
      <c r="L901" s="13">
        <v>0.22807017543859601</v>
      </c>
      <c r="M901" s="13"/>
      <c r="N901" s="13">
        <v>0.123404255319149</v>
      </c>
      <c r="O901" s="13">
        <v>0.2</v>
      </c>
      <c r="P901" s="13">
        <v>0.151685393258427</v>
      </c>
      <c r="Q901" s="13">
        <v>0.191222570532915</v>
      </c>
      <c r="R901" s="13"/>
      <c r="S901" s="13">
        <v>0.114186851211073</v>
      </c>
      <c r="T901" s="13">
        <v>0.19402985074626899</v>
      </c>
      <c r="U901" s="13">
        <v>0.17741935483870999</v>
      </c>
      <c r="V901" s="13">
        <v>0.21904761904761899</v>
      </c>
      <c r="W901" s="13">
        <v>0.109243697478992</v>
      </c>
      <c r="X901" s="13">
        <v>0.204545454545455</v>
      </c>
      <c r="Y901" s="13">
        <v>0.168224299065421</v>
      </c>
      <c r="Z901" s="13">
        <v>0.233333333333333</v>
      </c>
      <c r="AA901" s="13">
        <v>0.19496855345912001</v>
      </c>
      <c r="AB901" s="13">
        <v>0.170212765957447</v>
      </c>
      <c r="AC901" s="13">
        <v>0.10294117647058799</v>
      </c>
      <c r="AD901" s="13">
        <v>0.217391304347826</v>
      </c>
      <c r="AE901" s="13"/>
      <c r="AF901" s="13">
        <v>0.151819322459222</v>
      </c>
      <c r="AG901" s="13">
        <v>0.18287937743190699</v>
      </c>
      <c r="AH901" s="13"/>
      <c r="AI901" s="13">
        <v>0.11864406779661001</v>
      </c>
      <c r="AJ901" s="13">
        <v>0.168831168831169</v>
      </c>
      <c r="AK901" s="13">
        <v>0.164739884393064</v>
      </c>
      <c r="AL901" s="13"/>
      <c r="AM901" s="13">
        <v>0.11764705882352899</v>
      </c>
      <c r="AN901" s="13">
        <v>9.6153846153846201E-2</v>
      </c>
      <c r="AO901" s="13">
        <v>0.17037037037037001</v>
      </c>
      <c r="AP901" s="13"/>
      <c r="AQ901" s="13">
        <v>0.15044247787610601</v>
      </c>
      <c r="AR901" s="13">
        <v>0.1796875</v>
      </c>
      <c r="AS901" s="13"/>
      <c r="AT901" s="13">
        <v>0.144144144144144</v>
      </c>
      <c r="AU901" s="13">
        <v>0.16892596454640199</v>
      </c>
      <c r="AV901" s="13"/>
      <c r="AW901" s="13">
        <v>0.15864022662889499</v>
      </c>
      <c r="AX901" s="13">
        <v>0.164742917103882</v>
      </c>
      <c r="AY901" s="13"/>
      <c r="AZ901" s="13">
        <v>0.18450184501844999</v>
      </c>
      <c r="BA901" s="13">
        <v>0.15131578947368399</v>
      </c>
      <c r="BB901" s="13"/>
      <c r="BC901" s="13">
        <v>0.15517241379310301</v>
      </c>
      <c r="BD901" s="13">
        <v>0.143478260869565</v>
      </c>
      <c r="BE901" s="13"/>
      <c r="BF901" s="13">
        <v>0.13970588235294101</v>
      </c>
      <c r="BG901" s="13">
        <v>0.165094339622642</v>
      </c>
      <c r="BH901" s="13"/>
      <c r="BI901" s="13">
        <v>0.13768115942028999</v>
      </c>
      <c r="BJ901" s="13">
        <v>0.16595380667237</v>
      </c>
      <c r="BK901" s="13"/>
      <c r="BL901" s="13">
        <v>0.186138613861386</v>
      </c>
      <c r="BM901" s="13">
        <v>0.14393939393939401</v>
      </c>
    </row>
    <row r="902" spans="2:65" x14ac:dyDescent="0.3">
      <c r="B902" t="s">
        <v>421</v>
      </c>
      <c r="C902" s="13">
        <v>7.8668683812405493E-2</v>
      </c>
      <c r="D902" s="13">
        <v>0.10433386837881201</v>
      </c>
      <c r="E902" s="13">
        <v>5.6358381502890201E-2</v>
      </c>
      <c r="F902" s="13"/>
      <c r="G902" s="13">
        <v>6.0773480662983402E-2</v>
      </c>
      <c r="H902" s="13">
        <v>5.0420168067226899E-2</v>
      </c>
      <c r="I902" s="13">
        <v>6.6420664206642097E-2</v>
      </c>
      <c r="J902" s="13">
        <v>9.9526066350710901E-2</v>
      </c>
      <c r="K902" s="13">
        <v>0.122137404580153</v>
      </c>
      <c r="L902" s="13">
        <v>0.116959064327485</v>
      </c>
      <c r="M902" s="13"/>
      <c r="N902" s="13">
        <v>5.95744680851064E-2</v>
      </c>
      <c r="O902" s="13">
        <v>9.1176470588235303E-2</v>
      </c>
      <c r="P902" s="13">
        <v>8.98876404494382E-2</v>
      </c>
      <c r="Q902" s="13">
        <v>8.7774294670846395E-2</v>
      </c>
      <c r="R902" s="13"/>
      <c r="S902" s="13">
        <v>4.8442906574394498E-2</v>
      </c>
      <c r="T902" s="13">
        <v>7.4626865671641798E-2</v>
      </c>
      <c r="U902" s="13">
        <v>0.19354838709677399</v>
      </c>
      <c r="V902" s="13">
        <v>5.7142857142857099E-2</v>
      </c>
      <c r="W902" s="13">
        <v>0.109243697478992</v>
      </c>
      <c r="X902" s="13">
        <v>7.5757575757575801E-2</v>
      </c>
      <c r="Y902" s="13">
        <v>6.5420560747663503E-2</v>
      </c>
      <c r="Z902" s="13">
        <v>0.1</v>
      </c>
      <c r="AA902" s="13">
        <v>8.8050314465408799E-2</v>
      </c>
      <c r="AB902" s="13">
        <v>9.5744680851063801E-2</v>
      </c>
      <c r="AC902" s="13">
        <v>8.8235294117647106E-2</v>
      </c>
      <c r="AD902" s="13">
        <v>0</v>
      </c>
      <c r="AE902" s="13"/>
      <c r="AF902" s="13">
        <v>8.0301129234629898E-2</v>
      </c>
      <c r="AG902" s="13">
        <v>7.5875486381323007E-2</v>
      </c>
      <c r="AH902" s="13"/>
      <c r="AI902" s="13">
        <v>0.101694915254237</v>
      </c>
      <c r="AJ902" s="13">
        <v>7.7922077922077906E-2</v>
      </c>
      <c r="AK902" s="13">
        <v>8.0924855491329495E-2</v>
      </c>
      <c r="AL902" s="13"/>
      <c r="AM902" s="13">
        <v>7.3529411764705899E-2</v>
      </c>
      <c r="AN902" s="13">
        <v>9.6153846153846201E-2</v>
      </c>
      <c r="AO902" s="13">
        <v>0.11851851851851899</v>
      </c>
      <c r="AP902" s="13"/>
      <c r="AQ902" s="13">
        <v>4.2772861356932201E-2</v>
      </c>
      <c r="AR902" s="13">
        <v>0.11562500000000001</v>
      </c>
      <c r="AS902" s="13"/>
      <c r="AT902" s="13">
        <v>5.1051051051051101E-2</v>
      </c>
      <c r="AU902" s="13">
        <v>8.9676746611053196E-2</v>
      </c>
      <c r="AV902" s="13"/>
      <c r="AW902" s="13">
        <v>6.79886685552408E-2</v>
      </c>
      <c r="AX902" s="13">
        <v>8.2896117523609605E-2</v>
      </c>
      <c r="AY902" s="13"/>
      <c r="AZ902" s="13">
        <v>0.116236162361624</v>
      </c>
      <c r="BA902" s="13">
        <v>5.2631578947368397E-2</v>
      </c>
      <c r="BB902" s="13"/>
      <c r="BC902" s="13">
        <v>8.6206896551724102E-2</v>
      </c>
      <c r="BD902" s="13">
        <v>7.8260869565217397E-2</v>
      </c>
      <c r="BE902" s="13"/>
      <c r="BF902" s="13">
        <v>5.8823529411764698E-2</v>
      </c>
      <c r="BG902" s="13">
        <v>0.10377358490565999</v>
      </c>
      <c r="BH902" s="13"/>
      <c r="BI902" s="13">
        <v>0.18115942028985499</v>
      </c>
      <c r="BJ902" s="13">
        <v>6.6723695466210403E-2</v>
      </c>
      <c r="BK902" s="13"/>
      <c r="BL902" s="13">
        <v>9.7029702970297005E-2</v>
      </c>
      <c r="BM902" s="13">
        <v>6.4393939393939406E-2</v>
      </c>
    </row>
    <row r="903" spans="2:65" x14ac:dyDescent="0.3">
      <c r="B903" t="s">
        <v>91</v>
      </c>
      <c r="C903" s="13">
        <v>3.32829046898638E-2</v>
      </c>
      <c r="D903" s="13">
        <v>3.04975922953451E-2</v>
      </c>
      <c r="E903" s="13">
        <v>3.6127167630057799E-2</v>
      </c>
      <c r="F903" s="13"/>
      <c r="G903" s="13">
        <v>2.2099447513812199E-2</v>
      </c>
      <c r="H903" s="13">
        <v>3.3613445378151301E-2</v>
      </c>
      <c r="I903" s="13">
        <v>3.3210332103321E-2</v>
      </c>
      <c r="J903" s="13">
        <v>5.6872037914691899E-2</v>
      </c>
      <c r="K903" s="13">
        <v>3.0534351145038201E-2</v>
      </c>
      <c r="L903" s="13">
        <v>1.7543859649122799E-2</v>
      </c>
      <c r="M903" s="13"/>
      <c r="N903" s="13">
        <v>2.97872340425532E-2</v>
      </c>
      <c r="O903" s="13">
        <v>3.2352941176470598E-2</v>
      </c>
      <c r="P903" s="13">
        <v>2.2471910112359501E-2</v>
      </c>
      <c r="Q903" s="13">
        <v>4.70219435736677E-2</v>
      </c>
      <c r="R903" s="13"/>
      <c r="S903" s="13">
        <v>3.1141868512110701E-2</v>
      </c>
      <c r="T903" s="13">
        <v>3.7313432835820899E-2</v>
      </c>
      <c r="U903" s="13">
        <v>3.2258064516128997E-2</v>
      </c>
      <c r="V903" s="13">
        <v>1.9047619047619001E-2</v>
      </c>
      <c r="W903" s="13">
        <v>2.5210084033613401E-2</v>
      </c>
      <c r="X903" s="13">
        <v>4.5454545454545497E-2</v>
      </c>
      <c r="Y903" s="13">
        <v>3.7383177570093497E-2</v>
      </c>
      <c r="Z903" s="13">
        <v>6.6666666666666693E-2</v>
      </c>
      <c r="AA903" s="13">
        <v>1.88679245283019E-2</v>
      </c>
      <c r="AB903" s="13">
        <v>3.1914893617021302E-2</v>
      </c>
      <c r="AC903" s="13">
        <v>5.8823529411764698E-2</v>
      </c>
      <c r="AD903" s="13">
        <v>4.3478260869565202E-2</v>
      </c>
      <c r="AE903" s="13"/>
      <c r="AF903" s="13">
        <v>3.0112923462986201E-2</v>
      </c>
      <c r="AG903" s="13">
        <v>3.8910505836575897E-2</v>
      </c>
      <c r="AH903" s="13"/>
      <c r="AI903" s="13">
        <v>1.27118644067797E-2</v>
      </c>
      <c r="AJ903" s="13">
        <v>0</v>
      </c>
      <c r="AK903" s="13">
        <v>4.3352601156069398E-2</v>
      </c>
      <c r="AL903" s="13"/>
      <c r="AM903" s="13">
        <v>0</v>
      </c>
      <c r="AN903" s="13">
        <v>0</v>
      </c>
      <c r="AO903" s="13">
        <v>1.48148148148148E-2</v>
      </c>
      <c r="AP903" s="13"/>
      <c r="AQ903" s="13">
        <v>3.2448377581120902E-2</v>
      </c>
      <c r="AR903" s="13">
        <v>3.4375000000000003E-2</v>
      </c>
      <c r="AS903" s="13"/>
      <c r="AT903" s="13">
        <v>3.3033033033033003E-2</v>
      </c>
      <c r="AU903" s="13">
        <v>3.4410844629822697E-2</v>
      </c>
      <c r="AV903" s="13"/>
      <c r="AW903" s="13">
        <v>3.9660056657223802E-2</v>
      </c>
      <c r="AX903" s="13">
        <v>3.1479538300104901E-2</v>
      </c>
      <c r="AY903" s="13"/>
      <c r="AZ903" s="13">
        <v>4.0590405904058997E-2</v>
      </c>
      <c r="BA903" s="13">
        <v>2.5000000000000001E-2</v>
      </c>
      <c r="BB903" s="13"/>
      <c r="BC903" s="13">
        <v>1.72413793103448E-2</v>
      </c>
      <c r="BD903" s="13">
        <v>5.21739130434783E-2</v>
      </c>
      <c r="BE903" s="13"/>
      <c r="BF903" s="13">
        <v>2.2058823529411801E-2</v>
      </c>
      <c r="BG903" s="13">
        <v>1.41509433962264E-2</v>
      </c>
      <c r="BH903" s="13"/>
      <c r="BI903" s="13">
        <v>2.8985507246376802E-2</v>
      </c>
      <c r="BJ903" s="13">
        <v>3.2506415739948703E-2</v>
      </c>
      <c r="BK903" s="13"/>
      <c r="BL903" s="13">
        <v>3.1683168316831697E-2</v>
      </c>
      <c r="BM903" s="13">
        <v>3.4090909090909102E-2</v>
      </c>
    </row>
    <row r="904" spans="2:65" x14ac:dyDescent="0.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c r="BK904" s="13"/>
      <c r="BL904" s="13"/>
      <c r="BM904" s="13"/>
    </row>
    <row r="905" spans="2:65" x14ac:dyDescent="0.3">
      <c r="B905" s="6" t="s">
        <v>426</v>
      </c>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row>
    <row r="906" spans="2:65" x14ac:dyDescent="0.3">
      <c r="B906" s="23" t="s">
        <v>82</v>
      </c>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c r="BK906" s="13"/>
      <c r="BL906" s="13"/>
      <c r="BM906" s="13"/>
    </row>
    <row r="907" spans="2:65" x14ac:dyDescent="0.3">
      <c r="B907" t="s">
        <v>87</v>
      </c>
      <c r="C907" s="13">
        <v>0.27382753403933402</v>
      </c>
      <c r="D907" s="13">
        <v>0.282504012841092</v>
      </c>
      <c r="E907" s="13">
        <v>0.26734104046242801</v>
      </c>
      <c r="F907" s="13"/>
      <c r="G907" s="13">
        <v>0.243093922651934</v>
      </c>
      <c r="H907" s="13">
        <v>0.28291316526610599</v>
      </c>
      <c r="I907" s="13">
        <v>0.28044280442804398</v>
      </c>
      <c r="J907" s="13">
        <v>0.255924170616114</v>
      </c>
      <c r="K907" s="13">
        <v>0.29007633587786302</v>
      </c>
      <c r="L907" s="13">
        <v>0.286549707602339</v>
      </c>
      <c r="M907" s="13"/>
      <c r="N907" s="13">
        <v>0.32765957446808502</v>
      </c>
      <c r="O907" s="13">
        <v>0.220588235294118</v>
      </c>
      <c r="P907" s="13">
        <v>0.24719101123595499</v>
      </c>
      <c r="Q907" s="13">
        <v>0.26645768025078398</v>
      </c>
      <c r="R907" s="13"/>
      <c r="S907" s="13">
        <v>0.30795847750865102</v>
      </c>
      <c r="T907" s="13">
        <v>0.24626865671641801</v>
      </c>
      <c r="U907" s="13">
        <v>0.209677419354839</v>
      </c>
      <c r="V907" s="13">
        <v>0.2</v>
      </c>
      <c r="W907" s="13">
        <v>0.28571428571428598</v>
      </c>
      <c r="X907" s="13">
        <v>0.29545454545454503</v>
      </c>
      <c r="Y907" s="13">
        <v>0.28037383177570102</v>
      </c>
      <c r="Z907" s="13">
        <v>0.2</v>
      </c>
      <c r="AA907" s="13">
        <v>0.28301886792452802</v>
      </c>
      <c r="AB907" s="13">
        <v>0.329787234042553</v>
      </c>
      <c r="AC907" s="13">
        <v>0.26470588235294101</v>
      </c>
      <c r="AD907" s="13">
        <v>0.13043478260869601</v>
      </c>
      <c r="AE907" s="13"/>
      <c r="AF907" s="13">
        <v>0.28481806775407797</v>
      </c>
      <c r="AG907" s="13">
        <v>0.25486381322957202</v>
      </c>
      <c r="AH907" s="13"/>
      <c r="AI907" s="13">
        <v>0.27542372881355898</v>
      </c>
      <c r="AJ907" s="13">
        <v>0.31168831168831201</v>
      </c>
      <c r="AK907" s="13">
        <v>0.22832369942196501</v>
      </c>
      <c r="AL907" s="13"/>
      <c r="AM907" s="13">
        <v>0.42647058823529399</v>
      </c>
      <c r="AN907" s="13">
        <v>0.30769230769230799</v>
      </c>
      <c r="AO907" s="13">
        <v>0.18518518518518501</v>
      </c>
      <c r="AP907" s="13"/>
      <c r="AQ907" s="13">
        <v>0.31858407079646001</v>
      </c>
      <c r="AR907" s="13">
        <v>0.22812499999999999</v>
      </c>
      <c r="AS907" s="13"/>
      <c r="AT907" s="13">
        <v>0.29429429429429399</v>
      </c>
      <c r="AU907" s="13">
        <v>0.26798748696558899</v>
      </c>
      <c r="AV907" s="13"/>
      <c r="AW907" s="13">
        <v>0.20679886685552401</v>
      </c>
      <c r="AX907" s="13">
        <v>0.29905561385099699</v>
      </c>
      <c r="AY907" s="13"/>
      <c r="AZ907" s="13">
        <v>0.243542435424354</v>
      </c>
      <c r="BA907" s="13">
        <v>0.297368421052632</v>
      </c>
      <c r="BB907" s="13"/>
      <c r="BC907" s="13">
        <v>0.27873563218390801</v>
      </c>
      <c r="BD907" s="13">
        <v>0.22608695652173899</v>
      </c>
      <c r="BE907" s="13"/>
      <c r="BF907" s="13">
        <v>0.29411764705882398</v>
      </c>
      <c r="BG907" s="13">
        <v>0.26886792452830199</v>
      </c>
      <c r="BH907" s="13"/>
      <c r="BI907" s="13">
        <v>0.34782608695652201</v>
      </c>
      <c r="BJ907" s="13">
        <v>0.26603934987168498</v>
      </c>
      <c r="BK907" s="13"/>
      <c r="BL907" s="13">
        <v>0.25148514851485099</v>
      </c>
      <c r="BM907" s="13">
        <v>0.29166666666666702</v>
      </c>
    </row>
    <row r="908" spans="2:65" x14ac:dyDescent="0.3">
      <c r="B908" t="s">
        <v>88</v>
      </c>
      <c r="C908" s="13">
        <v>0.38729198184568803</v>
      </c>
      <c r="D908" s="13">
        <v>0.38683788121990398</v>
      </c>
      <c r="E908" s="13">
        <v>0.38872832369942201</v>
      </c>
      <c r="F908" s="13"/>
      <c r="G908" s="13">
        <v>0.39226519337016602</v>
      </c>
      <c r="H908" s="13">
        <v>0.37535014005602202</v>
      </c>
      <c r="I908" s="13">
        <v>0.40590405904059002</v>
      </c>
      <c r="J908" s="13">
        <v>0.37440758293838899</v>
      </c>
      <c r="K908" s="13">
        <v>0.38167938931297701</v>
      </c>
      <c r="L908" s="13">
        <v>0.39766081871344999</v>
      </c>
      <c r="M908" s="13"/>
      <c r="N908" s="13">
        <v>0.37234042553191499</v>
      </c>
      <c r="O908" s="13">
        <v>0.42058823529411798</v>
      </c>
      <c r="P908" s="13">
        <v>0.38202247191011202</v>
      </c>
      <c r="Q908" s="13">
        <v>0.37617554858934199</v>
      </c>
      <c r="R908" s="13"/>
      <c r="S908" s="13">
        <v>0.37716262975778497</v>
      </c>
      <c r="T908" s="13">
        <v>0.38805970149253699</v>
      </c>
      <c r="U908" s="13">
        <v>0.483870967741935</v>
      </c>
      <c r="V908" s="13">
        <v>0.371428571428571</v>
      </c>
      <c r="W908" s="13">
        <v>0.40336134453781503</v>
      </c>
      <c r="X908" s="13">
        <v>0.30303030303030298</v>
      </c>
      <c r="Y908" s="13">
        <v>0.401869158878505</v>
      </c>
      <c r="Z908" s="13">
        <v>0.43333333333333302</v>
      </c>
      <c r="AA908" s="13">
        <v>0.42138364779874199</v>
      </c>
      <c r="AB908" s="13">
        <v>0.340425531914894</v>
      </c>
      <c r="AC908" s="13">
        <v>0.38235294117647101</v>
      </c>
      <c r="AD908" s="13">
        <v>0.565217391304348</v>
      </c>
      <c r="AE908" s="13"/>
      <c r="AF908" s="13">
        <v>0.37515683814303602</v>
      </c>
      <c r="AG908" s="13">
        <v>0.404669260700389</v>
      </c>
      <c r="AH908" s="13"/>
      <c r="AI908" s="13">
        <v>0.38559322033898302</v>
      </c>
      <c r="AJ908" s="13">
        <v>0.38961038961039002</v>
      </c>
      <c r="AK908" s="13">
        <v>0.390173410404624</v>
      </c>
      <c r="AL908" s="13"/>
      <c r="AM908" s="13">
        <v>0.25</v>
      </c>
      <c r="AN908" s="13">
        <v>0.42307692307692302</v>
      </c>
      <c r="AO908" s="13">
        <v>0.407407407407407</v>
      </c>
      <c r="AP908" s="13"/>
      <c r="AQ908" s="13">
        <v>0.38053097345132703</v>
      </c>
      <c r="AR908" s="13">
        <v>0.39218750000000002</v>
      </c>
      <c r="AS908" s="13"/>
      <c r="AT908" s="13">
        <v>0.37537537537537502</v>
      </c>
      <c r="AU908" s="13">
        <v>0.38790406673618399</v>
      </c>
      <c r="AV908" s="13"/>
      <c r="AW908" s="13">
        <v>0.44759206798866902</v>
      </c>
      <c r="AX908" s="13">
        <v>0.367261280167891</v>
      </c>
      <c r="AY908" s="13"/>
      <c r="AZ908" s="13">
        <v>0.39114391143911398</v>
      </c>
      <c r="BA908" s="13">
        <v>0.38815789473684198</v>
      </c>
      <c r="BB908" s="13"/>
      <c r="BC908" s="13">
        <v>0.40517241379310298</v>
      </c>
      <c r="BD908" s="13">
        <v>0.38260869565217398</v>
      </c>
      <c r="BE908" s="13"/>
      <c r="BF908" s="13">
        <v>0.41176470588235298</v>
      </c>
      <c r="BG908" s="13">
        <v>0.40094339622641501</v>
      </c>
      <c r="BH908" s="13"/>
      <c r="BI908" s="13">
        <v>0.33333333333333298</v>
      </c>
      <c r="BJ908" s="13">
        <v>0.39264328485885402</v>
      </c>
      <c r="BK908" s="13"/>
      <c r="BL908" s="13">
        <v>0.384158415841584</v>
      </c>
      <c r="BM908" s="13">
        <v>0.38636363636363602</v>
      </c>
    </row>
    <row r="909" spans="2:65" x14ac:dyDescent="0.3">
      <c r="B909" t="s">
        <v>420</v>
      </c>
      <c r="C909" s="13">
        <v>0.18003025718608201</v>
      </c>
      <c r="D909" s="13">
        <v>0.16211878009630801</v>
      </c>
      <c r="E909" s="13">
        <v>0.195086705202312</v>
      </c>
      <c r="F909" s="13"/>
      <c r="G909" s="13">
        <v>0.22099447513812201</v>
      </c>
      <c r="H909" s="13">
        <v>0.20168067226890801</v>
      </c>
      <c r="I909" s="13">
        <v>0.14760147601476001</v>
      </c>
      <c r="J909" s="13">
        <v>0.16587677725118499</v>
      </c>
      <c r="K909" s="13">
        <v>0.17557251908396901</v>
      </c>
      <c r="L909" s="13">
        <v>0.16374269005847999</v>
      </c>
      <c r="M909" s="13"/>
      <c r="N909" s="13">
        <v>0.15531914893616999</v>
      </c>
      <c r="O909" s="13">
        <v>0.17647058823529399</v>
      </c>
      <c r="P909" s="13">
        <v>0.213483146067416</v>
      </c>
      <c r="Q909" s="13">
        <v>0.20062695924764901</v>
      </c>
      <c r="R909" s="13"/>
      <c r="S909" s="13">
        <v>0.16262975778546701</v>
      </c>
      <c r="T909" s="13">
        <v>0.164179104477612</v>
      </c>
      <c r="U909" s="13">
        <v>0.209677419354839</v>
      </c>
      <c r="V909" s="13">
        <v>0.28571428571428598</v>
      </c>
      <c r="W909" s="13">
        <v>0.14285714285714299</v>
      </c>
      <c r="X909" s="13">
        <v>0.19696969696969699</v>
      </c>
      <c r="Y909" s="13">
        <v>0.15887850467289699</v>
      </c>
      <c r="Z909" s="13">
        <v>0.2</v>
      </c>
      <c r="AA909" s="13">
        <v>0.15094339622641501</v>
      </c>
      <c r="AB909" s="13">
        <v>0.19148936170212799</v>
      </c>
      <c r="AC909" s="13">
        <v>0.220588235294118</v>
      </c>
      <c r="AD909" s="13">
        <v>0.13043478260869601</v>
      </c>
      <c r="AE909" s="13"/>
      <c r="AF909" s="13">
        <v>0.19071518193224599</v>
      </c>
      <c r="AG909" s="13">
        <v>0.16536964980544699</v>
      </c>
      <c r="AH909" s="13"/>
      <c r="AI909" s="13">
        <v>0.152542372881356</v>
      </c>
      <c r="AJ909" s="13">
        <v>0.14285714285714299</v>
      </c>
      <c r="AK909" s="13">
        <v>0.22254335260115601</v>
      </c>
      <c r="AL909" s="13"/>
      <c r="AM909" s="13">
        <v>0.161764705882353</v>
      </c>
      <c r="AN909" s="13">
        <v>9.6153846153846201E-2</v>
      </c>
      <c r="AO909" s="13">
        <v>0.19259259259259301</v>
      </c>
      <c r="AP909" s="13"/>
      <c r="AQ909" s="13">
        <v>0.17551622418879101</v>
      </c>
      <c r="AR909" s="13">
        <v>0.18593750000000001</v>
      </c>
      <c r="AS909" s="13"/>
      <c r="AT909" s="13">
        <v>0.19819819819819801</v>
      </c>
      <c r="AU909" s="13">
        <v>0.17518248175182499</v>
      </c>
      <c r="AV909" s="13"/>
      <c r="AW909" s="13">
        <v>0.15014164305948999</v>
      </c>
      <c r="AX909" s="13">
        <v>0.19097586568730299</v>
      </c>
      <c r="AY909" s="13"/>
      <c r="AZ909" s="13">
        <v>0.18450184501844999</v>
      </c>
      <c r="BA909" s="13">
        <v>0.17631578947368401</v>
      </c>
      <c r="BB909" s="13"/>
      <c r="BC909" s="13">
        <v>0.16666666666666699</v>
      </c>
      <c r="BD909" s="13">
        <v>0.21304347826087</v>
      </c>
      <c r="BE909" s="13"/>
      <c r="BF909" s="13">
        <v>0.154411764705882</v>
      </c>
      <c r="BG909" s="13">
        <v>0.174528301886792</v>
      </c>
      <c r="BH909" s="13"/>
      <c r="BI909" s="13">
        <v>0.188405797101449</v>
      </c>
      <c r="BJ909" s="13">
        <v>0.179640718562874</v>
      </c>
      <c r="BK909" s="13"/>
      <c r="BL909" s="13">
        <v>0.2</v>
      </c>
      <c r="BM909" s="13">
        <v>0.169191919191919</v>
      </c>
    </row>
    <row r="910" spans="2:65" x14ac:dyDescent="0.3">
      <c r="B910" t="s">
        <v>421</v>
      </c>
      <c r="C910" s="13">
        <v>7.4130105900151302E-2</v>
      </c>
      <c r="D910" s="13">
        <v>8.98876404494382E-2</v>
      </c>
      <c r="E910" s="13">
        <v>6.06936416184971E-2</v>
      </c>
      <c r="F910" s="13"/>
      <c r="G910" s="13">
        <v>8.8397790055248601E-2</v>
      </c>
      <c r="H910" s="13">
        <v>7.0028011204481794E-2</v>
      </c>
      <c r="I910" s="13">
        <v>7.0110701107011106E-2</v>
      </c>
      <c r="J910" s="13">
        <v>7.5829383886255902E-2</v>
      </c>
      <c r="K910" s="13">
        <v>5.34351145038168E-2</v>
      </c>
      <c r="L910" s="13">
        <v>8.7719298245614002E-2</v>
      </c>
      <c r="M910" s="13"/>
      <c r="N910" s="13">
        <v>7.4468085106383003E-2</v>
      </c>
      <c r="O910" s="13">
        <v>7.3529411764705899E-2</v>
      </c>
      <c r="P910" s="13">
        <v>8.98876404494382E-2</v>
      </c>
      <c r="Q910" s="13">
        <v>6.5830721003134807E-2</v>
      </c>
      <c r="R910" s="13"/>
      <c r="S910" s="13">
        <v>6.2283737024221401E-2</v>
      </c>
      <c r="T910" s="13">
        <v>6.7164179104477598E-2</v>
      </c>
      <c r="U910" s="13">
        <v>6.4516129032258104E-2</v>
      </c>
      <c r="V910" s="13">
        <v>5.7142857142857099E-2</v>
      </c>
      <c r="W910" s="13">
        <v>8.40336134453782E-2</v>
      </c>
      <c r="X910" s="13">
        <v>0.11363636363636399</v>
      </c>
      <c r="Y910" s="13">
        <v>5.60747663551402E-2</v>
      </c>
      <c r="Z910" s="13">
        <v>0.133333333333333</v>
      </c>
      <c r="AA910" s="13">
        <v>5.6603773584905703E-2</v>
      </c>
      <c r="AB910" s="13">
        <v>0.12765957446808501</v>
      </c>
      <c r="AC910" s="13">
        <v>4.4117647058823498E-2</v>
      </c>
      <c r="AD910" s="13">
        <v>8.6956521739130405E-2</v>
      </c>
      <c r="AE910" s="13"/>
      <c r="AF910" s="13">
        <v>7.7791718946047694E-2</v>
      </c>
      <c r="AG910" s="13">
        <v>7.0038910505836605E-2</v>
      </c>
      <c r="AH910" s="13"/>
      <c r="AI910" s="13">
        <v>9.74576271186441E-2</v>
      </c>
      <c r="AJ910" s="13">
        <v>9.0909090909090898E-2</v>
      </c>
      <c r="AK910" s="13">
        <v>7.5144508670520194E-2</v>
      </c>
      <c r="AL910" s="13"/>
      <c r="AM910" s="13">
        <v>0.11764705882352899</v>
      </c>
      <c r="AN910" s="13">
        <v>9.6153846153846201E-2</v>
      </c>
      <c r="AO910" s="13">
        <v>9.6296296296296297E-2</v>
      </c>
      <c r="AP910" s="13"/>
      <c r="AQ910" s="13">
        <v>6.1946902654867297E-2</v>
      </c>
      <c r="AR910" s="13">
        <v>8.59375E-2</v>
      </c>
      <c r="AS910" s="13"/>
      <c r="AT910" s="13">
        <v>6.6066066066066104E-2</v>
      </c>
      <c r="AU910" s="13">
        <v>7.6120959332638197E-2</v>
      </c>
      <c r="AV910" s="13"/>
      <c r="AW910" s="13">
        <v>9.0651558073654395E-2</v>
      </c>
      <c r="AX910" s="13">
        <v>6.8205666316893995E-2</v>
      </c>
      <c r="AY910" s="13"/>
      <c r="AZ910" s="13">
        <v>8.4870848708487101E-2</v>
      </c>
      <c r="BA910" s="13">
        <v>6.7105263157894696E-2</v>
      </c>
      <c r="BB910" s="13"/>
      <c r="BC910" s="13">
        <v>9.4827586206896505E-2</v>
      </c>
      <c r="BD910" s="13">
        <v>6.9565217391304293E-2</v>
      </c>
      <c r="BE910" s="13"/>
      <c r="BF910" s="13">
        <v>8.0882352941176502E-2</v>
      </c>
      <c r="BG910" s="13">
        <v>0.10377358490565999</v>
      </c>
      <c r="BH910" s="13"/>
      <c r="BI910" s="13">
        <v>9.4202898550724598E-2</v>
      </c>
      <c r="BJ910" s="13">
        <v>7.1856287425149698E-2</v>
      </c>
      <c r="BK910" s="13"/>
      <c r="BL910" s="13">
        <v>7.1287128712871295E-2</v>
      </c>
      <c r="BM910" s="13">
        <v>7.4494949494949503E-2</v>
      </c>
    </row>
    <row r="911" spans="2:65" x14ac:dyDescent="0.3">
      <c r="B911" t="s">
        <v>91</v>
      </c>
      <c r="C911" s="13">
        <v>8.4720121028744294E-2</v>
      </c>
      <c r="D911" s="13">
        <v>7.8651685393258397E-2</v>
      </c>
      <c r="E911" s="13">
        <v>8.8150289017340996E-2</v>
      </c>
      <c r="F911" s="13"/>
      <c r="G911" s="13">
        <v>5.5248618784530398E-2</v>
      </c>
      <c r="H911" s="13">
        <v>7.0028011204481794E-2</v>
      </c>
      <c r="I911" s="13">
        <v>9.5940959409594101E-2</v>
      </c>
      <c r="J911" s="13">
        <v>0.127962085308057</v>
      </c>
      <c r="K911" s="13">
        <v>9.9236641221374003E-2</v>
      </c>
      <c r="L911" s="13">
        <v>6.4327485380116997E-2</v>
      </c>
      <c r="M911" s="13"/>
      <c r="N911" s="13">
        <v>7.0212765957446799E-2</v>
      </c>
      <c r="O911" s="13">
        <v>0.108823529411765</v>
      </c>
      <c r="P911" s="13">
        <v>6.7415730337078594E-2</v>
      </c>
      <c r="Q911" s="13">
        <v>9.0909090909090898E-2</v>
      </c>
      <c r="R911" s="13"/>
      <c r="S911" s="13">
        <v>8.9965397923875395E-2</v>
      </c>
      <c r="T911" s="13">
        <v>0.134328358208955</v>
      </c>
      <c r="U911" s="13">
        <v>3.2258064516128997E-2</v>
      </c>
      <c r="V911" s="13">
        <v>8.5714285714285701E-2</v>
      </c>
      <c r="W911" s="13">
        <v>8.40336134453782E-2</v>
      </c>
      <c r="X911" s="13">
        <v>9.0909090909090898E-2</v>
      </c>
      <c r="Y911" s="13">
        <v>0.10280373831775701</v>
      </c>
      <c r="Z911" s="13">
        <v>3.3333333333333298E-2</v>
      </c>
      <c r="AA911" s="13">
        <v>8.8050314465408799E-2</v>
      </c>
      <c r="AB911" s="13">
        <v>1.0638297872340399E-2</v>
      </c>
      <c r="AC911" s="13">
        <v>8.8235294117647106E-2</v>
      </c>
      <c r="AD911" s="13">
        <v>8.6956521739130405E-2</v>
      </c>
      <c r="AE911" s="13"/>
      <c r="AF911" s="13">
        <v>7.15181932245922E-2</v>
      </c>
      <c r="AG911" s="13">
        <v>0.105058365758755</v>
      </c>
      <c r="AH911" s="13"/>
      <c r="AI911" s="13">
        <v>8.8983050847457598E-2</v>
      </c>
      <c r="AJ911" s="13">
        <v>6.4935064935064901E-2</v>
      </c>
      <c r="AK911" s="13">
        <v>8.3815028901734104E-2</v>
      </c>
      <c r="AL911" s="13"/>
      <c r="AM911" s="13">
        <v>4.4117647058823498E-2</v>
      </c>
      <c r="AN911" s="13">
        <v>7.69230769230769E-2</v>
      </c>
      <c r="AO911" s="13">
        <v>0.11851851851851899</v>
      </c>
      <c r="AP911" s="13"/>
      <c r="AQ911" s="13">
        <v>6.3421828908554606E-2</v>
      </c>
      <c r="AR911" s="13">
        <v>0.10781250000000001</v>
      </c>
      <c r="AS911" s="13"/>
      <c r="AT911" s="13">
        <v>6.6066066066066104E-2</v>
      </c>
      <c r="AU911" s="13">
        <v>9.2805005213764294E-2</v>
      </c>
      <c r="AV911" s="13"/>
      <c r="AW911" s="13">
        <v>0.10481586402266301</v>
      </c>
      <c r="AX911" s="13">
        <v>7.4501573976914995E-2</v>
      </c>
      <c r="AY911" s="13"/>
      <c r="AZ911" s="13">
        <v>9.5940959409594101E-2</v>
      </c>
      <c r="BA911" s="13">
        <v>7.1052631578947395E-2</v>
      </c>
      <c r="BB911" s="13"/>
      <c r="BC911" s="13">
        <v>5.4597701149425297E-2</v>
      </c>
      <c r="BD911" s="13">
        <v>0.108695652173913</v>
      </c>
      <c r="BE911" s="13"/>
      <c r="BF911" s="13">
        <v>5.8823529411764698E-2</v>
      </c>
      <c r="BG911" s="13">
        <v>5.1886792452830198E-2</v>
      </c>
      <c r="BH911" s="13"/>
      <c r="BI911" s="13">
        <v>3.6231884057971002E-2</v>
      </c>
      <c r="BJ911" s="13">
        <v>8.9820359281437098E-2</v>
      </c>
      <c r="BK911" s="13"/>
      <c r="BL911" s="13">
        <v>9.3069306930693096E-2</v>
      </c>
      <c r="BM911" s="13">
        <v>7.8282828282828301E-2</v>
      </c>
    </row>
    <row r="912" spans="2:65" x14ac:dyDescent="0.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row>
    <row r="913" spans="2:65" x14ac:dyDescent="0.3">
      <c r="B913" s="6" t="s">
        <v>427</v>
      </c>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row>
    <row r="914" spans="2:65" x14ac:dyDescent="0.3">
      <c r="B914" s="23" t="s">
        <v>82</v>
      </c>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row>
    <row r="915" spans="2:65" x14ac:dyDescent="0.3">
      <c r="B915" t="s">
        <v>87</v>
      </c>
      <c r="C915" s="13">
        <v>0.43797276853252598</v>
      </c>
      <c r="D915" s="13">
        <v>0.39486356340288897</v>
      </c>
      <c r="E915" s="13">
        <v>0.48121387283236999</v>
      </c>
      <c r="F915" s="13"/>
      <c r="G915" s="13">
        <v>0.40331491712707201</v>
      </c>
      <c r="H915" s="13">
        <v>0.49019607843137297</v>
      </c>
      <c r="I915" s="13">
        <v>0.44649446494464901</v>
      </c>
      <c r="J915" s="13">
        <v>0.464454976303318</v>
      </c>
      <c r="K915" s="13">
        <v>0.41221374045801501</v>
      </c>
      <c r="L915" s="13">
        <v>0.33918128654970803</v>
      </c>
      <c r="M915" s="13"/>
      <c r="N915" s="13">
        <v>0.47872340425531901</v>
      </c>
      <c r="O915" s="13">
        <v>0.41176470588235298</v>
      </c>
      <c r="P915" s="13">
        <v>0.42134831460674199</v>
      </c>
      <c r="Q915" s="13">
        <v>0.41379310344827602</v>
      </c>
      <c r="R915" s="13"/>
      <c r="S915" s="13">
        <v>0.44290657439446401</v>
      </c>
      <c r="T915" s="13">
        <v>0.44776119402985098</v>
      </c>
      <c r="U915" s="13">
        <v>0.41935483870967699</v>
      </c>
      <c r="V915" s="13">
        <v>0.46666666666666701</v>
      </c>
      <c r="W915" s="13">
        <v>0.39495798319327702</v>
      </c>
      <c r="X915" s="13">
        <v>0.38636363636363602</v>
      </c>
      <c r="Y915" s="13">
        <v>0.47663551401869197</v>
      </c>
      <c r="Z915" s="13">
        <v>0.43333333333333302</v>
      </c>
      <c r="AA915" s="13">
        <v>0.43396226415094302</v>
      </c>
      <c r="AB915" s="13">
        <v>0.48936170212766</v>
      </c>
      <c r="AC915" s="13">
        <v>0.39705882352941202</v>
      </c>
      <c r="AD915" s="13">
        <v>0.52173913043478304</v>
      </c>
      <c r="AE915" s="13"/>
      <c r="AF915" s="13">
        <v>0.45420326223337498</v>
      </c>
      <c r="AG915" s="13">
        <v>0.41828793774319101</v>
      </c>
      <c r="AH915" s="13"/>
      <c r="AI915" s="13">
        <v>0.444915254237288</v>
      </c>
      <c r="AJ915" s="13">
        <v>0.38961038961039002</v>
      </c>
      <c r="AK915" s="13">
        <v>0.44219653179190699</v>
      </c>
      <c r="AL915" s="13"/>
      <c r="AM915" s="13">
        <v>0.52941176470588203</v>
      </c>
      <c r="AN915" s="13">
        <v>0.38461538461538503</v>
      </c>
      <c r="AO915" s="13">
        <v>0.31851851851851898</v>
      </c>
      <c r="AP915" s="13"/>
      <c r="AQ915" s="13">
        <v>0.48672566371681403</v>
      </c>
      <c r="AR915" s="13">
        <v>0.38906249999999998</v>
      </c>
      <c r="AS915" s="13"/>
      <c r="AT915" s="13">
        <v>0.48948948948949</v>
      </c>
      <c r="AU915" s="13">
        <v>0.42231491136600602</v>
      </c>
      <c r="AV915" s="13"/>
      <c r="AW915" s="13">
        <v>0.41926345609065202</v>
      </c>
      <c r="AX915" s="13">
        <v>0.44805876180482701</v>
      </c>
      <c r="AY915" s="13"/>
      <c r="AZ915" s="13">
        <v>0.40036900369003697</v>
      </c>
      <c r="BA915" s="13">
        <v>0.46578947368421098</v>
      </c>
      <c r="BB915" s="13"/>
      <c r="BC915" s="13">
        <v>0.46551724137931</v>
      </c>
      <c r="BD915" s="13">
        <v>0.38695652173912998</v>
      </c>
      <c r="BE915" s="13"/>
      <c r="BF915" s="13">
        <v>0.54411764705882304</v>
      </c>
      <c r="BG915" s="13">
        <v>0.41509433962264197</v>
      </c>
      <c r="BH915" s="13"/>
      <c r="BI915" s="13">
        <v>0.42028985507246402</v>
      </c>
      <c r="BJ915" s="13">
        <v>0.44225834046193302</v>
      </c>
      <c r="BK915" s="13"/>
      <c r="BL915" s="13">
        <v>0.41782178217821803</v>
      </c>
      <c r="BM915" s="13">
        <v>0.45833333333333298</v>
      </c>
    </row>
    <row r="916" spans="2:65" x14ac:dyDescent="0.3">
      <c r="B916" t="s">
        <v>88</v>
      </c>
      <c r="C916" s="13">
        <v>0.38350983358547702</v>
      </c>
      <c r="D916" s="13">
        <v>0.39486356340288897</v>
      </c>
      <c r="E916" s="13">
        <v>0.369942196531792</v>
      </c>
      <c r="F916" s="13"/>
      <c r="G916" s="13">
        <v>0.45856353591160198</v>
      </c>
      <c r="H916" s="13">
        <v>0.33333333333333298</v>
      </c>
      <c r="I916" s="13">
        <v>0.38745387453874502</v>
      </c>
      <c r="J916" s="13">
        <v>0.33175355450236999</v>
      </c>
      <c r="K916" s="13">
        <v>0.38931297709923701</v>
      </c>
      <c r="L916" s="13">
        <v>0.461988304093567</v>
      </c>
      <c r="M916" s="13"/>
      <c r="N916" s="13">
        <v>0.38510638297872302</v>
      </c>
      <c r="O916" s="13">
        <v>0.38823529411764701</v>
      </c>
      <c r="P916" s="13">
        <v>0.398876404494382</v>
      </c>
      <c r="Q916" s="13">
        <v>0.36363636363636398</v>
      </c>
      <c r="R916" s="13"/>
      <c r="S916" s="13">
        <v>0.40484429065743899</v>
      </c>
      <c r="T916" s="13">
        <v>0.365671641791045</v>
      </c>
      <c r="U916" s="13">
        <v>0.43548387096774199</v>
      </c>
      <c r="V916" s="13">
        <v>0.33333333333333298</v>
      </c>
      <c r="W916" s="13">
        <v>0.42857142857142899</v>
      </c>
      <c r="X916" s="13">
        <v>0.37121212121212099</v>
      </c>
      <c r="Y916" s="13">
        <v>0.34579439252336402</v>
      </c>
      <c r="Z916" s="13">
        <v>0.36666666666666697</v>
      </c>
      <c r="AA916" s="13">
        <v>0.383647798742138</v>
      </c>
      <c r="AB916" s="13">
        <v>0.39361702127659598</v>
      </c>
      <c r="AC916" s="13">
        <v>0.36764705882352899</v>
      </c>
      <c r="AD916" s="13">
        <v>0.34782608695652201</v>
      </c>
      <c r="AE916" s="13"/>
      <c r="AF916" s="13">
        <v>0.385194479297365</v>
      </c>
      <c r="AG916" s="13">
        <v>0.37743190661478598</v>
      </c>
      <c r="AH916" s="13"/>
      <c r="AI916" s="13">
        <v>0.38135593220338998</v>
      </c>
      <c r="AJ916" s="13">
        <v>0.40259740259740301</v>
      </c>
      <c r="AK916" s="13">
        <v>0.39595375722543402</v>
      </c>
      <c r="AL916" s="13"/>
      <c r="AM916" s="13">
        <v>0.35294117647058798</v>
      </c>
      <c r="AN916" s="13">
        <v>0.30769230769230799</v>
      </c>
      <c r="AO916" s="13">
        <v>0.48888888888888898</v>
      </c>
      <c r="AP916" s="13"/>
      <c r="AQ916" s="13">
        <v>0.35398230088495602</v>
      </c>
      <c r="AR916" s="13">
        <v>0.4140625</v>
      </c>
      <c r="AS916" s="13"/>
      <c r="AT916" s="13">
        <v>0.33933933933933902</v>
      </c>
      <c r="AU916" s="13">
        <v>0.39520333680917602</v>
      </c>
      <c r="AV916" s="13"/>
      <c r="AW916" s="13">
        <v>0.388101983002833</v>
      </c>
      <c r="AX916" s="13">
        <v>0.38195173137460697</v>
      </c>
      <c r="AY916" s="13"/>
      <c r="AZ916" s="13">
        <v>0.40036900369003697</v>
      </c>
      <c r="BA916" s="13">
        <v>0.37368421052631601</v>
      </c>
      <c r="BB916" s="13"/>
      <c r="BC916" s="13">
        <v>0.34770114942528701</v>
      </c>
      <c r="BD916" s="13">
        <v>0.44782608695652198</v>
      </c>
      <c r="BE916" s="13"/>
      <c r="BF916" s="13">
        <v>0.308823529411765</v>
      </c>
      <c r="BG916" s="13">
        <v>0.37264150943396201</v>
      </c>
      <c r="BH916" s="13"/>
      <c r="BI916" s="13">
        <v>0.34057971014492799</v>
      </c>
      <c r="BJ916" s="13">
        <v>0.38836612489307099</v>
      </c>
      <c r="BK916" s="13"/>
      <c r="BL916" s="13">
        <v>0.40396039603960399</v>
      </c>
      <c r="BM916" s="13">
        <v>0.36868686868686901</v>
      </c>
    </row>
    <row r="917" spans="2:65" x14ac:dyDescent="0.3">
      <c r="B917" t="s">
        <v>420</v>
      </c>
      <c r="C917" s="13">
        <v>0.11195158850226899</v>
      </c>
      <c r="D917" s="13">
        <v>0.13483146067415699</v>
      </c>
      <c r="E917" s="13">
        <v>9.2485549132948E-2</v>
      </c>
      <c r="F917" s="13"/>
      <c r="G917" s="13">
        <v>9.9447513812154706E-2</v>
      </c>
      <c r="H917" s="13">
        <v>0.123249299719888</v>
      </c>
      <c r="I917" s="13">
        <v>9.2250922509225106E-2</v>
      </c>
      <c r="J917" s="13">
        <v>0.11374407582938401</v>
      </c>
      <c r="K917" s="13">
        <v>0.122137404580153</v>
      </c>
      <c r="L917" s="13">
        <v>0.12280701754386</v>
      </c>
      <c r="M917" s="13"/>
      <c r="N917" s="13">
        <v>8.0851063829787198E-2</v>
      </c>
      <c r="O917" s="13">
        <v>0.129411764705882</v>
      </c>
      <c r="P917" s="13">
        <v>0.123595505617978</v>
      </c>
      <c r="Q917" s="13">
        <v>0.13479623824451401</v>
      </c>
      <c r="R917" s="13"/>
      <c r="S917" s="13">
        <v>9.6885813148788899E-2</v>
      </c>
      <c r="T917" s="13">
        <v>0.104477611940299</v>
      </c>
      <c r="U917" s="13">
        <v>0.112903225806452</v>
      </c>
      <c r="V917" s="13">
        <v>0.14285714285714299</v>
      </c>
      <c r="W917" s="13">
        <v>0.11764705882352899</v>
      </c>
      <c r="X917" s="13">
        <v>0.12878787878787901</v>
      </c>
      <c r="Y917" s="13">
        <v>0.11214953271028</v>
      </c>
      <c r="Z917" s="13">
        <v>0.16666666666666699</v>
      </c>
      <c r="AA917" s="13">
        <v>0.11949685534591201</v>
      </c>
      <c r="AB917" s="13">
        <v>7.4468085106383003E-2</v>
      </c>
      <c r="AC917" s="13">
        <v>0.11764705882352899</v>
      </c>
      <c r="AD917" s="13">
        <v>8.6956521739130405E-2</v>
      </c>
      <c r="AE917" s="13"/>
      <c r="AF917" s="13">
        <v>0.105395232120452</v>
      </c>
      <c r="AG917" s="13">
        <v>0.122568093385214</v>
      </c>
      <c r="AH917" s="13"/>
      <c r="AI917" s="13">
        <v>0.110169491525424</v>
      </c>
      <c r="AJ917" s="13">
        <v>0.15584415584415601</v>
      </c>
      <c r="AK917" s="13">
        <v>0.10404624277456601</v>
      </c>
      <c r="AL917" s="13"/>
      <c r="AM917" s="13">
        <v>0.10294117647058799</v>
      </c>
      <c r="AN917" s="13">
        <v>0.19230769230769201</v>
      </c>
      <c r="AO917" s="13">
        <v>0.11851851851851899</v>
      </c>
      <c r="AP917" s="13"/>
      <c r="AQ917" s="13">
        <v>0.104719764011799</v>
      </c>
      <c r="AR917" s="13">
        <v>0.11874999999999999</v>
      </c>
      <c r="AS917" s="13"/>
      <c r="AT917" s="13">
        <v>0.11111111111111099</v>
      </c>
      <c r="AU917" s="13">
        <v>0.112617309697602</v>
      </c>
      <c r="AV917" s="13"/>
      <c r="AW917" s="13">
        <v>0.113314447592068</v>
      </c>
      <c r="AX917" s="13">
        <v>0.10912906610703001</v>
      </c>
      <c r="AY917" s="13"/>
      <c r="AZ917" s="13">
        <v>0.116236162361624</v>
      </c>
      <c r="BA917" s="13">
        <v>0.107894736842105</v>
      </c>
      <c r="BB917" s="13"/>
      <c r="BC917" s="13">
        <v>0.123563218390805</v>
      </c>
      <c r="BD917" s="13">
        <v>0.108695652173913</v>
      </c>
      <c r="BE917" s="13"/>
      <c r="BF917" s="13">
        <v>9.5588235294117599E-2</v>
      </c>
      <c r="BG917" s="13">
        <v>0.14150943396226401</v>
      </c>
      <c r="BH917" s="13"/>
      <c r="BI917" s="13">
        <v>0.14492753623188401</v>
      </c>
      <c r="BJ917" s="13">
        <v>0.10692899914456799</v>
      </c>
      <c r="BK917" s="13"/>
      <c r="BL917" s="13">
        <v>0.110891089108911</v>
      </c>
      <c r="BM917" s="13">
        <v>0.10606060606060599</v>
      </c>
    </row>
    <row r="918" spans="2:65" x14ac:dyDescent="0.3">
      <c r="B918" t="s">
        <v>421</v>
      </c>
      <c r="C918" s="13">
        <v>3.2526475037821502E-2</v>
      </c>
      <c r="D918" s="13">
        <v>4.8154093097913298E-2</v>
      </c>
      <c r="E918" s="13">
        <v>1.87861271676301E-2</v>
      </c>
      <c r="F918" s="13"/>
      <c r="G918" s="13">
        <v>2.7624309392265199E-2</v>
      </c>
      <c r="H918" s="13">
        <v>2.5210084033613401E-2</v>
      </c>
      <c r="I918" s="13">
        <v>2.9520295202952001E-2</v>
      </c>
      <c r="J918" s="13">
        <v>5.2132701421800903E-2</v>
      </c>
      <c r="K918" s="13">
        <v>3.8167938931297697E-2</v>
      </c>
      <c r="L918" s="13">
        <v>2.9239766081871298E-2</v>
      </c>
      <c r="M918" s="13"/>
      <c r="N918" s="13">
        <v>3.1914893617021302E-2</v>
      </c>
      <c r="O918" s="13">
        <v>3.8235294117647103E-2</v>
      </c>
      <c r="P918" s="13">
        <v>2.8089887640449399E-2</v>
      </c>
      <c r="Q918" s="13">
        <v>3.1347962382445103E-2</v>
      </c>
      <c r="R918" s="13"/>
      <c r="S918" s="13">
        <v>3.1141868512110701E-2</v>
      </c>
      <c r="T918" s="13">
        <v>2.9850746268656699E-2</v>
      </c>
      <c r="U918" s="13">
        <v>0</v>
      </c>
      <c r="V918" s="13">
        <v>2.8571428571428598E-2</v>
      </c>
      <c r="W918" s="13">
        <v>3.3613445378151301E-2</v>
      </c>
      <c r="X918" s="13">
        <v>3.7878787878787901E-2</v>
      </c>
      <c r="Y918" s="13">
        <v>3.7383177570093497E-2</v>
      </c>
      <c r="Z918" s="13">
        <v>3.3333333333333298E-2</v>
      </c>
      <c r="AA918" s="13">
        <v>1.88679245283019E-2</v>
      </c>
      <c r="AB918" s="13">
        <v>4.2553191489361701E-2</v>
      </c>
      <c r="AC918" s="13">
        <v>8.8235294117647106E-2</v>
      </c>
      <c r="AD918" s="13">
        <v>0</v>
      </c>
      <c r="AE918" s="13"/>
      <c r="AF918" s="13">
        <v>3.3877038895859503E-2</v>
      </c>
      <c r="AG918" s="13">
        <v>2.91828793774319E-2</v>
      </c>
      <c r="AH918" s="13"/>
      <c r="AI918" s="13">
        <v>3.8135593220338999E-2</v>
      </c>
      <c r="AJ918" s="13">
        <v>3.8961038961039002E-2</v>
      </c>
      <c r="AK918" s="13">
        <v>3.17919075144509E-2</v>
      </c>
      <c r="AL918" s="13"/>
      <c r="AM918" s="13">
        <v>1.4705882352941201E-2</v>
      </c>
      <c r="AN918" s="13">
        <v>9.6153846153846201E-2</v>
      </c>
      <c r="AO918" s="13">
        <v>2.96296296296296E-2</v>
      </c>
      <c r="AP918" s="13"/>
      <c r="AQ918" s="13">
        <v>2.21238938053097E-2</v>
      </c>
      <c r="AR918" s="13">
        <v>4.2187500000000003E-2</v>
      </c>
      <c r="AS918" s="13"/>
      <c r="AT918" s="13">
        <v>2.4024024024024E-2</v>
      </c>
      <c r="AU918" s="13">
        <v>3.6496350364963501E-2</v>
      </c>
      <c r="AV918" s="13"/>
      <c r="AW918" s="13">
        <v>4.5325779036827198E-2</v>
      </c>
      <c r="AX918" s="13">
        <v>2.7282266526757599E-2</v>
      </c>
      <c r="AY918" s="13"/>
      <c r="AZ918" s="13">
        <v>3.87453874538745E-2</v>
      </c>
      <c r="BA918" s="13">
        <v>2.7631578947368399E-2</v>
      </c>
      <c r="BB918" s="13"/>
      <c r="BC918" s="13">
        <v>4.5977011494252901E-2</v>
      </c>
      <c r="BD918" s="13">
        <v>2.6086956521739101E-2</v>
      </c>
      <c r="BE918" s="13"/>
      <c r="BF918" s="13">
        <v>4.4117647058823498E-2</v>
      </c>
      <c r="BG918" s="13">
        <v>4.71698113207547E-2</v>
      </c>
      <c r="BH918" s="13"/>
      <c r="BI918" s="13">
        <v>5.7971014492753603E-2</v>
      </c>
      <c r="BJ918" s="13">
        <v>2.9940119760479E-2</v>
      </c>
      <c r="BK918" s="13"/>
      <c r="BL918" s="13">
        <v>2.9702970297029702E-2</v>
      </c>
      <c r="BM918" s="13">
        <v>3.5353535353535401E-2</v>
      </c>
    </row>
    <row r="919" spans="2:65" x14ac:dyDescent="0.3">
      <c r="B919" t="s">
        <v>91</v>
      </c>
      <c r="C919" s="13">
        <v>3.4039334341906202E-2</v>
      </c>
      <c r="D919" s="13">
        <v>2.7287319422150898E-2</v>
      </c>
      <c r="E919" s="13">
        <v>3.7572254335260097E-2</v>
      </c>
      <c r="F919" s="13"/>
      <c r="G919" s="13">
        <v>1.1049723756906099E-2</v>
      </c>
      <c r="H919" s="13">
        <v>2.8011204481792701E-2</v>
      </c>
      <c r="I919" s="13">
        <v>4.4280442804428E-2</v>
      </c>
      <c r="J919" s="13">
        <v>3.7914691943128E-2</v>
      </c>
      <c r="K919" s="13">
        <v>3.8167938931297697E-2</v>
      </c>
      <c r="L919" s="13">
        <v>4.6783625730994101E-2</v>
      </c>
      <c r="M919" s="13"/>
      <c r="N919" s="13">
        <v>2.3404255319148901E-2</v>
      </c>
      <c r="O919" s="13">
        <v>3.2352941176470598E-2</v>
      </c>
      <c r="P919" s="13">
        <v>2.8089887640449399E-2</v>
      </c>
      <c r="Q919" s="13">
        <v>5.6426332288401299E-2</v>
      </c>
      <c r="R919" s="13"/>
      <c r="S919" s="13">
        <v>2.42214532871972E-2</v>
      </c>
      <c r="T919" s="13">
        <v>5.22388059701493E-2</v>
      </c>
      <c r="U919" s="13">
        <v>3.2258064516128997E-2</v>
      </c>
      <c r="V919" s="13">
        <v>2.8571428571428598E-2</v>
      </c>
      <c r="W919" s="13">
        <v>2.5210084033613401E-2</v>
      </c>
      <c r="X919" s="13">
        <v>7.5757575757575801E-2</v>
      </c>
      <c r="Y919" s="13">
        <v>2.80373831775701E-2</v>
      </c>
      <c r="Z919" s="13">
        <v>0</v>
      </c>
      <c r="AA919" s="13">
        <v>4.40251572327044E-2</v>
      </c>
      <c r="AB919" s="13">
        <v>0</v>
      </c>
      <c r="AC919" s="13">
        <v>2.9411764705882401E-2</v>
      </c>
      <c r="AD919" s="13">
        <v>4.3478260869565202E-2</v>
      </c>
      <c r="AE919" s="13"/>
      <c r="AF919" s="13">
        <v>2.13299874529486E-2</v>
      </c>
      <c r="AG919" s="13">
        <v>5.2529182879377398E-2</v>
      </c>
      <c r="AH919" s="13"/>
      <c r="AI919" s="13">
        <v>2.5423728813559299E-2</v>
      </c>
      <c r="AJ919" s="13">
        <v>1.2987012987013E-2</v>
      </c>
      <c r="AK919" s="13">
        <v>2.6011560693641599E-2</v>
      </c>
      <c r="AL919" s="13"/>
      <c r="AM919" s="13">
        <v>0</v>
      </c>
      <c r="AN919" s="13">
        <v>1.9230769230769201E-2</v>
      </c>
      <c r="AO919" s="13">
        <v>4.4444444444444398E-2</v>
      </c>
      <c r="AP919" s="13"/>
      <c r="AQ919" s="13">
        <v>3.2448377581120902E-2</v>
      </c>
      <c r="AR919" s="13">
        <v>3.5937499999999997E-2</v>
      </c>
      <c r="AS919" s="13"/>
      <c r="AT919" s="13">
        <v>3.6036036036036001E-2</v>
      </c>
      <c r="AU919" s="13">
        <v>3.3368091762252299E-2</v>
      </c>
      <c r="AV919" s="13"/>
      <c r="AW919" s="13">
        <v>3.39943342776204E-2</v>
      </c>
      <c r="AX919" s="13">
        <v>3.3578174186778602E-2</v>
      </c>
      <c r="AY919" s="13"/>
      <c r="AZ919" s="13">
        <v>4.4280442804428E-2</v>
      </c>
      <c r="BA919" s="13">
        <v>2.5000000000000001E-2</v>
      </c>
      <c r="BB919" s="13"/>
      <c r="BC919" s="13">
        <v>1.72413793103448E-2</v>
      </c>
      <c r="BD919" s="13">
        <v>3.0434782608695699E-2</v>
      </c>
      <c r="BE919" s="13"/>
      <c r="BF919" s="13">
        <v>7.3529411764705899E-3</v>
      </c>
      <c r="BG919" s="13">
        <v>2.3584905660377398E-2</v>
      </c>
      <c r="BH919" s="13"/>
      <c r="BI919" s="13">
        <v>3.6231884057971002E-2</v>
      </c>
      <c r="BJ919" s="13">
        <v>3.2506415739948703E-2</v>
      </c>
      <c r="BK919" s="13"/>
      <c r="BL919" s="13">
        <v>3.7623762376237602E-2</v>
      </c>
      <c r="BM919" s="13">
        <v>3.1565656565656602E-2</v>
      </c>
    </row>
    <row r="920" spans="2:65" x14ac:dyDescent="0.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row>
    <row r="921" spans="2:65" x14ac:dyDescent="0.3">
      <c r="B921" s="6" t="s">
        <v>428</v>
      </c>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c r="BK921" s="13"/>
      <c r="BL921" s="13"/>
      <c r="BM921" s="13"/>
    </row>
    <row r="922" spans="2:65" x14ac:dyDescent="0.3">
      <c r="B922" s="23" t="s">
        <v>82</v>
      </c>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c r="BK922" s="13"/>
      <c r="BL922" s="13"/>
      <c r="BM922" s="13"/>
    </row>
    <row r="923" spans="2:65" x14ac:dyDescent="0.3">
      <c r="B923" t="s">
        <v>87</v>
      </c>
      <c r="C923" s="13">
        <v>0.46822995461422101</v>
      </c>
      <c r="D923" s="13">
        <v>0.41894060995184601</v>
      </c>
      <c r="E923" s="13">
        <v>0.51156069364161805</v>
      </c>
      <c r="F923" s="13"/>
      <c r="G923" s="13">
        <v>0.45303867403314901</v>
      </c>
      <c r="H923" s="13">
        <v>0.51540616246498605</v>
      </c>
      <c r="I923" s="13">
        <v>0.46863468634686301</v>
      </c>
      <c r="J923" s="13">
        <v>0.44549763033175399</v>
      </c>
      <c r="K923" s="13">
        <v>0.465648854961832</v>
      </c>
      <c r="L923" s="13">
        <v>0.41520467836257302</v>
      </c>
      <c r="M923" s="13"/>
      <c r="N923" s="13">
        <v>0.48510638297872299</v>
      </c>
      <c r="O923" s="13">
        <v>0.46470588235294102</v>
      </c>
      <c r="P923" s="13">
        <v>0.449438202247191</v>
      </c>
      <c r="Q923" s="13">
        <v>0.45454545454545497</v>
      </c>
      <c r="R923" s="13"/>
      <c r="S923" s="13">
        <v>0.49826989619377199</v>
      </c>
      <c r="T923" s="13">
        <v>0.462686567164179</v>
      </c>
      <c r="U923" s="13">
        <v>0.41935483870967699</v>
      </c>
      <c r="V923" s="13">
        <v>0.48571428571428599</v>
      </c>
      <c r="W923" s="13">
        <v>0.504201680672269</v>
      </c>
      <c r="X923" s="13">
        <v>0.37121212121212099</v>
      </c>
      <c r="Y923" s="13">
        <v>0.45794392523364502</v>
      </c>
      <c r="Z923" s="13">
        <v>0.5</v>
      </c>
      <c r="AA923" s="13">
        <v>0.446540880503145</v>
      </c>
      <c r="AB923" s="13">
        <v>0.47872340425531901</v>
      </c>
      <c r="AC923" s="13">
        <v>0.48529411764705899</v>
      </c>
      <c r="AD923" s="13">
        <v>0.60869565217391297</v>
      </c>
      <c r="AE923" s="13"/>
      <c r="AF923" s="13">
        <v>0.49058971141781699</v>
      </c>
      <c r="AG923" s="13">
        <v>0.439688715953307</v>
      </c>
      <c r="AH923" s="13"/>
      <c r="AI923" s="13">
        <v>0.49576271186440701</v>
      </c>
      <c r="AJ923" s="13">
        <v>0.493506493506494</v>
      </c>
      <c r="AK923" s="13">
        <v>0.43641618497109802</v>
      </c>
      <c r="AL923" s="13"/>
      <c r="AM923" s="13">
        <v>0.67647058823529405</v>
      </c>
      <c r="AN923" s="13">
        <v>0.36538461538461497</v>
      </c>
      <c r="AO923" s="13">
        <v>0.407407407407407</v>
      </c>
      <c r="AP923" s="13"/>
      <c r="AQ923" s="13">
        <v>0.50737463126843696</v>
      </c>
      <c r="AR923" s="13">
        <v>0.4296875</v>
      </c>
      <c r="AS923" s="13"/>
      <c r="AT923" s="13">
        <v>0.46846846846846801</v>
      </c>
      <c r="AU923" s="13">
        <v>0.47236704900938498</v>
      </c>
      <c r="AV923" s="13"/>
      <c r="AW923" s="13">
        <v>0.45892351274787502</v>
      </c>
      <c r="AX923" s="13">
        <v>0.47324239244491101</v>
      </c>
      <c r="AY923" s="13"/>
      <c r="AZ923" s="13">
        <v>0.44464944649446497</v>
      </c>
      <c r="BA923" s="13">
        <v>0.48552631578947397</v>
      </c>
      <c r="BB923" s="13"/>
      <c r="BC923" s="13">
        <v>0.48850574712643702</v>
      </c>
      <c r="BD923" s="13">
        <v>0.45217391304347798</v>
      </c>
      <c r="BE923" s="13"/>
      <c r="BF923" s="13">
        <v>0.48529411764705899</v>
      </c>
      <c r="BG923" s="13">
        <v>0.490566037735849</v>
      </c>
      <c r="BH923" s="13"/>
      <c r="BI923" s="13">
        <v>0.42753623188405798</v>
      </c>
      <c r="BJ923" s="13">
        <v>0.47305389221556898</v>
      </c>
      <c r="BK923" s="13"/>
      <c r="BL923" s="13">
        <v>0.46732673267326702</v>
      </c>
      <c r="BM923" s="13">
        <v>0.47474747474747497</v>
      </c>
    </row>
    <row r="924" spans="2:65" x14ac:dyDescent="0.3">
      <c r="B924" t="s">
        <v>88</v>
      </c>
      <c r="C924" s="13">
        <v>0.37216338880484101</v>
      </c>
      <c r="D924" s="13">
        <v>0.39004815409309801</v>
      </c>
      <c r="E924" s="13">
        <v>0.35549132947976902</v>
      </c>
      <c r="F924" s="13"/>
      <c r="G924" s="13">
        <v>0.40883977900552498</v>
      </c>
      <c r="H924" s="13">
        <v>0.330532212885154</v>
      </c>
      <c r="I924" s="13">
        <v>0.38745387453874502</v>
      </c>
      <c r="J924" s="13">
        <v>0.36018957345971597</v>
      </c>
      <c r="K924" s="13">
        <v>0.37404580152671801</v>
      </c>
      <c r="L924" s="13">
        <v>0.40935672514619897</v>
      </c>
      <c r="M924" s="13"/>
      <c r="N924" s="13">
        <v>0.36808510638297898</v>
      </c>
      <c r="O924" s="13">
        <v>0.36764705882352899</v>
      </c>
      <c r="P924" s="13">
        <v>0.398876404494382</v>
      </c>
      <c r="Q924" s="13">
        <v>0.36990595611285298</v>
      </c>
      <c r="R924" s="13"/>
      <c r="S924" s="13">
        <v>0.37024221453287198</v>
      </c>
      <c r="T924" s="13">
        <v>0.35820895522388102</v>
      </c>
      <c r="U924" s="13">
        <v>0.35483870967741898</v>
      </c>
      <c r="V924" s="13">
        <v>0.32380952380952399</v>
      </c>
      <c r="W924" s="13">
        <v>0.36134453781512599</v>
      </c>
      <c r="X924" s="13">
        <v>0.40909090909090901</v>
      </c>
      <c r="Y924" s="13">
        <v>0.36448598130841098</v>
      </c>
      <c r="Z924" s="13">
        <v>0.4</v>
      </c>
      <c r="AA924" s="13">
        <v>0.40251572327044</v>
      </c>
      <c r="AB924" s="13">
        <v>0.41489361702127697</v>
      </c>
      <c r="AC924" s="13">
        <v>0.33823529411764702</v>
      </c>
      <c r="AD924" s="13">
        <v>0.30434782608695699</v>
      </c>
      <c r="AE924" s="13"/>
      <c r="AF924" s="13">
        <v>0.35257214554579702</v>
      </c>
      <c r="AG924" s="13">
        <v>0.39688715953307402</v>
      </c>
      <c r="AH924" s="13"/>
      <c r="AI924" s="13">
        <v>0.338983050847458</v>
      </c>
      <c r="AJ924" s="13">
        <v>0.337662337662338</v>
      </c>
      <c r="AK924" s="13">
        <v>0.40751445086705201</v>
      </c>
      <c r="AL924" s="13"/>
      <c r="AM924" s="13">
        <v>0.23529411764705899</v>
      </c>
      <c r="AN924" s="13">
        <v>0.480769230769231</v>
      </c>
      <c r="AO924" s="13">
        <v>0.37037037037037002</v>
      </c>
      <c r="AP924" s="13"/>
      <c r="AQ924" s="13">
        <v>0.35988200589970498</v>
      </c>
      <c r="AR924" s="13">
        <v>0.38437500000000002</v>
      </c>
      <c r="AS924" s="13"/>
      <c r="AT924" s="13">
        <v>0.36936936936936898</v>
      </c>
      <c r="AU924" s="13">
        <v>0.36704900938477603</v>
      </c>
      <c r="AV924" s="13"/>
      <c r="AW924" s="13">
        <v>0.37393767705382402</v>
      </c>
      <c r="AX924" s="13">
        <v>0.371458551941238</v>
      </c>
      <c r="AY924" s="13"/>
      <c r="AZ924" s="13">
        <v>0.367158671586716</v>
      </c>
      <c r="BA924" s="13">
        <v>0.37631578947368399</v>
      </c>
      <c r="BB924" s="13"/>
      <c r="BC924" s="13">
        <v>0.35344827586206901</v>
      </c>
      <c r="BD924" s="13">
        <v>0.39565217391304303</v>
      </c>
      <c r="BE924" s="13"/>
      <c r="BF924" s="13">
        <v>0.35294117647058798</v>
      </c>
      <c r="BG924" s="13">
        <v>0.35377358490566002</v>
      </c>
      <c r="BH924" s="13"/>
      <c r="BI924" s="13">
        <v>0.39130434782608697</v>
      </c>
      <c r="BJ924" s="13">
        <v>0.37040205303678397</v>
      </c>
      <c r="BK924" s="13"/>
      <c r="BL924" s="13">
        <v>0.366336633663366</v>
      </c>
      <c r="BM924" s="13">
        <v>0.37373737373737398</v>
      </c>
    </row>
    <row r="925" spans="2:65" x14ac:dyDescent="0.3">
      <c r="B925" t="s">
        <v>420</v>
      </c>
      <c r="C925" s="13">
        <v>9.6822995461422104E-2</v>
      </c>
      <c r="D925" s="13">
        <v>0.115569823434992</v>
      </c>
      <c r="E925" s="13">
        <v>8.0924855491329495E-2</v>
      </c>
      <c r="F925" s="13"/>
      <c r="G925" s="13">
        <v>0.116022099447514</v>
      </c>
      <c r="H925" s="13">
        <v>9.5238095238095205E-2</v>
      </c>
      <c r="I925" s="13">
        <v>0.10332103321033199</v>
      </c>
      <c r="J925" s="13">
        <v>7.5829383886255902E-2</v>
      </c>
      <c r="K925" s="13">
        <v>8.3969465648855005E-2</v>
      </c>
      <c r="L925" s="13">
        <v>0.105263157894737</v>
      </c>
      <c r="M925" s="13"/>
      <c r="N925" s="13">
        <v>0.1</v>
      </c>
      <c r="O925" s="13">
        <v>9.1176470588235303E-2</v>
      </c>
      <c r="P925" s="13">
        <v>8.4269662921348298E-2</v>
      </c>
      <c r="Q925" s="13">
        <v>0.10344827586206901</v>
      </c>
      <c r="R925" s="13"/>
      <c r="S925" s="13">
        <v>7.2664359861591699E-2</v>
      </c>
      <c r="T925" s="13">
        <v>0.104477611940299</v>
      </c>
      <c r="U925" s="13">
        <v>0.16129032258064499</v>
      </c>
      <c r="V925" s="13">
        <v>0.14285714285714299</v>
      </c>
      <c r="W925" s="13">
        <v>0.10084033613445401</v>
      </c>
      <c r="X925" s="13">
        <v>0.10606060606060599</v>
      </c>
      <c r="Y925" s="13">
        <v>0.11214953271028</v>
      </c>
      <c r="Z925" s="13">
        <v>3.3333333333333298E-2</v>
      </c>
      <c r="AA925" s="13">
        <v>9.4339622641509399E-2</v>
      </c>
      <c r="AB925" s="13">
        <v>8.5106382978723402E-2</v>
      </c>
      <c r="AC925" s="13">
        <v>8.8235294117647106E-2</v>
      </c>
      <c r="AD925" s="13">
        <v>0</v>
      </c>
      <c r="AE925" s="13"/>
      <c r="AF925" s="13">
        <v>0.10664993726474301</v>
      </c>
      <c r="AG925" s="13">
        <v>7.9766536964980497E-2</v>
      </c>
      <c r="AH925" s="13"/>
      <c r="AI925" s="13">
        <v>0.12288135593220301</v>
      </c>
      <c r="AJ925" s="13">
        <v>0.14285714285714299</v>
      </c>
      <c r="AK925" s="13">
        <v>9.8265895953757204E-2</v>
      </c>
      <c r="AL925" s="13"/>
      <c r="AM925" s="13">
        <v>8.8235294117647106E-2</v>
      </c>
      <c r="AN925" s="13">
        <v>0.115384615384615</v>
      </c>
      <c r="AO925" s="13">
        <v>0.162962962962963</v>
      </c>
      <c r="AP925" s="13"/>
      <c r="AQ925" s="13">
        <v>9.2920353982300904E-2</v>
      </c>
      <c r="AR925" s="13">
        <v>0.1015625</v>
      </c>
      <c r="AS925" s="13"/>
      <c r="AT925" s="13">
        <v>0.114114114114114</v>
      </c>
      <c r="AU925" s="13">
        <v>9.0719499478623594E-2</v>
      </c>
      <c r="AV925" s="13"/>
      <c r="AW925" s="13">
        <v>0.110481586402266</v>
      </c>
      <c r="AX925" s="13">
        <v>9.0241343126967494E-2</v>
      </c>
      <c r="AY925" s="13"/>
      <c r="AZ925" s="13">
        <v>9.9630996309963096E-2</v>
      </c>
      <c r="BA925" s="13">
        <v>9.3421052631578905E-2</v>
      </c>
      <c r="BB925" s="13"/>
      <c r="BC925" s="13">
        <v>0.117816091954023</v>
      </c>
      <c r="BD925" s="13">
        <v>9.5652173913043495E-2</v>
      </c>
      <c r="BE925" s="13"/>
      <c r="BF925" s="13">
        <v>0.11764705882352899</v>
      </c>
      <c r="BG925" s="13">
        <v>0.117924528301887</v>
      </c>
      <c r="BH925" s="13"/>
      <c r="BI925" s="13">
        <v>0.13043478260869601</v>
      </c>
      <c r="BJ925" s="13">
        <v>9.1531223267750206E-2</v>
      </c>
      <c r="BK925" s="13"/>
      <c r="BL925" s="13">
        <v>9.9009900990099001E-2</v>
      </c>
      <c r="BM925" s="13">
        <v>9.0909090909090898E-2</v>
      </c>
    </row>
    <row r="926" spans="2:65" x14ac:dyDescent="0.3">
      <c r="B926" t="s">
        <v>421</v>
      </c>
      <c r="C926" s="13">
        <v>3.4039334341906202E-2</v>
      </c>
      <c r="D926" s="13">
        <v>5.4574638844301797E-2</v>
      </c>
      <c r="E926" s="13">
        <v>1.5895953757225401E-2</v>
      </c>
      <c r="F926" s="13"/>
      <c r="G926" s="13">
        <v>1.6574585635359101E-2</v>
      </c>
      <c r="H926" s="13">
        <v>3.0812324929972001E-2</v>
      </c>
      <c r="I926" s="13">
        <v>1.8450184501845001E-2</v>
      </c>
      <c r="J926" s="13">
        <v>5.6872037914691899E-2</v>
      </c>
      <c r="K926" s="13">
        <v>4.58015267175573E-2</v>
      </c>
      <c r="L926" s="13">
        <v>4.6783625730994101E-2</v>
      </c>
      <c r="M926" s="13"/>
      <c r="N926" s="13">
        <v>2.3404255319148901E-2</v>
      </c>
      <c r="O926" s="13">
        <v>0.05</v>
      </c>
      <c r="P926" s="13">
        <v>3.9325842696629199E-2</v>
      </c>
      <c r="Q926" s="13">
        <v>3.1347962382445103E-2</v>
      </c>
      <c r="R926" s="13"/>
      <c r="S926" s="13">
        <v>3.1141868512110701E-2</v>
      </c>
      <c r="T926" s="13">
        <v>5.22388059701493E-2</v>
      </c>
      <c r="U926" s="13">
        <v>1.6129032258064498E-2</v>
      </c>
      <c r="V926" s="13">
        <v>2.8571428571428598E-2</v>
      </c>
      <c r="W926" s="13">
        <v>1.6806722689075598E-2</v>
      </c>
      <c r="X926" s="13">
        <v>3.7878787878787901E-2</v>
      </c>
      <c r="Y926" s="13">
        <v>4.67289719626168E-2</v>
      </c>
      <c r="Z926" s="13">
        <v>6.6666666666666693E-2</v>
      </c>
      <c r="AA926" s="13">
        <v>3.77358490566038E-2</v>
      </c>
      <c r="AB926" s="13">
        <v>2.1276595744680899E-2</v>
      </c>
      <c r="AC926" s="13">
        <v>2.9411764705882401E-2</v>
      </c>
      <c r="AD926" s="13">
        <v>4.3478260869565202E-2</v>
      </c>
      <c r="AE926" s="13"/>
      <c r="AF926" s="13">
        <v>3.0112923462986201E-2</v>
      </c>
      <c r="AG926" s="13">
        <v>4.0856031128404698E-2</v>
      </c>
      <c r="AH926" s="13"/>
      <c r="AI926" s="13">
        <v>2.9661016949152502E-2</v>
      </c>
      <c r="AJ926" s="13">
        <v>1.2987012987013E-2</v>
      </c>
      <c r="AK926" s="13">
        <v>3.17919075144509E-2</v>
      </c>
      <c r="AL926" s="13"/>
      <c r="AM926" s="13">
        <v>0</v>
      </c>
      <c r="AN926" s="13">
        <v>3.8461538461538498E-2</v>
      </c>
      <c r="AO926" s="13">
        <v>4.4444444444444398E-2</v>
      </c>
      <c r="AP926" s="13"/>
      <c r="AQ926" s="13">
        <v>1.62241887905605E-2</v>
      </c>
      <c r="AR926" s="13">
        <v>0.05</v>
      </c>
      <c r="AS926" s="13"/>
      <c r="AT926" s="13">
        <v>2.4024024024024E-2</v>
      </c>
      <c r="AU926" s="13">
        <v>3.8581856100104298E-2</v>
      </c>
      <c r="AV926" s="13"/>
      <c r="AW926" s="13">
        <v>2.8328611898017001E-2</v>
      </c>
      <c r="AX926" s="13">
        <v>3.5676810073452303E-2</v>
      </c>
      <c r="AY926" s="13"/>
      <c r="AZ926" s="13">
        <v>5.1660516605166101E-2</v>
      </c>
      <c r="BA926" s="13">
        <v>2.23684210526316E-2</v>
      </c>
      <c r="BB926" s="13"/>
      <c r="BC926" s="13">
        <v>2.8735632183908E-2</v>
      </c>
      <c r="BD926" s="13">
        <v>2.6086956521739101E-2</v>
      </c>
      <c r="BE926" s="13"/>
      <c r="BF926" s="13">
        <v>2.9411764705882401E-2</v>
      </c>
      <c r="BG926" s="13">
        <v>2.83018867924528E-2</v>
      </c>
      <c r="BH926" s="13"/>
      <c r="BI926" s="13">
        <v>2.1739130434782601E-2</v>
      </c>
      <c r="BJ926" s="13">
        <v>3.59281437125748E-2</v>
      </c>
      <c r="BK926" s="13"/>
      <c r="BL926" s="13">
        <v>4.15841584158416E-2</v>
      </c>
      <c r="BM926" s="13">
        <v>3.03030303030303E-2</v>
      </c>
    </row>
    <row r="927" spans="2:65" x14ac:dyDescent="0.3">
      <c r="B927" t="s">
        <v>91</v>
      </c>
      <c r="C927" s="13">
        <v>2.8744326777609699E-2</v>
      </c>
      <c r="D927" s="13">
        <v>2.0866773675762399E-2</v>
      </c>
      <c r="E927" s="13">
        <v>3.6127167630057799E-2</v>
      </c>
      <c r="F927" s="13"/>
      <c r="G927" s="13">
        <v>5.5248618784530402E-3</v>
      </c>
      <c r="H927" s="13">
        <v>2.8011204481792701E-2</v>
      </c>
      <c r="I927" s="13">
        <v>2.2140221402214E-2</v>
      </c>
      <c r="J927" s="13">
        <v>6.1611374407582901E-2</v>
      </c>
      <c r="K927" s="13">
        <v>3.0534351145038201E-2</v>
      </c>
      <c r="L927" s="13">
        <v>2.3391812865497099E-2</v>
      </c>
      <c r="M927" s="13"/>
      <c r="N927" s="13">
        <v>2.3404255319148901E-2</v>
      </c>
      <c r="O927" s="13">
        <v>2.64705882352941E-2</v>
      </c>
      <c r="P927" s="13">
        <v>2.8089887640449399E-2</v>
      </c>
      <c r="Q927" s="13">
        <v>4.0752351097178702E-2</v>
      </c>
      <c r="R927" s="13"/>
      <c r="S927" s="13">
        <v>2.7681660899654001E-2</v>
      </c>
      <c r="T927" s="13">
        <v>2.2388059701492501E-2</v>
      </c>
      <c r="U927" s="13">
        <v>4.8387096774193498E-2</v>
      </c>
      <c r="V927" s="13">
        <v>1.9047619047619001E-2</v>
      </c>
      <c r="W927" s="13">
        <v>1.6806722689075598E-2</v>
      </c>
      <c r="X927" s="13">
        <v>7.5757575757575801E-2</v>
      </c>
      <c r="Y927" s="13">
        <v>1.86915887850467E-2</v>
      </c>
      <c r="Z927" s="13">
        <v>0</v>
      </c>
      <c r="AA927" s="13">
        <v>1.88679245283019E-2</v>
      </c>
      <c r="AB927" s="13">
        <v>0</v>
      </c>
      <c r="AC927" s="13">
        <v>5.8823529411764698E-2</v>
      </c>
      <c r="AD927" s="13">
        <v>4.3478260869565202E-2</v>
      </c>
      <c r="AE927" s="13"/>
      <c r="AF927" s="13">
        <v>2.0075282308657499E-2</v>
      </c>
      <c r="AG927" s="13">
        <v>4.2801556420233498E-2</v>
      </c>
      <c r="AH927" s="13"/>
      <c r="AI927" s="13">
        <v>1.27118644067797E-2</v>
      </c>
      <c r="AJ927" s="13">
        <v>1.2987012987013E-2</v>
      </c>
      <c r="AK927" s="13">
        <v>2.6011560693641599E-2</v>
      </c>
      <c r="AL927" s="13"/>
      <c r="AM927" s="13">
        <v>0</v>
      </c>
      <c r="AN927" s="13">
        <v>0</v>
      </c>
      <c r="AO927" s="13">
        <v>1.48148148148148E-2</v>
      </c>
      <c r="AP927" s="13"/>
      <c r="AQ927" s="13">
        <v>2.3598820058997001E-2</v>
      </c>
      <c r="AR927" s="13">
        <v>3.4375000000000003E-2</v>
      </c>
      <c r="AS927" s="13"/>
      <c r="AT927" s="13">
        <v>2.4024024024024E-2</v>
      </c>
      <c r="AU927" s="13">
        <v>3.1282586027111599E-2</v>
      </c>
      <c r="AV927" s="13"/>
      <c r="AW927" s="13">
        <v>2.8328611898017001E-2</v>
      </c>
      <c r="AX927" s="13">
        <v>2.93809024134313E-2</v>
      </c>
      <c r="AY927" s="13"/>
      <c r="AZ927" s="13">
        <v>3.6900369003690002E-2</v>
      </c>
      <c r="BA927" s="13">
        <v>2.23684210526316E-2</v>
      </c>
      <c r="BB927" s="13"/>
      <c r="BC927" s="13">
        <v>1.1494252873563199E-2</v>
      </c>
      <c r="BD927" s="13">
        <v>3.0434782608695699E-2</v>
      </c>
      <c r="BE927" s="13"/>
      <c r="BF927" s="13">
        <v>1.4705882352941201E-2</v>
      </c>
      <c r="BG927" s="13">
        <v>9.4339622641509396E-3</v>
      </c>
      <c r="BH927" s="13"/>
      <c r="BI927" s="13">
        <v>2.8985507246376802E-2</v>
      </c>
      <c r="BJ927" s="13">
        <v>2.9084687767322499E-2</v>
      </c>
      <c r="BK927" s="13"/>
      <c r="BL927" s="13">
        <v>2.57425742574257E-2</v>
      </c>
      <c r="BM927" s="13">
        <v>3.03030303030303E-2</v>
      </c>
    </row>
    <row r="928" spans="2:65" x14ac:dyDescent="0.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c r="BK928" s="13"/>
      <c r="BL928" s="13"/>
      <c r="BM928" s="13"/>
    </row>
    <row r="929" spans="2:65" x14ac:dyDescent="0.3">
      <c r="B929" s="6" t="s">
        <v>429</v>
      </c>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c r="BK929" s="13"/>
      <c r="BL929" s="13"/>
      <c r="BM929" s="13"/>
    </row>
    <row r="930" spans="2:65" x14ac:dyDescent="0.3">
      <c r="B930" s="23" t="s">
        <v>82</v>
      </c>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c r="BK930" s="13"/>
      <c r="BL930" s="13"/>
      <c r="BM930" s="13"/>
    </row>
    <row r="931" spans="2:65" x14ac:dyDescent="0.3">
      <c r="B931" t="s">
        <v>87</v>
      </c>
      <c r="C931" s="13">
        <v>0.46369137670196697</v>
      </c>
      <c r="D931" s="13">
        <v>0.40930979133226297</v>
      </c>
      <c r="E931" s="13">
        <v>0.50867052023121395</v>
      </c>
      <c r="F931" s="13"/>
      <c r="G931" s="13">
        <v>0.49171270718232002</v>
      </c>
      <c r="H931" s="13">
        <v>0.495798319327731</v>
      </c>
      <c r="I931" s="13">
        <v>0.487084870848708</v>
      </c>
      <c r="J931" s="13">
        <v>0.49289099526066299</v>
      </c>
      <c r="K931" s="13">
        <v>0.36641221374045801</v>
      </c>
      <c r="L931" s="13">
        <v>0.36842105263157898</v>
      </c>
      <c r="M931" s="13"/>
      <c r="N931" s="13">
        <v>0.51489361702127701</v>
      </c>
      <c r="O931" s="13">
        <v>0.42058823529411798</v>
      </c>
      <c r="P931" s="13">
        <v>0.43258426966292102</v>
      </c>
      <c r="Q931" s="13">
        <v>0.44200626959247602</v>
      </c>
      <c r="R931" s="13"/>
      <c r="S931" s="13">
        <v>0.47058823529411797</v>
      </c>
      <c r="T931" s="13">
        <v>0.462686567164179</v>
      </c>
      <c r="U931" s="13">
        <v>0.532258064516129</v>
      </c>
      <c r="V931" s="13">
        <v>0.45714285714285702</v>
      </c>
      <c r="W931" s="13">
        <v>0.45378151260504201</v>
      </c>
      <c r="X931" s="13">
        <v>0.43181818181818199</v>
      </c>
      <c r="Y931" s="13">
        <v>0.467289719626168</v>
      </c>
      <c r="Z931" s="13">
        <v>0.56666666666666698</v>
      </c>
      <c r="AA931" s="13">
        <v>0.41509433962264197</v>
      </c>
      <c r="AB931" s="13">
        <v>0.52127659574468099</v>
      </c>
      <c r="AC931" s="13">
        <v>0.39705882352941202</v>
      </c>
      <c r="AD931" s="13">
        <v>0.60869565217391297</v>
      </c>
      <c r="AE931" s="13"/>
      <c r="AF931" s="13">
        <v>0.496863237139272</v>
      </c>
      <c r="AG931" s="13">
        <v>0.416342412451362</v>
      </c>
      <c r="AH931" s="13"/>
      <c r="AI931" s="13">
        <v>0.44915254237288099</v>
      </c>
      <c r="AJ931" s="13">
        <v>0.51948051948051899</v>
      </c>
      <c r="AK931" s="13">
        <v>0.47687861271676302</v>
      </c>
      <c r="AL931" s="13"/>
      <c r="AM931" s="13">
        <v>0.61764705882352899</v>
      </c>
      <c r="AN931" s="13">
        <v>0.42307692307692302</v>
      </c>
      <c r="AO931" s="13">
        <v>0.36296296296296299</v>
      </c>
      <c r="AP931" s="13"/>
      <c r="AQ931" s="13">
        <v>0.47050147492625399</v>
      </c>
      <c r="AR931" s="13">
        <v>0.45781250000000001</v>
      </c>
      <c r="AS931" s="13"/>
      <c r="AT931" s="13">
        <v>0.45045045045045001</v>
      </c>
      <c r="AU931" s="13">
        <v>0.46923879040667399</v>
      </c>
      <c r="AV931" s="13"/>
      <c r="AW931" s="13">
        <v>0.51274787535410804</v>
      </c>
      <c r="AX931" s="13">
        <v>0.44805876180482701</v>
      </c>
      <c r="AY931" s="13"/>
      <c r="AZ931" s="13">
        <v>0.46125461254612499</v>
      </c>
      <c r="BA931" s="13">
        <v>0.46973684210526301</v>
      </c>
      <c r="BB931" s="13"/>
      <c r="BC931" s="13">
        <v>0.50287356321839105</v>
      </c>
      <c r="BD931" s="13">
        <v>0.41304347826087001</v>
      </c>
      <c r="BE931" s="13"/>
      <c r="BF931" s="13">
        <v>0.47794117647058798</v>
      </c>
      <c r="BG931" s="13">
        <v>0.51886792452830199</v>
      </c>
      <c r="BH931" s="13"/>
      <c r="BI931" s="13">
        <v>0.50724637681159401</v>
      </c>
      <c r="BJ931" s="13">
        <v>0.46022241231822097</v>
      </c>
      <c r="BK931" s="13"/>
      <c r="BL931" s="13">
        <v>0.469306930693069</v>
      </c>
      <c r="BM931" s="13">
        <v>0.46843434343434298</v>
      </c>
    </row>
    <row r="932" spans="2:65" x14ac:dyDescent="0.3">
      <c r="B932" t="s">
        <v>88</v>
      </c>
      <c r="C932" s="13">
        <v>0.39107413010589998</v>
      </c>
      <c r="D932" s="13">
        <v>0.40770465489566599</v>
      </c>
      <c r="E932" s="13">
        <v>0.37861271676300601</v>
      </c>
      <c r="F932" s="13"/>
      <c r="G932" s="13">
        <v>0.375690607734807</v>
      </c>
      <c r="H932" s="13">
        <v>0.38095238095238099</v>
      </c>
      <c r="I932" s="13">
        <v>0.37269372693726899</v>
      </c>
      <c r="J932" s="13">
        <v>0.34123222748815202</v>
      </c>
      <c r="K932" s="13">
        <v>0.473282442748092</v>
      </c>
      <c r="L932" s="13">
        <v>0.45614035087719301</v>
      </c>
      <c r="M932" s="13"/>
      <c r="N932" s="13">
        <v>0.35106382978723399</v>
      </c>
      <c r="O932" s="13">
        <v>0.435294117647059</v>
      </c>
      <c r="P932" s="13">
        <v>0.43820224719101097</v>
      </c>
      <c r="Q932" s="13">
        <v>0.382445141065831</v>
      </c>
      <c r="R932" s="13"/>
      <c r="S932" s="13">
        <v>0.397923875432526</v>
      </c>
      <c r="T932" s="13">
        <v>0.38805970149253699</v>
      </c>
      <c r="U932" s="13">
        <v>0.38709677419354799</v>
      </c>
      <c r="V932" s="13">
        <v>0.36190476190476201</v>
      </c>
      <c r="W932" s="13">
        <v>0.39495798319327702</v>
      </c>
      <c r="X932" s="13">
        <v>0.36363636363636398</v>
      </c>
      <c r="Y932" s="13">
        <v>0.39252336448598102</v>
      </c>
      <c r="Z932" s="13">
        <v>0.3</v>
      </c>
      <c r="AA932" s="13">
        <v>0.46540880503144699</v>
      </c>
      <c r="AB932" s="13">
        <v>0.35106382978723399</v>
      </c>
      <c r="AC932" s="13">
        <v>0.42647058823529399</v>
      </c>
      <c r="AD932" s="13">
        <v>0.26086956521739102</v>
      </c>
      <c r="AE932" s="13"/>
      <c r="AF932" s="13">
        <v>0.36888331242158101</v>
      </c>
      <c r="AG932" s="13">
        <v>0.42607003891050599</v>
      </c>
      <c r="AH932" s="13"/>
      <c r="AI932" s="13">
        <v>0.39830508474576298</v>
      </c>
      <c r="AJ932" s="13">
        <v>0.35064935064935099</v>
      </c>
      <c r="AK932" s="13">
        <v>0.38150289017340999</v>
      </c>
      <c r="AL932" s="13"/>
      <c r="AM932" s="13">
        <v>0.308823529411765</v>
      </c>
      <c r="AN932" s="13">
        <v>0.30769230769230799</v>
      </c>
      <c r="AO932" s="13">
        <v>0.49629629629629601</v>
      </c>
      <c r="AP932" s="13"/>
      <c r="AQ932" s="13">
        <v>0.39085545722713899</v>
      </c>
      <c r="AR932" s="13">
        <v>0.39218750000000002</v>
      </c>
      <c r="AS932" s="13"/>
      <c r="AT932" s="13">
        <v>0.39639639639639601</v>
      </c>
      <c r="AU932" s="13">
        <v>0.38790406673618399</v>
      </c>
      <c r="AV932" s="13"/>
      <c r="AW932" s="13">
        <v>0.331444759206799</v>
      </c>
      <c r="AX932" s="13">
        <v>0.413431269674711</v>
      </c>
      <c r="AY932" s="13"/>
      <c r="AZ932" s="13">
        <v>0.38560885608856099</v>
      </c>
      <c r="BA932" s="13">
        <v>0.39605263157894699</v>
      </c>
      <c r="BB932" s="13"/>
      <c r="BC932" s="13">
        <v>0.34770114942528701</v>
      </c>
      <c r="BD932" s="13">
        <v>0.430434782608696</v>
      </c>
      <c r="BE932" s="13"/>
      <c r="BF932" s="13">
        <v>0.41176470588235298</v>
      </c>
      <c r="BG932" s="13">
        <v>0.30660377358490598</v>
      </c>
      <c r="BH932" s="13"/>
      <c r="BI932" s="13">
        <v>0.35507246376811602</v>
      </c>
      <c r="BJ932" s="13">
        <v>0.39777587681779297</v>
      </c>
      <c r="BK932" s="13"/>
      <c r="BL932" s="13">
        <v>0.39207920792079198</v>
      </c>
      <c r="BM932" s="13">
        <v>0.39141414141414099</v>
      </c>
    </row>
    <row r="933" spans="2:65" x14ac:dyDescent="0.3">
      <c r="B933" t="s">
        <v>420</v>
      </c>
      <c r="C933" s="13">
        <v>8.4720121028744294E-2</v>
      </c>
      <c r="D933" s="13">
        <v>0.110754414125201</v>
      </c>
      <c r="E933" s="13">
        <v>6.2138728323699398E-2</v>
      </c>
      <c r="F933" s="13"/>
      <c r="G933" s="13">
        <v>9.3922651933701695E-2</v>
      </c>
      <c r="H933" s="13">
        <v>6.4425770308123201E-2</v>
      </c>
      <c r="I933" s="13">
        <v>8.1180811808118106E-2</v>
      </c>
      <c r="J933" s="13">
        <v>9.9526066350710901E-2</v>
      </c>
      <c r="K933" s="13">
        <v>9.1603053435114504E-2</v>
      </c>
      <c r="L933" s="13">
        <v>9.9415204678362595E-2</v>
      </c>
      <c r="M933" s="13"/>
      <c r="N933" s="13">
        <v>8.0851063829787198E-2</v>
      </c>
      <c r="O933" s="13">
        <v>7.6470588235294096E-2</v>
      </c>
      <c r="P933" s="13">
        <v>7.8651685393258397E-2</v>
      </c>
      <c r="Q933" s="13">
        <v>0.10344827586206901</v>
      </c>
      <c r="R933" s="13"/>
      <c r="S933" s="13">
        <v>7.6124567474048402E-2</v>
      </c>
      <c r="T933" s="13">
        <v>8.9552238805970102E-2</v>
      </c>
      <c r="U933" s="13">
        <v>3.2258064516128997E-2</v>
      </c>
      <c r="V933" s="13">
        <v>0.114285714285714</v>
      </c>
      <c r="W933" s="13">
        <v>0.109243697478992</v>
      </c>
      <c r="X933" s="13">
        <v>9.0909090909090898E-2</v>
      </c>
      <c r="Y933" s="13">
        <v>7.4766355140186896E-2</v>
      </c>
      <c r="Z933" s="13">
        <v>0.1</v>
      </c>
      <c r="AA933" s="13">
        <v>8.17610062893082E-2</v>
      </c>
      <c r="AB933" s="13">
        <v>7.4468085106383003E-2</v>
      </c>
      <c r="AC933" s="13">
        <v>8.8235294117647106E-2</v>
      </c>
      <c r="AD933" s="13">
        <v>8.6956521739130405E-2</v>
      </c>
      <c r="AE933" s="13"/>
      <c r="AF933" s="13">
        <v>8.2810539523212004E-2</v>
      </c>
      <c r="AG933" s="13">
        <v>8.3657587548638099E-2</v>
      </c>
      <c r="AH933" s="13"/>
      <c r="AI933" s="13">
        <v>0.11440677966101701</v>
      </c>
      <c r="AJ933" s="13">
        <v>7.7922077922077906E-2</v>
      </c>
      <c r="AK933" s="13">
        <v>7.2254335260115599E-2</v>
      </c>
      <c r="AL933" s="13"/>
      <c r="AM933" s="13">
        <v>5.8823529411764698E-2</v>
      </c>
      <c r="AN933" s="13">
        <v>0.230769230769231</v>
      </c>
      <c r="AO933" s="13">
        <v>8.8888888888888906E-2</v>
      </c>
      <c r="AP933" s="13"/>
      <c r="AQ933" s="13">
        <v>7.6696165191740398E-2</v>
      </c>
      <c r="AR933" s="13">
        <v>9.2187500000000006E-2</v>
      </c>
      <c r="AS933" s="13"/>
      <c r="AT933" s="13">
        <v>7.2072072072072099E-2</v>
      </c>
      <c r="AU933" s="13">
        <v>8.7591240875912399E-2</v>
      </c>
      <c r="AV933" s="13"/>
      <c r="AW933" s="13">
        <v>8.7818696883852701E-2</v>
      </c>
      <c r="AX933" s="13">
        <v>8.0797481636935994E-2</v>
      </c>
      <c r="AY933" s="13"/>
      <c r="AZ933" s="13">
        <v>8.8560885608856096E-2</v>
      </c>
      <c r="BA933" s="13">
        <v>8.02631578947368E-2</v>
      </c>
      <c r="BB933" s="13"/>
      <c r="BC933" s="13">
        <v>9.7701149425287404E-2</v>
      </c>
      <c r="BD933" s="13">
        <v>8.2608695652173894E-2</v>
      </c>
      <c r="BE933" s="13"/>
      <c r="BF933" s="13">
        <v>5.1470588235294101E-2</v>
      </c>
      <c r="BG933" s="13">
        <v>0.12735849056603801</v>
      </c>
      <c r="BH933" s="13"/>
      <c r="BI933" s="13">
        <v>7.2463768115942004E-2</v>
      </c>
      <c r="BJ933" s="13">
        <v>8.2121471343028205E-2</v>
      </c>
      <c r="BK933" s="13"/>
      <c r="BL933" s="13">
        <v>8.3168316831683201E-2</v>
      </c>
      <c r="BM933" s="13">
        <v>7.7020202020202003E-2</v>
      </c>
    </row>
    <row r="934" spans="2:65" x14ac:dyDescent="0.3">
      <c r="B934" t="s">
        <v>421</v>
      </c>
      <c r="C934" s="13">
        <v>2.2692889561270801E-2</v>
      </c>
      <c r="D934" s="13">
        <v>3.3707865168539297E-2</v>
      </c>
      <c r="E934" s="13">
        <v>1.3005780346820799E-2</v>
      </c>
      <c r="F934" s="13"/>
      <c r="G934" s="13">
        <v>2.2099447513812199E-2</v>
      </c>
      <c r="H934" s="13">
        <v>2.5210084033613401E-2</v>
      </c>
      <c r="I934" s="13">
        <v>1.4760147601476E-2</v>
      </c>
      <c r="J934" s="13">
        <v>1.8957345971564E-2</v>
      </c>
      <c r="K934" s="13">
        <v>3.0534351145038201E-2</v>
      </c>
      <c r="L934" s="13">
        <v>2.9239766081871298E-2</v>
      </c>
      <c r="M934" s="13"/>
      <c r="N934" s="13">
        <v>2.1276595744680899E-2</v>
      </c>
      <c r="O934" s="13">
        <v>2.64705882352941E-2</v>
      </c>
      <c r="P934" s="13">
        <v>3.9325842696629199E-2</v>
      </c>
      <c r="Q934" s="13">
        <v>1.2539184952978099E-2</v>
      </c>
      <c r="R934" s="13"/>
      <c r="S934" s="13">
        <v>1.03806228373702E-2</v>
      </c>
      <c r="T934" s="13">
        <v>1.49253731343284E-2</v>
      </c>
      <c r="U934" s="13">
        <v>1.6129032258064498E-2</v>
      </c>
      <c r="V934" s="13">
        <v>4.7619047619047603E-2</v>
      </c>
      <c r="W934" s="13">
        <v>2.5210084033613401E-2</v>
      </c>
      <c r="X934" s="13">
        <v>4.5454545454545497E-2</v>
      </c>
      <c r="Y934" s="13">
        <v>1.86915887850467E-2</v>
      </c>
      <c r="Z934" s="13">
        <v>3.3333333333333298E-2</v>
      </c>
      <c r="AA934" s="13">
        <v>1.25786163522013E-2</v>
      </c>
      <c r="AB934" s="13">
        <v>3.1914893617021302E-2</v>
      </c>
      <c r="AC934" s="13">
        <v>2.9411764705882401E-2</v>
      </c>
      <c r="AD934" s="13">
        <v>0</v>
      </c>
      <c r="AE934" s="13"/>
      <c r="AF934" s="13">
        <v>2.2584692597239699E-2</v>
      </c>
      <c r="AG934" s="13">
        <v>2.1400778210116701E-2</v>
      </c>
      <c r="AH934" s="13"/>
      <c r="AI934" s="13">
        <v>1.6949152542372899E-2</v>
      </c>
      <c r="AJ934" s="13">
        <v>3.8961038961039002E-2</v>
      </c>
      <c r="AK934" s="13">
        <v>2.6011560693641599E-2</v>
      </c>
      <c r="AL934" s="13"/>
      <c r="AM934" s="13">
        <v>1.4705882352941201E-2</v>
      </c>
      <c r="AN934" s="13">
        <v>1.9230769230769201E-2</v>
      </c>
      <c r="AO934" s="13">
        <v>2.2222222222222199E-2</v>
      </c>
      <c r="AP934" s="13"/>
      <c r="AQ934" s="13">
        <v>1.62241887905605E-2</v>
      </c>
      <c r="AR934" s="13">
        <v>2.8125000000000001E-2</v>
      </c>
      <c r="AS934" s="13"/>
      <c r="AT934" s="13">
        <v>2.7027027027027001E-2</v>
      </c>
      <c r="AU934" s="13">
        <v>2.18978102189781E-2</v>
      </c>
      <c r="AV934" s="13"/>
      <c r="AW934" s="13">
        <v>1.69971671388102E-2</v>
      </c>
      <c r="AX934" s="13">
        <v>2.5183630640083901E-2</v>
      </c>
      <c r="AY934" s="13"/>
      <c r="AZ934" s="13">
        <v>2.9520295202952001E-2</v>
      </c>
      <c r="BA934" s="13">
        <v>1.8421052631578901E-2</v>
      </c>
      <c r="BB934" s="13"/>
      <c r="BC934" s="13">
        <v>2.2988505747126398E-2</v>
      </c>
      <c r="BD934" s="13">
        <v>3.4782608695652202E-2</v>
      </c>
      <c r="BE934" s="13"/>
      <c r="BF934" s="13">
        <v>3.6764705882352901E-2</v>
      </c>
      <c r="BG934" s="13">
        <v>1.41509433962264E-2</v>
      </c>
      <c r="BH934" s="13"/>
      <c r="BI934" s="13">
        <v>4.3478260869565202E-2</v>
      </c>
      <c r="BJ934" s="13">
        <v>2.05303678357571E-2</v>
      </c>
      <c r="BK934" s="13"/>
      <c r="BL934" s="13">
        <v>2.3762376237623801E-2</v>
      </c>
      <c r="BM934" s="13">
        <v>2.1464646464646499E-2</v>
      </c>
    </row>
    <row r="935" spans="2:65" x14ac:dyDescent="0.3">
      <c r="B935" t="s">
        <v>91</v>
      </c>
      <c r="C935" s="13">
        <v>3.7821482602117998E-2</v>
      </c>
      <c r="D935" s="13">
        <v>3.8523274478330698E-2</v>
      </c>
      <c r="E935" s="13">
        <v>3.7572254335260097E-2</v>
      </c>
      <c r="F935" s="13"/>
      <c r="G935" s="13">
        <v>1.6574585635359101E-2</v>
      </c>
      <c r="H935" s="13">
        <v>3.3613445378151301E-2</v>
      </c>
      <c r="I935" s="13">
        <v>4.4280442804428E-2</v>
      </c>
      <c r="J935" s="13">
        <v>4.7393364928909901E-2</v>
      </c>
      <c r="K935" s="13">
        <v>3.8167938931297697E-2</v>
      </c>
      <c r="L935" s="13">
        <v>4.6783625730994101E-2</v>
      </c>
      <c r="M935" s="13"/>
      <c r="N935" s="13">
        <v>3.1914893617021302E-2</v>
      </c>
      <c r="O935" s="13">
        <v>4.11764705882353E-2</v>
      </c>
      <c r="P935" s="13">
        <v>1.1235955056179799E-2</v>
      </c>
      <c r="Q935" s="13">
        <v>5.9561128526645801E-2</v>
      </c>
      <c r="R935" s="13"/>
      <c r="S935" s="13">
        <v>4.4982698961937698E-2</v>
      </c>
      <c r="T935" s="13">
        <v>4.47761194029851E-2</v>
      </c>
      <c r="U935" s="13">
        <v>3.2258064516128997E-2</v>
      </c>
      <c r="V935" s="13">
        <v>1.9047619047619001E-2</v>
      </c>
      <c r="W935" s="13">
        <v>1.6806722689075598E-2</v>
      </c>
      <c r="X935" s="13">
        <v>6.8181818181818205E-2</v>
      </c>
      <c r="Y935" s="13">
        <v>4.67289719626168E-2</v>
      </c>
      <c r="Z935" s="13">
        <v>0</v>
      </c>
      <c r="AA935" s="13">
        <v>2.51572327044025E-2</v>
      </c>
      <c r="AB935" s="13">
        <v>2.1276595744680899E-2</v>
      </c>
      <c r="AC935" s="13">
        <v>5.8823529411764698E-2</v>
      </c>
      <c r="AD935" s="13">
        <v>4.3478260869565202E-2</v>
      </c>
      <c r="AE935" s="13"/>
      <c r="AF935" s="13">
        <v>2.88582183186951E-2</v>
      </c>
      <c r="AG935" s="13">
        <v>5.2529182879377398E-2</v>
      </c>
      <c r="AH935" s="13"/>
      <c r="AI935" s="13">
        <v>2.1186440677966101E-2</v>
      </c>
      <c r="AJ935" s="13">
        <v>1.2987012987013E-2</v>
      </c>
      <c r="AK935" s="13">
        <v>4.3352601156069398E-2</v>
      </c>
      <c r="AL935" s="13"/>
      <c r="AM935" s="13">
        <v>0</v>
      </c>
      <c r="AN935" s="13">
        <v>1.9230769230769201E-2</v>
      </c>
      <c r="AO935" s="13">
        <v>2.96296296296296E-2</v>
      </c>
      <c r="AP935" s="13"/>
      <c r="AQ935" s="13">
        <v>4.5722713864306798E-2</v>
      </c>
      <c r="AR935" s="13">
        <v>2.9687499999999999E-2</v>
      </c>
      <c r="AS935" s="13"/>
      <c r="AT935" s="13">
        <v>5.4054054054054099E-2</v>
      </c>
      <c r="AU935" s="13">
        <v>3.3368091762252299E-2</v>
      </c>
      <c r="AV935" s="13"/>
      <c r="AW935" s="13">
        <v>5.09915014164306E-2</v>
      </c>
      <c r="AX935" s="13">
        <v>3.2528856243441803E-2</v>
      </c>
      <c r="AY935" s="13"/>
      <c r="AZ935" s="13">
        <v>3.5055350553505497E-2</v>
      </c>
      <c r="BA935" s="13">
        <v>3.5526315789473698E-2</v>
      </c>
      <c r="BB935" s="13"/>
      <c r="BC935" s="13">
        <v>2.8735632183908E-2</v>
      </c>
      <c r="BD935" s="13">
        <v>3.9130434782608699E-2</v>
      </c>
      <c r="BE935" s="13"/>
      <c r="BF935" s="13">
        <v>2.2058823529411801E-2</v>
      </c>
      <c r="BG935" s="13">
        <v>3.3018867924528301E-2</v>
      </c>
      <c r="BH935" s="13"/>
      <c r="BI935" s="13">
        <v>2.1739130434782601E-2</v>
      </c>
      <c r="BJ935" s="13">
        <v>3.9349871685201002E-2</v>
      </c>
      <c r="BK935" s="13"/>
      <c r="BL935" s="13">
        <v>3.1683168316831697E-2</v>
      </c>
      <c r="BM935" s="13">
        <v>4.1666666666666699E-2</v>
      </c>
    </row>
    <row r="936" spans="2:65" x14ac:dyDescent="0.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c r="BK936" s="13"/>
      <c r="BL936" s="13"/>
      <c r="BM936" s="13"/>
    </row>
    <row r="937" spans="2:65" x14ac:dyDescent="0.3">
      <c r="B937" s="6" t="s">
        <v>430</v>
      </c>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row>
    <row r="938" spans="2:65" x14ac:dyDescent="0.3">
      <c r="B938" s="23" t="s">
        <v>82</v>
      </c>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row>
    <row r="939" spans="2:65" x14ac:dyDescent="0.3">
      <c r="B939" t="s">
        <v>87</v>
      </c>
      <c r="C939" s="13">
        <v>0.486384266263237</v>
      </c>
      <c r="D939" s="13">
        <v>0.434991974317817</v>
      </c>
      <c r="E939" s="13">
        <v>0.53468208092485503</v>
      </c>
      <c r="F939" s="13"/>
      <c r="G939" s="13">
        <v>0.51933701657458597</v>
      </c>
      <c r="H939" s="13">
        <v>0.52100840336134502</v>
      </c>
      <c r="I939" s="13">
        <v>0.45018450184501801</v>
      </c>
      <c r="J939" s="13">
        <v>0.46919431279620899</v>
      </c>
      <c r="K939" s="13">
        <v>0.480916030534351</v>
      </c>
      <c r="L939" s="13">
        <v>0.461988304093567</v>
      </c>
      <c r="M939" s="13"/>
      <c r="N939" s="13">
        <v>0.50425531914893595</v>
      </c>
      <c r="O939" s="13">
        <v>0.47352941176470598</v>
      </c>
      <c r="P939" s="13">
        <v>0.45505617977528101</v>
      </c>
      <c r="Q939" s="13">
        <v>0.47648902821316602</v>
      </c>
      <c r="R939" s="13"/>
      <c r="S939" s="13">
        <v>0.47750865051903102</v>
      </c>
      <c r="T939" s="13">
        <v>0.5</v>
      </c>
      <c r="U939" s="13">
        <v>0.41935483870967699</v>
      </c>
      <c r="V939" s="13">
        <v>0.49523809523809498</v>
      </c>
      <c r="W939" s="13">
        <v>0.47899159663865498</v>
      </c>
      <c r="X939" s="13">
        <v>0.42424242424242398</v>
      </c>
      <c r="Y939" s="13">
        <v>0.45794392523364502</v>
      </c>
      <c r="Z939" s="13">
        <v>0.43333333333333302</v>
      </c>
      <c r="AA939" s="13">
        <v>0.53459119496855301</v>
      </c>
      <c r="AB939" s="13">
        <v>0.56382978723404298</v>
      </c>
      <c r="AC939" s="13">
        <v>0.5</v>
      </c>
      <c r="AD939" s="13">
        <v>0.565217391304348</v>
      </c>
      <c r="AE939" s="13"/>
      <c r="AF939" s="13">
        <v>0.51568381430363897</v>
      </c>
      <c r="AG939" s="13">
        <v>0.44163424124513601</v>
      </c>
      <c r="AH939" s="13"/>
      <c r="AI939" s="13">
        <v>0.50423728813559299</v>
      </c>
      <c r="AJ939" s="13">
        <v>0.46753246753246802</v>
      </c>
      <c r="AK939" s="13">
        <v>0.48265895953757199</v>
      </c>
      <c r="AL939" s="13"/>
      <c r="AM939" s="13">
        <v>0.60294117647058798</v>
      </c>
      <c r="AN939" s="13">
        <v>0.40384615384615402</v>
      </c>
      <c r="AO939" s="13">
        <v>0.422222222222222</v>
      </c>
      <c r="AP939" s="13"/>
      <c r="AQ939" s="13">
        <v>0.49705014749262499</v>
      </c>
      <c r="AR939" s="13">
        <v>0.4765625</v>
      </c>
      <c r="AS939" s="13"/>
      <c r="AT939" s="13">
        <v>0.48348348348348302</v>
      </c>
      <c r="AU939" s="13">
        <v>0.49009384775808101</v>
      </c>
      <c r="AV939" s="13"/>
      <c r="AW939" s="13">
        <v>0.48158640226628902</v>
      </c>
      <c r="AX939" s="13">
        <v>0.48793284365162598</v>
      </c>
      <c r="AY939" s="13"/>
      <c r="AZ939" s="13">
        <v>0.48892988929889297</v>
      </c>
      <c r="BA939" s="13">
        <v>0.48552631578947397</v>
      </c>
      <c r="BB939" s="13"/>
      <c r="BC939" s="13">
        <v>0.51724137931034497</v>
      </c>
      <c r="BD939" s="13">
        <v>0.44347826086956499</v>
      </c>
      <c r="BE939" s="13"/>
      <c r="BF939" s="13">
        <v>0.55882352941176505</v>
      </c>
      <c r="BG939" s="13">
        <v>0.490566037735849</v>
      </c>
      <c r="BH939" s="13"/>
      <c r="BI939" s="13">
        <v>0.45652173913043498</v>
      </c>
      <c r="BJ939" s="13">
        <v>0.49101796407185599</v>
      </c>
      <c r="BK939" s="13"/>
      <c r="BL939" s="13">
        <v>0.50099009900990099</v>
      </c>
      <c r="BM939" s="13">
        <v>0.48106060606060602</v>
      </c>
    </row>
    <row r="940" spans="2:65" x14ac:dyDescent="0.3">
      <c r="B940" t="s">
        <v>88</v>
      </c>
      <c r="C940" s="13">
        <v>0.35930408472012099</v>
      </c>
      <c r="D940" s="13">
        <v>0.377207062600321</v>
      </c>
      <c r="E940" s="13">
        <v>0.339595375722543</v>
      </c>
      <c r="F940" s="13"/>
      <c r="G940" s="13">
        <v>0.32044198895027598</v>
      </c>
      <c r="H940" s="13">
        <v>0.350140056022409</v>
      </c>
      <c r="I940" s="13">
        <v>0.39483394833948299</v>
      </c>
      <c r="J940" s="13">
        <v>0.33649289099526097</v>
      </c>
      <c r="K940" s="13">
        <v>0.33587786259542002</v>
      </c>
      <c r="L940" s="13">
        <v>0.40935672514619897</v>
      </c>
      <c r="M940" s="13"/>
      <c r="N940" s="13">
        <v>0.35957446808510601</v>
      </c>
      <c r="O940" s="13">
        <v>0.36764705882352899</v>
      </c>
      <c r="P940" s="13">
        <v>0.40449438202247201</v>
      </c>
      <c r="Q940" s="13">
        <v>0.33542319749216298</v>
      </c>
      <c r="R940" s="13"/>
      <c r="S940" s="13">
        <v>0.37716262975778497</v>
      </c>
      <c r="T940" s="13">
        <v>0.33582089552238797</v>
      </c>
      <c r="U940" s="13">
        <v>0.38709677419354799</v>
      </c>
      <c r="V940" s="13">
        <v>0.29523809523809502</v>
      </c>
      <c r="W940" s="13">
        <v>0.36134453781512599</v>
      </c>
      <c r="X940" s="13">
        <v>0.37878787878787901</v>
      </c>
      <c r="Y940" s="13">
        <v>0.44859813084112099</v>
      </c>
      <c r="Z940" s="13">
        <v>0.36666666666666697</v>
      </c>
      <c r="AA940" s="13">
        <v>0.34591194968553501</v>
      </c>
      <c r="AB940" s="13">
        <v>0.29787234042553201</v>
      </c>
      <c r="AC940" s="13">
        <v>0.33823529411764702</v>
      </c>
      <c r="AD940" s="13">
        <v>0.34782608695652201</v>
      </c>
      <c r="AE940" s="13"/>
      <c r="AF940" s="13">
        <v>0.34253450439146799</v>
      </c>
      <c r="AG940" s="13">
        <v>0.38521400778210102</v>
      </c>
      <c r="AH940" s="13"/>
      <c r="AI940" s="13">
        <v>0.36016949152542399</v>
      </c>
      <c r="AJ940" s="13">
        <v>0.337662337662338</v>
      </c>
      <c r="AK940" s="13">
        <v>0.37572254335260102</v>
      </c>
      <c r="AL940" s="13"/>
      <c r="AM940" s="13">
        <v>0.32352941176470601</v>
      </c>
      <c r="AN940" s="13">
        <v>0.28846153846153799</v>
      </c>
      <c r="AO940" s="13">
        <v>0.42962962962963003</v>
      </c>
      <c r="AP940" s="13"/>
      <c r="AQ940" s="13">
        <v>0.35398230088495602</v>
      </c>
      <c r="AR940" s="13">
        <v>0.36406250000000001</v>
      </c>
      <c r="AS940" s="13"/>
      <c r="AT940" s="13">
        <v>0.38438438438438399</v>
      </c>
      <c r="AU940" s="13">
        <v>0.34827945776850899</v>
      </c>
      <c r="AV940" s="13"/>
      <c r="AW940" s="13">
        <v>0.365439093484419</v>
      </c>
      <c r="AX940" s="13">
        <v>0.35676810073452297</v>
      </c>
      <c r="AY940" s="13"/>
      <c r="AZ940" s="13">
        <v>0.33579335793357901</v>
      </c>
      <c r="BA940" s="13">
        <v>0.375</v>
      </c>
      <c r="BB940" s="13"/>
      <c r="BC940" s="13">
        <v>0.33620689655172398</v>
      </c>
      <c r="BD940" s="13">
        <v>0.4</v>
      </c>
      <c r="BE940" s="13"/>
      <c r="BF940" s="13">
        <v>0.33088235294117602</v>
      </c>
      <c r="BG940" s="13">
        <v>0.339622641509434</v>
      </c>
      <c r="BH940" s="13"/>
      <c r="BI940" s="13">
        <v>0.311594202898551</v>
      </c>
      <c r="BJ940" s="13">
        <v>0.36612489307100099</v>
      </c>
      <c r="BK940" s="13"/>
      <c r="BL940" s="13">
        <v>0.34653465346534701</v>
      </c>
      <c r="BM940" s="13">
        <v>0.36742424242424199</v>
      </c>
    </row>
    <row r="941" spans="2:65" x14ac:dyDescent="0.3">
      <c r="B941" t="s">
        <v>420</v>
      </c>
      <c r="C941" s="13">
        <v>8.9258698940998499E-2</v>
      </c>
      <c r="D941" s="13">
        <v>0.110754414125201</v>
      </c>
      <c r="E941" s="13">
        <v>7.0809248554913301E-2</v>
      </c>
      <c r="F941" s="13"/>
      <c r="G941" s="13">
        <v>0.10497237569060799</v>
      </c>
      <c r="H941" s="13">
        <v>7.2829131652661097E-2</v>
      </c>
      <c r="I941" s="13">
        <v>8.8560885608856096E-2</v>
      </c>
      <c r="J941" s="13">
        <v>0.104265402843602</v>
      </c>
      <c r="K941" s="13">
        <v>9.9236641221374003E-2</v>
      </c>
      <c r="L941" s="13">
        <v>8.1871345029239803E-2</v>
      </c>
      <c r="M941" s="13"/>
      <c r="N941" s="13">
        <v>0.1</v>
      </c>
      <c r="O941" s="13">
        <v>7.9411764705882307E-2</v>
      </c>
      <c r="P941" s="13">
        <v>6.7415730337078594E-2</v>
      </c>
      <c r="Q941" s="13">
        <v>9.7178683385579903E-2</v>
      </c>
      <c r="R941" s="13"/>
      <c r="S941" s="13">
        <v>8.6505190311418706E-2</v>
      </c>
      <c r="T941" s="13">
        <v>8.9552238805970102E-2</v>
      </c>
      <c r="U941" s="13">
        <v>9.6774193548387094E-2</v>
      </c>
      <c r="V941" s="13">
        <v>0.17142857142857101</v>
      </c>
      <c r="W941" s="13">
        <v>9.2436974789915999E-2</v>
      </c>
      <c r="X941" s="13">
        <v>9.0909090909090898E-2</v>
      </c>
      <c r="Y941" s="13">
        <v>1.86915887850467E-2</v>
      </c>
      <c r="Z941" s="13">
        <v>0.133333333333333</v>
      </c>
      <c r="AA941" s="13">
        <v>6.9182389937106903E-2</v>
      </c>
      <c r="AB941" s="13">
        <v>8.5106382978723402E-2</v>
      </c>
      <c r="AC941" s="13">
        <v>0.11764705882352899</v>
      </c>
      <c r="AD941" s="13">
        <v>4.3478260869565202E-2</v>
      </c>
      <c r="AE941" s="13"/>
      <c r="AF941" s="13">
        <v>8.6574654956085295E-2</v>
      </c>
      <c r="AG941" s="13">
        <v>9.3385214007782102E-2</v>
      </c>
      <c r="AH941" s="13"/>
      <c r="AI941" s="13">
        <v>9.74576271186441E-2</v>
      </c>
      <c r="AJ941" s="13">
        <v>0.14285714285714299</v>
      </c>
      <c r="AK941" s="13">
        <v>7.5144508670520194E-2</v>
      </c>
      <c r="AL941" s="13"/>
      <c r="AM941" s="13">
        <v>5.8823529411764698E-2</v>
      </c>
      <c r="AN941" s="13">
        <v>0.230769230769231</v>
      </c>
      <c r="AO941" s="13">
        <v>9.6296296296296297E-2</v>
      </c>
      <c r="AP941" s="13"/>
      <c r="AQ941" s="13">
        <v>8.70206489675516E-2</v>
      </c>
      <c r="AR941" s="13">
        <v>9.2187500000000006E-2</v>
      </c>
      <c r="AS941" s="13"/>
      <c r="AT941" s="13">
        <v>7.8078078078078095E-2</v>
      </c>
      <c r="AU941" s="13">
        <v>9.3847758081334706E-2</v>
      </c>
      <c r="AV941" s="13"/>
      <c r="AW941" s="13">
        <v>8.7818696883852701E-2</v>
      </c>
      <c r="AX941" s="13">
        <v>9.0241343126967494E-2</v>
      </c>
      <c r="AY941" s="13"/>
      <c r="AZ941" s="13">
        <v>9.4095940959409596E-2</v>
      </c>
      <c r="BA941" s="13">
        <v>8.6842105263157901E-2</v>
      </c>
      <c r="BB941" s="13"/>
      <c r="BC941" s="13">
        <v>0.100574712643678</v>
      </c>
      <c r="BD941" s="13">
        <v>7.8260869565217397E-2</v>
      </c>
      <c r="BE941" s="13"/>
      <c r="BF941" s="13">
        <v>6.6176470588235295E-2</v>
      </c>
      <c r="BG941" s="13">
        <v>0.122641509433962</v>
      </c>
      <c r="BH941" s="13"/>
      <c r="BI941" s="13">
        <v>0.115942028985507</v>
      </c>
      <c r="BJ941" s="13">
        <v>8.5543199315654406E-2</v>
      </c>
      <c r="BK941" s="13"/>
      <c r="BL941" s="13">
        <v>8.3168316831683201E-2</v>
      </c>
      <c r="BM941" s="13">
        <v>9.2171717171717196E-2</v>
      </c>
    </row>
    <row r="942" spans="2:65" x14ac:dyDescent="0.3">
      <c r="B942" t="s">
        <v>421</v>
      </c>
      <c r="C942" s="13">
        <v>2.2692889561270801E-2</v>
      </c>
      <c r="D942" s="13">
        <v>3.5313001605136403E-2</v>
      </c>
      <c r="E942" s="13">
        <v>1.15606936416185E-2</v>
      </c>
      <c r="F942" s="13"/>
      <c r="G942" s="13">
        <v>3.3149171270718203E-2</v>
      </c>
      <c r="H942" s="13">
        <v>2.5210084033613401E-2</v>
      </c>
      <c r="I942" s="13">
        <v>1.4760147601476E-2</v>
      </c>
      <c r="J942" s="13">
        <v>2.8436018957346001E-2</v>
      </c>
      <c r="K942" s="13">
        <v>1.5267175572519101E-2</v>
      </c>
      <c r="L942" s="13">
        <v>1.7543859649122799E-2</v>
      </c>
      <c r="M942" s="13"/>
      <c r="N942" s="13">
        <v>8.5106382978723406E-3</v>
      </c>
      <c r="O942" s="13">
        <v>3.5294117647058802E-2</v>
      </c>
      <c r="P942" s="13">
        <v>2.8089887640449399E-2</v>
      </c>
      <c r="Q942" s="13">
        <v>2.8213166144200601E-2</v>
      </c>
      <c r="R942" s="13"/>
      <c r="S942" s="13">
        <v>2.0761245674740501E-2</v>
      </c>
      <c r="T942" s="13">
        <v>2.9850746268656699E-2</v>
      </c>
      <c r="U942" s="13">
        <v>0</v>
      </c>
      <c r="V942" s="13">
        <v>9.5238095238095195E-3</v>
      </c>
      <c r="W942" s="13">
        <v>3.3613445378151301E-2</v>
      </c>
      <c r="X942" s="13">
        <v>3.03030303030303E-2</v>
      </c>
      <c r="Y942" s="13">
        <v>4.67289719626168E-2</v>
      </c>
      <c r="Z942" s="13">
        <v>3.3333333333333298E-2</v>
      </c>
      <c r="AA942" s="13">
        <v>1.25786163522013E-2</v>
      </c>
      <c r="AB942" s="13">
        <v>3.1914893617021302E-2</v>
      </c>
      <c r="AC942" s="13">
        <v>0</v>
      </c>
      <c r="AD942" s="13">
        <v>0</v>
      </c>
      <c r="AE942" s="13"/>
      <c r="AF942" s="13">
        <v>2.5094102885821801E-2</v>
      </c>
      <c r="AG942" s="13">
        <v>1.7509727626459099E-2</v>
      </c>
      <c r="AH942" s="13"/>
      <c r="AI942" s="13">
        <v>2.1186440677966101E-2</v>
      </c>
      <c r="AJ942" s="13">
        <v>1.2987012987013E-2</v>
      </c>
      <c r="AK942" s="13">
        <v>3.17919075144509E-2</v>
      </c>
      <c r="AL942" s="13"/>
      <c r="AM942" s="13">
        <v>1.4705882352941201E-2</v>
      </c>
      <c r="AN942" s="13">
        <v>3.8461538461538498E-2</v>
      </c>
      <c r="AO942" s="13">
        <v>2.2222222222222199E-2</v>
      </c>
      <c r="AP942" s="13"/>
      <c r="AQ942" s="13">
        <v>1.7699115044247801E-2</v>
      </c>
      <c r="AR942" s="13">
        <v>2.6562499999999999E-2</v>
      </c>
      <c r="AS942" s="13"/>
      <c r="AT942" s="13">
        <v>1.5015015015014999E-2</v>
      </c>
      <c r="AU942" s="13">
        <v>2.39833159541189E-2</v>
      </c>
      <c r="AV942" s="13"/>
      <c r="AW942" s="13">
        <v>2.8328611898017001E-2</v>
      </c>
      <c r="AX942" s="13">
        <v>2.0986358866736599E-2</v>
      </c>
      <c r="AY942" s="13"/>
      <c r="AZ942" s="13">
        <v>2.76752767527675E-2</v>
      </c>
      <c r="BA942" s="13">
        <v>1.9736842105263198E-2</v>
      </c>
      <c r="BB942" s="13"/>
      <c r="BC942" s="13">
        <v>2.2988505747126398E-2</v>
      </c>
      <c r="BD942" s="13">
        <v>3.0434782608695699E-2</v>
      </c>
      <c r="BE942" s="13"/>
      <c r="BF942" s="13">
        <v>1.4705882352941201E-2</v>
      </c>
      <c r="BG942" s="13">
        <v>2.83018867924528E-2</v>
      </c>
      <c r="BH942" s="13"/>
      <c r="BI942" s="13">
        <v>5.0724637681159403E-2</v>
      </c>
      <c r="BJ942" s="13">
        <v>1.8819503849443999E-2</v>
      </c>
      <c r="BK942" s="13"/>
      <c r="BL942" s="13">
        <v>2.7722772277227699E-2</v>
      </c>
      <c r="BM942" s="13">
        <v>1.8939393939393898E-2</v>
      </c>
    </row>
    <row r="943" spans="2:65" x14ac:dyDescent="0.3">
      <c r="B943" t="s">
        <v>91</v>
      </c>
      <c r="C943" s="13">
        <v>4.2360060514372203E-2</v>
      </c>
      <c r="D943" s="13">
        <v>4.1733547351524902E-2</v>
      </c>
      <c r="E943" s="13">
        <v>4.3352601156069398E-2</v>
      </c>
      <c r="F943" s="13"/>
      <c r="G943" s="13">
        <v>2.2099447513812199E-2</v>
      </c>
      <c r="H943" s="13">
        <v>3.0812324929972001E-2</v>
      </c>
      <c r="I943" s="13">
        <v>5.1660516605166101E-2</v>
      </c>
      <c r="J943" s="13">
        <v>6.1611374407582901E-2</v>
      </c>
      <c r="K943" s="13">
        <v>6.8702290076335895E-2</v>
      </c>
      <c r="L943" s="13">
        <v>2.9239766081871298E-2</v>
      </c>
      <c r="M943" s="13"/>
      <c r="N943" s="13">
        <v>2.7659574468085101E-2</v>
      </c>
      <c r="O943" s="13">
        <v>4.4117647058823498E-2</v>
      </c>
      <c r="P943" s="13">
        <v>4.49438202247191E-2</v>
      </c>
      <c r="Q943" s="13">
        <v>6.2695924764890304E-2</v>
      </c>
      <c r="R943" s="13"/>
      <c r="S943" s="13">
        <v>3.8062283737024201E-2</v>
      </c>
      <c r="T943" s="13">
        <v>4.47761194029851E-2</v>
      </c>
      <c r="U943" s="13">
        <v>9.6774193548387094E-2</v>
      </c>
      <c r="V943" s="13">
        <v>2.8571428571428598E-2</v>
      </c>
      <c r="W943" s="13">
        <v>3.3613445378151301E-2</v>
      </c>
      <c r="X943" s="13">
        <v>7.5757575757575801E-2</v>
      </c>
      <c r="Y943" s="13">
        <v>2.80373831775701E-2</v>
      </c>
      <c r="Z943" s="13">
        <v>3.3333333333333298E-2</v>
      </c>
      <c r="AA943" s="13">
        <v>3.77358490566038E-2</v>
      </c>
      <c r="AB943" s="13">
        <v>2.1276595744680899E-2</v>
      </c>
      <c r="AC943" s="13">
        <v>4.4117647058823498E-2</v>
      </c>
      <c r="AD943" s="13">
        <v>4.3478260869565202E-2</v>
      </c>
      <c r="AE943" s="13"/>
      <c r="AF943" s="13">
        <v>3.0112923462986201E-2</v>
      </c>
      <c r="AG943" s="13">
        <v>6.2256809338521402E-2</v>
      </c>
      <c r="AH943" s="13"/>
      <c r="AI943" s="13">
        <v>1.6949152542372899E-2</v>
      </c>
      <c r="AJ943" s="13">
        <v>3.8961038961039002E-2</v>
      </c>
      <c r="AK943" s="13">
        <v>3.4682080924855502E-2</v>
      </c>
      <c r="AL943" s="13"/>
      <c r="AM943" s="13">
        <v>0</v>
      </c>
      <c r="AN943" s="13">
        <v>3.8461538461538498E-2</v>
      </c>
      <c r="AO943" s="13">
        <v>2.96296296296296E-2</v>
      </c>
      <c r="AP943" s="13"/>
      <c r="AQ943" s="13">
        <v>4.4247787610619503E-2</v>
      </c>
      <c r="AR943" s="13">
        <v>4.0625000000000001E-2</v>
      </c>
      <c r="AS943" s="13"/>
      <c r="AT943" s="13">
        <v>3.9039039039038999E-2</v>
      </c>
      <c r="AU943" s="13">
        <v>4.3795620437956199E-2</v>
      </c>
      <c r="AV943" s="13"/>
      <c r="AW943" s="13">
        <v>3.6827195467422101E-2</v>
      </c>
      <c r="AX943" s="13">
        <v>4.40713536201469E-2</v>
      </c>
      <c r="AY943" s="13"/>
      <c r="AZ943" s="13">
        <v>5.3505535055350599E-2</v>
      </c>
      <c r="BA943" s="13">
        <v>3.2894736842105303E-2</v>
      </c>
      <c r="BB943" s="13"/>
      <c r="BC943" s="13">
        <v>2.2988505747126398E-2</v>
      </c>
      <c r="BD943" s="13">
        <v>4.7826086956521699E-2</v>
      </c>
      <c r="BE943" s="13"/>
      <c r="BF943" s="13">
        <v>2.9411764705882401E-2</v>
      </c>
      <c r="BG943" s="13">
        <v>1.88679245283019E-2</v>
      </c>
      <c r="BH943" s="13"/>
      <c r="BI943" s="13">
        <v>6.5217391304347797E-2</v>
      </c>
      <c r="BJ943" s="13">
        <v>3.8494439692044503E-2</v>
      </c>
      <c r="BK943" s="13"/>
      <c r="BL943" s="13">
        <v>4.15841584158416E-2</v>
      </c>
      <c r="BM943" s="13">
        <v>4.0404040404040401E-2</v>
      </c>
    </row>
    <row r="944" spans="2:65" x14ac:dyDescent="0.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c r="BK944" s="13"/>
      <c r="BL944" s="13"/>
      <c r="BM944" s="13"/>
    </row>
    <row r="945" spans="2:65" x14ac:dyDescent="0.3">
      <c r="B945" s="6" t="s">
        <v>431</v>
      </c>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c r="BK945" s="13"/>
      <c r="BL945" s="13"/>
      <c r="BM945" s="13"/>
    </row>
    <row r="946" spans="2:65" x14ac:dyDescent="0.3">
      <c r="B946" s="23" t="s">
        <v>82</v>
      </c>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c r="BK946" s="13"/>
      <c r="BL946" s="13"/>
      <c r="BM946" s="13"/>
    </row>
    <row r="947" spans="2:65" x14ac:dyDescent="0.3">
      <c r="B947" t="s">
        <v>87</v>
      </c>
      <c r="C947" s="13">
        <v>0.496217851739788</v>
      </c>
      <c r="D947" s="13">
        <v>0.449438202247191</v>
      </c>
      <c r="E947" s="13">
        <v>0.53757225433526001</v>
      </c>
      <c r="F947" s="13"/>
      <c r="G947" s="13">
        <v>0.45303867403314901</v>
      </c>
      <c r="H947" s="13">
        <v>0.50140056022408996</v>
      </c>
      <c r="I947" s="13">
        <v>0.490774907749078</v>
      </c>
      <c r="J947" s="13">
        <v>0.52606635071090002</v>
      </c>
      <c r="K947" s="13">
        <v>0.480916030534351</v>
      </c>
      <c r="L947" s="13">
        <v>0.51461988304093598</v>
      </c>
      <c r="M947" s="13"/>
      <c r="N947" s="13">
        <v>0.51063829787234005</v>
      </c>
      <c r="O947" s="13">
        <v>0.48529411764705899</v>
      </c>
      <c r="P947" s="13">
        <v>0.47752808988764001</v>
      </c>
      <c r="Q947" s="13">
        <v>0.49529780564263298</v>
      </c>
      <c r="R947" s="13"/>
      <c r="S947" s="13">
        <v>0.525951557093426</v>
      </c>
      <c r="T947" s="13">
        <v>0.5</v>
      </c>
      <c r="U947" s="13">
        <v>0.54838709677419395</v>
      </c>
      <c r="V947" s="13">
        <v>0.54285714285714304</v>
      </c>
      <c r="W947" s="13">
        <v>0.47899159663865498</v>
      </c>
      <c r="X947" s="13">
        <v>0.37878787878787901</v>
      </c>
      <c r="Y947" s="13">
        <v>0.52336448598130803</v>
      </c>
      <c r="Z947" s="13">
        <v>0.53333333333333299</v>
      </c>
      <c r="AA947" s="13">
        <v>0.45911949685534598</v>
      </c>
      <c r="AB947" s="13">
        <v>0.51063829787234005</v>
      </c>
      <c r="AC947" s="13">
        <v>0.45588235294117602</v>
      </c>
      <c r="AD947" s="13">
        <v>0.65217391304347805</v>
      </c>
      <c r="AE947" s="13"/>
      <c r="AF947" s="13">
        <v>0.50439146800501899</v>
      </c>
      <c r="AG947" s="13">
        <v>0.47859922178988301</v>
      </c>
      <c r="AH947" s="13"/>
      <c r="AI947" s="13">
        <v>0.49576271186440701</v>
      </c>
      <c r="AJ947" s="13">
        <v>0.493506493506494</v>
      </c>
      <c r="AK947" s="13">
        <v>0.46531791907514503</v>
      </c>
      <c r="AL947" s="13"/>
      <c r="AM947" s="13">
        <v>0.51470588235294101</v>
      </c>
      <c r="AN947" s="13">
        <v>0.44230769230769201</v>
      </c>
      <c r="AO947" s="13">
        <v>0.47407407407407398</v>
      </c>
      <c r="AP947" s="13"/>
      <c r="AQ947" s="13">
        <v>0.53244837758112096</v>
      </c>
      <c r="AR947" s="13">
        <v>0.45937499999999998</v>
      </c>
      <c r="AS947" s="13"/>
      <c r="AT947" s="13">
        <v>0.51651651651651698</v>
      </c>
      <c r="AU947" s="13">
        <v>0.49009384775808101</v>
      </c>
      <c r="AV947" s="13"/>
      <c r="AW947" s="13">
        <v>0.46175637393767699</v>
      </c>
      <c r="AX947" s="13">
        <v>0.50891920251836298</v>
      </c>
      <c r="AY947" s="13"/>
      <c r="AZ947" s="13">
        <v>0.47601476014760102</v>
      </c>
      <c r="BA947" s="13">
        <v>0.51447368421052597</v>
      </c>
      <c r="BB947" s="13"/>
      <c r="BC947" s="13">
        <v>0.47988505747126398</v>
      </c>
      <c r="BD947" s="13">
        <v>0.48695652173913001</v>
      </c>
      <c r="BE947" s="13"/>
      <c r="BF947" s="13">
        <v>0.5</v>
      </c>
      <c r="BG947" s="13">
        <v>0.46698113207547198</v>
      </c>
      <c r="BH947" s="13"/>
      <c r="BI947" s="13">
        <v>0.42753623188405798</v>
      </c>
      <c r="BJ947" s="13">
        <v>0.50470487596236102</v>
      </c>
      <c r="BK947" s="13"/>
      <c r="BL947" s="13">
        <v>0.463366336633663</v>
      </c>
      <c r="BM947" s="13">
        <v>0.52146464646464696</v>
      </c>
    </row>
    <row r="948" spans="2:65" x14ac:dyDescent="0.3">
      <c r="B948" t="s">
        <v>88</v>
      </c>
      <c r="C948" s="13">
        <v>0.26701966717095299</v>
      </c>
      <c r="D948" s="13">
        <v>0.28410914927768899</v>
      </c>
      <c r="E948" s="13">
        <v>0.25289017341040498</v>
      </c>
      <c r="F948" s="13"/>
      <c r="G948" s="13">
        <v>0.29834254143646399</v>
      </c>
      <c r="H948" s="13">
        <v>0.271708683473389</v>
      </c>
      <c r="I948" s="13">
        <v>0.27675276752767503</v>
      </c>
      <c r="J948" s="13">
        <v>0.208530805687204</v>
      </c>
      <c r="K948" s="13">
        <v>0.244274809160305</v>
      </c>
      <c r="L948" s="13">
        <v>0.29824561403508798</v>
      </c>
      <c r="M948" s="13"/>
      <c r="N948" s="13">
        <v>0.28510638297872298</v>
      </c>
      <c r="O948" s="13">
        <v>0.24117647058823499</v>
      </c>
      <c r="P948" s="13">
        <v>0.275280898876405</v>
      </c>
      <c r="Q948" s="13">
        <v>0.263322884012539</v>
      </c>
      <c r="R948" s="13"/>
      <c r="S948" s="13">
        <v>0.280276816608997</v>
      </c>
      <c r="T948" s="13">
        <v>0.24626865671641801</v>
      </c>
      <c r="U948" s="13">
        <v>0.17741935483870999</v>
      </c>
      <c r="V948" s="13">
        <v>0.24761904761904799</v>
      </c>
      <c r="W948" s="13">
        <v>0.31932773109243701</v>
      </c>
      <c r="X948" s="13">
        <v>0.25</v>
      </c>
      <c r="Y948" s="13">
        <v>0.233644859813084</v>
      </c>
      <c r="Z948" s="13">
        <v>0.233333333333333</v>
      </c>
      <c r="AA948" s="13">
        <v>0.33333333333333298</v>
      </c>
      <c r="AB948" s="13">
        <v>0.24468085106383</v>
      </c>
      <c r="AC948" s="13">
        <v>0.27941176470588203</v>
      </c>
      <c r="AD948" s="13">
        <v>0.173913043478261</v>
      </c>
      <c r="AE948" s="13"/>
      <c r="AF948" s="13">
        <v>0.26097867001254699</v>
      </c>
      <c r="AG948" s="13">
        <v>0.27821011673151802</v>
      </c>
      <c r="AH948" s="13"/>
      <c r="AI948" s="13">
        <v>0.29237288135593198</v>
      </c>
      <c r="AJ948" s="13">
        <v>0.29870129870129902</v>
      </c>
      <c r="AK948" s="13">
        <v>0.26589595375722502</v>
      </c>
      <c r="AL948" s="13"/>
      <c r="AM948" s="13">
        <v>0.35294117647058798</v>
      </c>
      <c r="AN948" s="13">
        <v>0.32692307692307698</v>
      </c>
      <c r="AO948" s="13">
        <v>0.25185185185185199</v>
      </c>
      <c r="AP948" s="13"/>
      <c r="AQ948" s="13">
        <v>0.262536873156342</v>
      </c>
      <c r="AR948" s="13">
        <v>0.27031250000000001</v>
      </c>
      <c r="AS948" s="13"/>
      <c r="AT948" s="13">
        <v>0.30330330330330302</v>
      </c>
      <c r="AU948" s="13">
        <v>0.254431699687174</v>
      </c>
      <c r="AV948" s="13"/>
      <c r="AW948" s="13">
        <v>0.274787535410765</v>
      </c>
      <c r="AX948" s="13">
        <v>0.26652675760755501</v>
      </c>
      <c r="AY948" s="13"/>
      <c r="AZ948" s="13">
        <v>0.26383763837638402</v>
      </c>
      <c r="BA948" s="13">
        <v>0.27105263157894699</v>
      </c>
      <c r="BB948" s="13"/>
      <c r="BC948" s="13">
        <v>0.28448275862069</v>
      </c>
      <c r="BD948" s="13">
        <v>0.26086956521739102</v>
      </c>
      <c r="BE948" s="13"/>
      <c r="BF948" s="13">
        <v>0.27941176470588203</v>
      </c>
      <c r="BG948" s="13">
        <v>0.28773584905660399</v>
      </c>
      <c r="BH948" s="13"/>
      <c r="BI948" s="13">
        <v>0.26811594202898598</v>
      </c>
      <c r="BJ948" s="13">
        <v>0.26603934987168498</v>
      </c>
      <c r="BK948" s="13"/>
      <c r="BL948" s="13">
        <v>0.299009900990099</v>
      </c>
      <c r="BM948" s="13">
        <v>0.24242424242424199</v>
      </c>
    </row>
    <row r="949" spans="2:65" x14ac:dyDescent="0.3">
      <c r="B949" t="s">
        <v>420</v>
      </c>
      <c r="C949" s="13">
        <v>0.13161875945537099</v>
      </c>
      <c r="D949" s="13">
        <v>0.141252006420546</v>
      </c>
      <c r="E949" s="13">
        <v>0.12138728323699401</v>
      </c>
      <c r="F949" s="13"/>
      <c r="G949" s="13">
        <v>0.15469613259668499</v>
      </c>
      <c r="H949" s="13">
        <v>0.120448179271709</v>
      </c>
      <c r="I949" s="13">
        <v>0.14022140221402199</v>
      </c>
      <c r="J949" s="13">
        <v>0.123222748815166</v>
      </c>
      <c r="K949" s="13">
        <v>0.13740458015267201</v>
      </c>
      <c r="L949" s="13">
        <v>0.12280701754386</v>
      </c>
      <c r="M949" s="13"/>
      <c r="N949" s="13">
        <v>0.12765957446808501</v>
      </c>
      <c r="O949" s="13">
        <v>0.129411764705882</v>
      </c>
      <c r="P949" s="13">
        <v>0.15730337078651699</v>
      </c>
      <c r="Q949" s="13">
        <v>0.12225705329153599</v>
      </c>
      <c r="R949" s="13"/>
      <c r="S949" s="13">
        <v>0.110726643598616</v>
      </c>
      <c r="T949" s="13">
        <v>0.12686567164179099</v>
      </c>
      <c r="U949" s="13">
        <v>0.16129032258064499</v>
      </c>
      <c r="V949" s="13">
        <v>0.104761904761905</v>
      </c>
      <c r="W949" s="13">
        <v>0.126050420168067</v>
      </c>
      <c r="X949" s="13">
        <v>0.19696969696969699</v>
      </c>
      <c r="Y949" s="13">
        <v>0.15887850467289699</v>
      </c>
      <c r="Z949" s="13">
        <v>0.133333333333333</v>
      </c>
      <c r="AA949" s="13">
        <v>0.113207547169811</v>
      </c>
      <c r="AB949" s="13">
        <v>0.13829787234042601</v>
      </c>
      <c r="AC949" s="13">
        <v>0.13235294117647101</v>
      </c>
      <c r="AD949" s="13">
        <v>8.6956521739130405E-2</v>
      </c>
      <c r="AE949" s="13"/>
      <c r="AF949" s="13">
        <v>0.13801756587201999</v>
      </c>
      <c r="AG949" s="13">
        <v>0.122568093385214</v>
      </c>
      <c r="AH949" s="13"/>
      <c r="AI949" s="13">
        <v>0.13559322033898299</v>
      </c>
      <c r="AJ949" s="13">
        <v>0.103896103896104</v>
      </c>
      <c r="AK949" s="13">
        <v>0.15317919075144501</v>
      </c>
      <c r="AL949" s="13"/>
      <c r="AM949" s="13">
        <v>7.3529411764705899E-2</v>
      </c>
      <c r="AN949" s="13">
        <v>0.134615384615385</v>
      </c>
      <c r="AO949" s="13">
        <v>0.17037037037037001</v>
      </c>
      <c r="AP949" s="13"/>
      <c r="AQ949" s="13">
        <v>0.129793510324484</v>
      </c>
      <c r="AR949" s="13">
        <v>0.13437499999999999</v>
      </c>
      <c r="AS949" s="13"/>
      <c r="AT949" s="13">
        <v>0.105105105105105</v>
      </c>
      <c r="AU949" s="13">
        <v>0.13764337851929101</v>
      </c>
      <c r="AV949" s="13"/>
      <c r="AW949" s="13">
        <v>0.15864022662889499</v>
      </c>
      <c r="AX949" s="13">
        <v>0.12067156348373601</v>
      </c>
      <c r="AY949" s="13"/>
      <c r="AZ949" s="13">
        <v>0.121771217712177</v>
      </c>
      <c r="BA949" s="13">
        <v>0.134210526315789</v>
      </c>
      <c r="BB949" s="13"/>
      <c r="BC949" s="13">
        <v>0.13793103448275901</v>
      </c>
      <c r="BD949" s="13">
        <v>0.143478260869565</v>
      </c>
      <c r="BE949" s="13"/>
      <c r="BF949" s="13">
        <v>0.11764705882352899</v>
      </c>
      <c r="BG949" s="13">
        <v>0.15094339622641501</v>
      </c>
      <c r="BH949" s="13"/>
      <c r="BI949" s="13">
        <v>0.13768115942028999</v>
      </c>
      <c r="BJ949" s="13">
        <v>0.130881094952951</v>
      </c>
      <c r="BK949" s="13"/>
      <c r="BL949" s="13">
        <v>0.124752475247525</v>
      </c>
      <c r="BM949" s="13">
        <v>0.13510101010101</v>
      </c>
    </row>
    <row r="950" spans="2:65" x14ac:dyDescent="0.3">
      <c r="B950" t="s">
        <v>421</v>
      </c>
      <c r="C950" s="13">
        <v>6.9591527987897098E-2</v>
      </c>
      <c r="D950" s="13">
        <v>9.3097913322632397E-2</v>
      </c>
      <c r="E950" s="13">
        <v>4.9132947976878602E-2</v>
      </c>
      <c r="F950" s="13"/>
      <c r="G950" s="13">
        <v>8.2872928176795604E-2</v>
      </c>
      <c r="H950" s="13">
        <v>7.0028011204481794E-2</v>
      </c>
      <c r="I950" s="13">
        <v>5.5350553505535097E-2</v>
      </c>
      <c r="J950" s="13">
        <v>8.5308056872037893E-2</v>
      </c>
      <c r="K950" s="13">
        <v>9.9236641221374003E-2</v>
      </c>
      <c r="L950" s="13">
        <v>3.5087719298245598E-2</v>
      </c>
      <c r="M950" s="13"/>
      <c r="N950" s="13">
        <v>4.2553191489361701E-2</v>
      </c>
      <c r="O950" s="13">
        <v>0.108823529411765</v>
      </c>
      <c r="P950" s="13">
        <v>5.6179775280898903E-2</v>
      </c>
      <c r="Q950" s="13">
        <v>7.8369905956112901E-2</v>
      </c>
      <c r="R950" s="13"/>
      <c r="S950" s="13">
        <v>4.8442906574394498E-2</v>
      </c>
      <c r="T950" s="13">
        <v>6.7164179104477598E-2</v>
      </c>
      <c r="U950" s="13">
        <v>6.4516129032258104E-2</v>
      </c>
      <c r="V950" s="13">
        <v>6.6666666666666693E-2</v>
      </c>
      <c r="W950" s="13">
        <v>5.8823529411764698E-2</v>
      </c>
      <c r="X950" s="13">
        <v>0.12121212121212099</v>
      </c>
      <c r="Y950" s="13">
        <v>3.7383177570093497E-2</v>
      </c>
      <c r="Z950" s="13">
        <v>0.1</v>
      </c>
      <c r="AA950" s="13">
        <v>7.5471698113207503E-2</v>
      </c>
      <c r="AB950" s="13">
        <v>8.5106382978723402E-2</v>
      </c>
      <c r="AC950" s="13">
        <v>0.10294117647058799</v>
      </c>
      <c r="AD950" s="13">
        <v>4.3478260869565202E-2</v>
      </c>
      <c r="AE950" s="13"/>
      <c r="AF950" s="13">
        <v>7.0263488080301098E-2</v>
      </c>
      <c r="AG950" s="13">
        <v>7.0038910505836605E-2</v>
      </c>
      <c r="AH950" s="13"/>
      <c r="AI950" s="13">
        <v>5.5084745762711898E-2</v>
      </c>
      <c r="AJ950" s="13">
        <v>5.1948051948052E-2</v>
      </c>
      <c r="AK950" s="13">
        <v>8.3815028901734104E-2</v>
      </c>
      <c r="AL950" s="13"/>
      <c r="AM950" s="13">
        <v>4.4117647058823498E-2</v>
      </c>
      <c r="AN950" s="13">
        <v>7.69230769230769E-2</v>
      </c>
      <c r="AO950" s="13">
        <v>7.4074074074074098E-2</v>
      </c>
      <c r="AP950" s="13"/>
      <c r="AQ950" s="13">
        <v>4.71976401179941E-2</v>
      </c>
      <c r="AR950" s="13">
        <v>9.2187500000000006E-2</v>
      </c>
      <c r="AS950" s="13"/>
      <c r="AT950" s="13">
        <v>5.1051051051051101E-2</v>
      </c>
      <c r="AU950" s="13">
        <v>7.8206465067778896E-2</v>
      </c>
      <c r="AV950" s="13"/>
      <c r="AW950" s="13">
        <v>6.5155807365439106E-2</v>
      </c>
      <c r="AX950" s="13">
        <v>7.0304302203567703E-2</v>
      </c>
      <c r="AY950" s="13"/>
      <c r="AZ950" s="13">
        <v>9.5940959409594101E-2</v>
      </c>
      <c r="BA950" s="13">
        <v>5.1315789473684197E-2</v>
      </c>
      <c r="BB950" s="13"/>
      <c r="BC950" s="13">
        <v>6.6091954022988494E-2</v>
      </c>
      <c r="BD950" s="13">
        <v>7.3913043478260901E-2</v>
      </c>
      <c r="BE950" s="13"/>
      <c r="BF950" s="13">
        <v>5.8823529411764698E-2</v>
      </c>
      <c r="BG950" s="13">
        <v>7.0754716981132101E-2</v>
      </c>
      <c r="BH950" s="13"/>
      <c r="BI950" s="13">
        <v>0.13768115942028999</v>
      </c>
      <c r="BJ950" s="13">
        <v>6.2446535500427697E-2</v>
      </c>
      <c r="BK950" s="13"/>
      <c r="BL950" s="13">
        <v>7.9207920792079195E-2</v>
      </c>
      <c r="BM950" s="13">
        <v>6.5656565656565705E-2</v>
      </c>
    </row>
    <row r="951" spans="2:65" x14ac:dyDescent="0.3">
      <c r="B951" t="s">
        <v>91</v>
      </c>
      <c r="C951" s="13">
        <v>3.5552193645990902E-2</v>
      </c>
      <c r="D951" s="13">
        <v>3.2102728731942198E-2</v>
      </c>
      <c r="E951" s="13">
        <v>3.9017341040462401E-2</v>
      </c>
      <c r="F951" s="13"/>
      <c r="G951" s="13">
        <v>1.1049723756906099E-2</v>
      </c>
      <c r="H951" s="13">
        <v>3.64145658263305E-2</v>
      </c>
      <c r="I951" s="13">
        <v>3.6900369003690002E-2</v>
      </c>
      <c r="J951" s="13">
        <v>5.6872037914691899E-2</v>
      </c>
      <c r="K951" s="13">
        <v>3.8167938931297697E-2</v>
      </c>
      <c r="L951" s="13">
        <v>2.9239766081871298E-2</v>
      </c>
      <c r="M951" s="13"/>
      <c r="N951" s="13">
        <v>3.4042553191489397E-2</v>
      </c>
      <c r="O951" s="13">
        <v>3.5294117647058802E-2</v>
      </c>
      <c r="P951" s="13">
        <v>3.3707865168539297E-2</v>
      </c>
      <c r="Q951" s="13">
        <v>4.0752351097178702E-2</v>
      </c>
      <c r="R951" s="13"/>
      <c r="S951" s="13">
        <v>3.4602076124567498E-2</v>
      </c>
      <c r="T951" s="13">
        <v>5.9701492537313397E-2</v>
      </c>
      <c r="U951" s="13">
        <v>4.8387096774193498E-2</v>
      </c>
      <c r="V951" s="13">
        <v>3.8095238095238099E-2</v>
      </c>
      <c r="W951" s="13">
        <v>1.6806722689075598E-2</v>
      </c>
      <c r="X951" s="13">
        <v>5.3030303030302997E-2</v>
      </c>
      <c r="Y951" s="13">
        <v>4.67289719626168E-2</v>
      </c>
      <c r="Z951" s="13">
        <v>0</v>
      </c>
      <c r="AA951" s="13">
        <v>1.88679245283019E-2</v>
      </c>
      <c r="AB951" s="13">
        <v>2.1276595744680899E-2</v>
      </c>
      <c r="AC951" s="13">
        <v>2.9411764705882401E-2</v>
      </c>
      <c r="AD951" s="13">
        <v>4.3478260869565202E-2</v>
      </c>
      <c r="AE951" s="13"/>
      <c r="AF951" s="13">
        <v>2.63488080301129E-2</v>
      </c>
      <c r="AG951" s="13">
        <v>5.0583657587548597E-2</v>
      </c>
      <c r="AH951" s="13"/>
      <c r="AI951" s="13">
        <v>2.1186440677966101E-2</v>
      </c>
      <c r="AJ951" s="13">
        <v>5.1948051948052E-2</v>
      </c>
      <c r="AK951" s="13">
        <v>3.17919075144509E-2</v>
      </c>
      <c r="AL951" s="13"/>
      <c r="AM951" s="13">
        <v>1.4705882352941201E-2</v>
      </c>
      <c r="AN951" s="13">
        <v>1.9230769230769201E-2</v>
      </c>
      <c r="AO951" s="13">
        <v>2.96296296296296E-2</v>
      </c>
      <c r="AP951" s="13"/>
      <c r="AQ951" s="13">
        <v>2.8023598820059E-2</v>
      </c>
      <c r="AR951" s="13">
        <v>4.3749999999999997E-2</v>
      </c>
      <c r="AS951" s="13"/>
      <c r="AT951" s="13">
        <v>2.4024024024024E-2</v>
      </c>
      <c r="AU951" s="13">
        <v>3.9624608967674703E-2</v>
      </c>
      <c r="AV951" s="13"/>
      <c r="AW951" s="13">
        <v>3.9660056657223802E-2</v>
      </c>
      <c r="AX951" s="13">
        <v>3.3578174186778602E-2</v>
      </c>
      <c r="AY951" s="13"/>
      <c r="AZ951" s="13">
        <v>4.2435424354243502E-2</v>
      </c>
      <c r="BA951" s="13">
        <v>2.89473684210526E-2</v>
      </c>
      <c r="BB951" s="13"/>
      <c r="BC951" s="13">
        <v>3.1609195402298902E-2</v>
      </c>
      <c r="BD951" s="13">
        <v>3.4782608695652202E-2</v>
      </c>
      <c r="BE951" s="13"/>
      <c r="BF951" s="13">
        <v>4.4117647058823498E-2</v>
      </c>
      <c r="BG951" s="13">
        <v>2.3584905660377398E-2</v>
      </c>
      <c r="BH951" s="13"/>
      <c r="BI951" s="13">
        <v>2.8985507246376802E-2</v>
      </c>
      <c r="BJ951" s="13">
        <v>3.59281437125748E-2</v>
      </c>
      <c r="BK951" s="13"/>
      <c r="BL951" s="13">
        <v>3.36633663366337E-2</v>
      </c>
      <c r="BM951" s="13">
        <v>3.5353535353535401E-2</v>
      </c>
    </row>
    <row r="952" spans="2:65" x14ac:dyDescent="0.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row>
    <row r="953" spans="2:65" x14ac:dyDescent="0.3">
      <c r="B953" s="6" t="s">
        <v>432</v>
      </c>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row>
    <row r="954" spans="2:65" x14ac:dyDescent="0.3">
      <c r="B954" s="23" t="s">
        <v>82</v>
      </c>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row>
    <row r="955" spans="2:65" x14ac:dyDescent="0.3">
      <c r="B955" t="s">
        <v>87</v>
      </c>
      <c r="C955" s="13">
        <v>0.45612708018154302</v>
      </c>
      <c r="D955" s="13">
        <v>0.420545746388443</v>
      </c>
      <c r="E955" s="13">
        <v>0.48554913294797702</v>
      </c>
      <c r="F955" s="13"/>
      <c r="G955" s="13">
        <v>0.45303867403314901</v>
      </c>
      <c r="H955" s="13">
        <v>0.46778711484593799</v>
      </c>
      <c r="I955" s="13">
        <v>0.44649446494464901</v>
      </c>
      <c r="J955" s="13">
        <v>0.47393364928909998</v>
      </c>
      <c r="K955" s="13">
        <v>0.40458015267175601</v>
      </c>
      <c r="L955" s="13">
        <v>0.46783625730994099</v>
      </c>
      <c r="M955" s="13"/>
      <c r="N955" s="13">
        <v>0.47872340425531901</v>
      </c>
      <c r="O955" s="13">
        <v>0.45588235294117602</v>
      </c>
      <c r="P955" s="13">
        <v>0.426966292134831</v>
      </c>
      <c r="Q955" s="13">
        <v>0.44200626959247602</v>
      </c>
      <c r="R955" s="13"/>
      <c r="S955" s="13">
        <v>0.44290657439446401</v>
      </c>
      <c r="T955" s="13">
        <v>0.44776119402985098</v>
      </c>
      <c r="U955" s="13">
        <v>0.532258064516129</v>
      </c>
      <c r="V955" s="13">
        <v>0.51428571428571401</v>
      </c>
      <c r="W955" s="13">
        <v>0.47058823529411797</v>
      </c>
      <c r="X955" s="13">
        <v>0.439393939393939</v>
      </c>
      <c r="Y955" s="13">
        <v>0.467289719626168</v>
      </c>
      <c r="Z955" s="13">
        <v>0.46666666666666701</v>
      </c>
      <c r="AA955" s="13">
        <v>0.42138364779874199</v>
      </c>
      <c r="AB955" s="13">
        <v>0.53191489361702105</v>
      </c>
      <c r="AC955" s="13">
        <v>0.33823529411764702</v>
      </c>
      <c r="AD955" s="13">
        <v>0.434782608695652</v>
      </c>
      <c r="AE955" s="13"/>
      <c r="AF955" s="13">
        <v>0.45545796737766597</v>
      </c>
      <c r="AG955" s="13">
        <v>0.45136186770428</v>
      </c>
      <c r="AH955" s="13"/>
      <c r="AI955" s="13">
        <v>0.427966101694915</v>
      </c>
      <c r="AJ955" s="13">
        <v>0.42857142857142899</v>
      </c>
      <c r="AK955" s="13">
        <v>0.45375722543352598</v>
      </c>
      <c r="AL955" s="13"/>
      <c r="AM955" s="13">
        <v>0.58823529411764697</v>
      </c>
      <c r="AN955" s="13">
        <v>0.30769230769230799</v>
      </c>
      <c r="AO955" s="13">
        <v>0.36296296296296299</v>
      </c>
      <c r="AP955" s="13"/>
      <c r="AQ955" s="13">
        <v>0.473451327433628</v>
      </c>
      <c r="AR955" s="13">
        <v>0.44062499999999999</v>
      </c>
      <c r="AS955" s="13"/>
      <c r="AT955" s="13">
        <v>0.48048048048047998</v>
      </c>
      <c r="AU955" s="13">
        <v>0.44734098018769602</v>
      </c>
      <c r="AV955" s="13"/>
      <c r="AW955" s="13">
        <v>0.43342776203965999</v>
      </c>
      <c r="AX955" s="13">
        <v>0.46694648478488998</v>
      </c>
      <c r="AY955" s="13"/>
      <c r="AZ955" s="13">
        <v>0.46125461254612499</v>
      </c>
      <c r="BA955" s="13">
        <v>0.452631578947368</v>
      </c>
      <c r="BB955" s="13"/>
      <c r="BC955" s="13">
        <v>0.43965517241379298</v>
      </c>
      <c r="BD955" s="13">
        <v>0.41304347826087001</v>
      </c>
      <c r="BE955" s="13"/>
      <c r="BF955" s="13">
        <v>0.47794117647058798</v>
      </c>
      <c r="BG955" s="13">
        <v>0.41509433962264197</v>
      </c>
      <c r="BH955" s="13"/>
      <c r="BI955" s="13">
        <v>0.434782608695652</v>
      </c>
      <c r="BJ955" s="13">
        <v>0.46022241231822097</v>
      </c>
      <c r="BK955" s="13"/>
      <c r="BL955" s="13">
        <v>0.41782178217821803</v>
      </c>
      <c r="BM955" s="13">
        <v>0.49116161616161602</v>
      </c>
    </row>
    <row r="956" spans="2:65" x14ac:dyDescent="0.3">
      <c r="B956" t="s">
        <v>88</v>
      </c>
      <c r="C956" s="13">
        <v>0.34947049924356999</v>
      </c>
      <c r="D956" s="13">
        <v>0.34349919743178198</v>
      </c>
      <c r="E956" s="13">
        <v>0.35693641618497102</v>
      </c>
      <c r="F956" s="13"/>
      <c r="G956" s="13">
        <v>0.386740331491713</v>
      </c>
      <c r="H956" s="13">
        <v>0.34733893557423001</v>
      </c>
      <c r="I956" s="13">
        <v>0.35055350553505499</v>
      </c>
      <c r="J956" s="13">
        <v>0.29383886255924202</v>
      </c>
      <c r="K956" s="13">
        <v>0.36641221374045801</v>
      </c>
      <c r="L956" s="13">
        <v>0.36842105263157898</v>
      </c>
      <c r="M956" s="13"/>
      <c r="N956" s="13">
        <v>0.34893617021276602</v>
      </c>
      <c r="O956" s="13">
        <v>0.33235294117647102</v>
      </c>
      <c r="P956" s="13">
        <v>0.39325842696629199</v>
      </c>
      <c r="Q956" s="13">
        <v>0.33855799373040801</v>
      </c>
      <c r="R956" s="13"/>
      <c r="S956" s="13">
        <v>0.36678200692041502</v>
      </c>
      <c r="T956" s="13">
        <v>0.365671641791045</v>
      </c>
      <c r="U956" s="13">
        <v>0.27419354838709697</v>
      </c>
      <c r="V956" s="13">
        <v>0.27619047619047599</v>
      </c>
      <c r="W956" s="13">
        <v>0.35294117647058798</v>
      </c>
      <c r="X956" s="13">
        <v>0.30303030303030298</v>
      </c>
      <c r="Y956" s="13">
        <v>0.34579439252336402</v>
      </c>
      <c r="Z956" s="13">
        <v>0.233333333333333</v>
      </c>
      <c r="AA956" s="13">
        <v>0.44025157232704398</v>
      </c>
      <c r="AB956" s="13">
        <v>0.27659574468085102</v>
      </c>
      <c r="AC956" s="13">
        <v>0.441176470588235</v>
      </c>
      <c r="AD956" s="13">
        <v>0.39130434782608697</v>
      </c>
      <c r="AE956" s="13"/>
      <c r="AF956" s="13">
        <v>0.35884567126725198</v>
      </c>
      <c r="AG956" s="13">
        <v>0.34046692607003898</v>
      </c>
      <c r="AH956" s="13"/>
      <c r="AI956" s="13">
        <v>0.38559322033898302</v>
      </c>
      <c r="AJ956" s="13">
        <v>0.29870129870129902</v>
      </c>
      <c r="AK956" s="13">
        <v>0.36127167630057799</v>
      </c>
      <c r="AL956" s="13"/>
      <c r="AM956" s="13">
        <v>0.26470588235294101</v>
      </c>
      <c r="AN956" s="13">
        <v>0.40384615384615402</v>
      </c>
      <c r="AO956" s="13">
        <v>0.39259259259259299</v>
      </c>
      <c r="AP956" s="13"/>
      <c r="AQ956" s="13">
        <v>0.342182890855457</v>
      </c>
      <c r="AR956" s="13">
        <v>0.35625000000000001</v>
      </c>
      <c r="AS956" s="13"/>
      <c r="AT956" s="13">
        <v>0.33033033033032999</v>
      </c>
      <c r="AU956" s="13">
        <v>0.35557872784150202</v>
      </c>
      <c r="AV956" s="13"/>
      <c r="AW956" s="13">
        <v>0.36260623229461802</v>
      </c>
      <c r="AX956" s="13">
        <v>0.34312696747114402</v>
      </c>
      <c r="AY956" s="13"/>
      <c r="AZ956" s="13">
        <v>0.34317343173431702</v>
      </c>
      <c r="BA956" s="13">
        <v>0.356578947368421</v>
      </c>
      <c r="BB956" s="13"/>
      <c r="BC956" s="13">
        <v>0.37643678160919503</v>
      </c>
      <c r="BD956" s="13">
        <v>0.360869565217391</v>
      </c>
      <c r="BE956" s="13"/>
      <c r="BF956" s="13">
        <v>0.38235294117647101</v>
      </c>
      <c r="BG956" s="13">
        <v>0.37264150943396201</v>
      </c>
      <c r="BH956" s="13"/>
      <c r="BI956" s="13">
        <v>0.311594202898551</v>
      </c>
      <c r="BJ956" s="13">
        <v>0.35842600513259198</v>
      </c>
      <c r="BK956" s="13"/>
      <c r="BL956" s="13">
        <v>0.38613861386138598</v>
      </c>
      <c r="BM956" s="13">
        <v>0.32702020202020199</v>
      </c>
    </row>
    <row r="957" spans="2:65" x14ac:dyDescent="0.3">
      <c r="B957" t="s">
        <v>420</v>
      </c>
      <c r="C957" s="13">
        <v>0.12329803328290501</v>
      </c>
      <c r="D957" s="13">
        <v>0.14927768860353099</v>
      </c>
      <c r="E957" s="13">
        <v>0.10115606936416199</v>
      </c>
      <c r="F957" s="13"/>
      <c r="G957" s="13">
        <v>0.116022099447514</v>
      </c>
      <c r="H957" s="13">
        <v>0.109243697478992</v>
      </c>
      <c r="I957" s="13">
        <v>0.12915129151291499</v>
      </c>
      <c r="J957" s="13">
        <v>0.137440758293839</v>
      </c>
      <c r="K957" s="13">
        <v>0.14503816793893101</v>
      </c>
      <c r="L957" s="13">
        <v>0.116959064327485</v>
      </c>
      <c r="M957" s="13"/>
      <c r="N957" s="13">
        <v>0.1</v>
      </c>
      <c r="O957" s="13">
        <v>0.13235294117647101</v>
      </c>
      <c r="P957" s="13">
        <v>0.106741573033708</v>
      </c>
      <c r="Q957" s="13">
        <v>0.15987460815047</v>
      </c>
      <c r="R957" s="13"/>
      <c r="S957" s="13">
        <v>0.11764705882352899</v>
      </c>
      <c r="T957" s="13">
        <v>0.111940298507463</v>
      </c>
      <c r="U957" s="13">
        <v>0.12903225806451599</v>
      </c>
      <c r="V957" s="13">
        <v>0.133333333333333</v>
      </c>
      <c r="W957" s="13">
        <v>0.11764705882352899</v>
      </c>
      <c r="X957" s="13">
        <v>0.16666666666666699</v>
      </c>
      <c r="Y957" s="13">
        <v>0.14018691588785001</v>
      </c>
      <c r="Z957" s="13">
        <v>0.2</v>
      </c>
      <c r="AA957" s="13">
        <v>6.9182389937106903E-2</v>
      </c>
      <c r="AB957" s="13">
        <v>0.13829787234042601</v>
      </c>
      <c r="AC957" s="13">
        <v>0.13235294117647101</v>
      </c>
      <c r="AD957" s="13">
        <v>8.6956521739130405E-2</v>
      </c>
      <c r="AE957" s="13"/>
      <c r="AF957" s="13">
        <v>0.121706398996236</v>
      </c>
      <c r="AG957" s="13">
        <v>0.12645914396887201</v>
      </c>
      <c r="AH957" s="13"/>
      <c r="AI957" s="13">
        <v>0.12711864406779699</v>
      </c>
      <c r="AJ957" s="13">
        <v>0.14285714285714299</v>
      </c>
      <c r="AK957" s="13">
        <v>0.11849710982658999</v>
      </c>
      <c r="AL957" s="13"/>
      <c r="AM957" s="13">
        <v>7.3529411764705899E-2</v>
      </c>
      <c r="AN957" s="13">
        <v>0.19230769230769201</v>
      </c>
      <c r="AO957" s="13">
        <v>0.162962962962963</v>
      </c>
      <c r="AP957" s="13"/>
      <c r="AQ957" s="13">
        <v>0.12684365781710899</v>
      </c>
      <c r="AR957" s="13">
        <v>0.11874999999999999</v>
      </c>
      <c r="AS957" s="13"/>
      <c r="AT957" s="13">
        <v>0.14114114114114101</v>
      </c>
      <c r="AU957" s="13">
        <v>0.118873826903024</v>
      </c>
      <c r="AV957" s="13"/>
      <c r="AW957" s="13">
        <v>0.11614730878187</v>
      </c>
      <c r="AX957" s="13">
        <v>0.12591815320041999</v>
      </c>
      <c r="AY957" s="13"/>
      <c r="AZ957" s="13">
        <v>0.112546125461255</v>
      </c>
      <c r="BA957" s="13">
        <v>0.130263157894737</v>
      </c>
      <c r="BB957" s="13"/>
      <c r="BC957" s="13">
        <v>0.123563218390805</v>
      </c>
      <c r="BD957" s="13">
        <v>0.13043478260869601</v>
      </c>
      <c r="BE957" s="13"/>
      <c r="BF957" s="13">
        <v>8.8235294117647106E-2</v>
      </c>
      <c r="BG957" s="13">
        <v>0.14622641509434001</v>
      </c>
      <c r="BH957" s="13"/>
      <c r="BI957" s="13">
        <v>0.13043478260869601</v>
      </c>
      <c r="BJ957" s="13">
        <v>0.118049615055603</v>
      </c>
      <c r="BK957" s="13"/>
      <c r="BL957" s="13">
        <v>0.10297029702970301</v>
      </c>
      <c r="BM957" s="13">
        <v>0.12626262626262599</v>
      </c>
    </row>
    <row r="958" spans="2:65" x14ac:dyDescent="0.3">
      <c r="B958" t="s">
        <v>421</v>
      </c>
      <c r="C958" s="13">
        <v>3.5552193645990902E-2</v>
      </c>
      <c r="D958" s="13">
        <v>5.4574638844301797E-2</v>
      </c>
      <c r="E958" s="13">
        <v>1.87861271676301E-2</v>
      </c>
      <c r="F958" s="13"/>
      <c r="G958" s="13">
        <v>2.7624309392265199E-2</v>
      </c>
      <c r="H958" s="13">
        <v>4.7619047619047603E-2</v>
      </c>
      <c r="I958" s="13">
        <v>2.9520295202952001E-2</v>
      </c>
      <c r="J958" s="13">
        <v>3.3175355450236997E-2</v>
      </c>
      <c r="K958" s="13">
        <v>3.8167938931297697E-2</v>
      </c>
      <c r="L958" s="13">
        <v>2.9239766081871298E-2</v>
      </c>
      <c r="M958" s="13"/>
      <c r="N958" s="13">
        <v>2.97872340425532E-2</v>
      </c>
      <c r="O958" s="13">
        <v>4.4117647058823498E-2</v>
      </c>
      <c r="P958" s="13">
        <v>4.49438202247191E-2</v>
      </c>
      <c r="Q958" s="13">
        <v>2.8213166144200601E-2</v>
      </c>
      <c r="R958" s="13"/>
      <c r="S958" s="13">
        <v>4.1522491349481001E-2</v>
      </c>
      <c r="T958" s="13">
        <v>2.9850746268656699E-2</v>
      </c>
      <c r="U958" s="13">
        <v>1.6129032258064498E-2</v>
      </c>
      <c r="V958" s="13">
        <v>3.8095238095238099E-2</v>
      </c>
      <c r="W958" s="13">
        <v>3.3613445378151301E-2</v>
      </c>
      <c r="X958" s="13">
        <v>3.03030303030303E-2</v>
      </c>
      <c r="Y958" s="13">
        <v>9.3457943925233603E-3</v>
      </c>
      <c r="Z958" s="13">
        <v>6.6666666666666693E-2</v>
      </c>
      <c r="AA958" s="13">
        <v>5.0314465408804999E-2</v>
      </c>
      <c r="AB958" s="13">
        <v>3.1914893617021302E-2</v>
      </c>
      <c r="AC958" s="13">
        <v>4.4117647058823498E-2</v>
      </c>
      <c r="AD958" s="13">
        <v>4.3478260869565202E-2</v>
      </c>
      <c r="AE958" s="13"/>
      <c r="AF958" s="13">
        <v>3.8895859473023799E-2</v>
      </c>
      <c r="AG958" s="13">
        <v>3.1128404669260701E-2</v>
      </c>
      <c r="AH958" s="13"/>
      <c r="AI958" s="13">
        <v>3.3898305084745797E-2</v>
      </c>
      <c r="AJ958" s="13">
        <v>6.4935064935064901E-2</v>
      </c>
      <c r="AK958" s="13">
        <v>4.3352601156069398E-2</v>
      </c>
      <c r="AL958" s="13"/>
      <c r="AM958" s="13">
        <v>4.4117647058823498E-2</v>
      </c>
      <c r="AN958" s="13">
        <v>7.69230769230769E-2</v>
      </c>
      <c r="AO958" s="13">
        <v>3.7037037037037E-2</v>
      </c>
      <c r="AP958" s="13"/>
      <c r="AQ958" s="13">
        <v>2.9498525073746298E-2</v>
      </c>
      <c r="AR958" s="13">
        <v>4.0625000000000001E-2</v>
      </c>
      <c r="AS958" s="13"/>
      <c r="AT958" s="13">
        <v>2.7027027027027001E-2</v>
      </c>
      <c r="AU958" s="13">
        <v>3.8581856100104298E-2</v>
      </c>
      <c r="AV958" s="13"/>
      <c r="AW958" s="13">
        <v>2.8328611898017001E-2</v>
      </c>
      <c r="AX958" s="13">
        <v>3.6726128016789102E-2</v>
      </c>
      <c r="AY958" s="13"/>
      <c r="AZ958" s="13">
        <v>4.6125461254612497E-2</v>
      </c>
      <c r="BA958" s="13">
        <v>2.7631578947368399E-2</v>
      </c>
      <c r="BB958" s="13"/>
      <c r="BC958" s="13">
        <v>4.31034482758621E-2</v>
      </c>
      <c r="BD958" s="13">
        <v>4.3478260869565202E-2</v>
      </c>
      <c r="BE958" s="13"/>
      <c r="BF958" s="13">
        <v>4.4117647058823498E-2</v>
      </c>
      <c r="BG958" s="13">
        <v>4.2452830188679201E-2</v>
      </c>
      <c r="BH958" s="13"/>
      <c r="BI958" s="13">
        <v>7.2463768115942004E-2</v>
      </c>
      <c r="BJ958" s="13">
        <v>3.0795551753635599E-2</v>
      </c>
      <c r="BK958" s="13"/>
      <c r="BL958" s="13">
        <v>5.1485148514851503E-2</v>
      </c>
      <c r="BM958" s="13">
        <v>2.6515151515151499E-2</v>
      </c>
    </row>
    <row r="959" spans="2:65" x14ac:dyDescent="0.3">
      <c r="B959" t="s">
        <v>91</v>
      </c>
      <c r="C959" s="13">
        <v>3.5552193645990902E-2</v>
      </c>
      <c r="D959" s="13">
        <v>3.2102728731942198E-2</v>
      </c>
      <c r="E959" s="13">
        <v>3.7572254335260097E-2</v>
      </c>
      <c r="F959" s="13"/>
      <c r="G959" s="13">
        <v>1.6574585635359101E-2</v>
      </c>
      <c r="H959" s="13">
        <v>2.8011204481792701E-2</v>
      </c>
      <c r="I959" s="13">
        <v>4.4280442804428E-2</v>
      </c>
      <c r="J959" s="13">
        <v>6.1611374407582901E-2</v>
      </c>
      <c r="K959" s="13">
        <v>4.58015267175573E-2</v>
      </c>
      <c r="L959" s="13">
        <v>1.7543859649122799E-2</v>
      </c>
      <c r="M959" s="13"/>
      <c r="N959" s="13">
        <v>4.2553191489361701E-2</v>
      </c>
      <c r="O959" s="13">
        <v>3.5294117647058802E-2</v>
      </c>
      <c r="P959" s="13">
        <v>2.8089887640449399E-2</v>
      </c>
      <c r="Q959" s="13">
        <v>3.1347962382445103E-2</v>
      </c>
      <c r="R959" s="13"/>
      <c r="S959" s="13">
        <v>3.1141868512110701E-2</v>
      </c>
      <c r="T959" s="13">
        <v>4.47761194029851E-2</v>
      </c>
      <c r="U959" s="13">
        <v>4.8387096774193498E-2</v>
      </c>
      <c r="V959" s="13">
        <v>3.8095238095238099E-2</v>
      </c>
      <c r="W959" s="13">
        <v>2.5210084033613401E-2</v>
      </c>
      <c r="X959" s="13">
        <v>6.0606060606060601E-2</v>
      </c>
      <c r="Y959" s="13">
        <v>3.7383177570093497E-2</v>
      </c>
      <c r="Z959" s="13">
        <v>3.3333333333333298E-2</v>
      </c>
      <c r="AA959" s="13">
        <v>1.88679245283019E-2</v>
      </c>
      <c r="AB959" s="13">
        <v>2.1276595744680899E-2</v>
      </c>
      <c r="AC959" s="13">
        <v>4.4117647058823498E-2</v>
      </c>
      <c r="AD959" s="13">
        <v>4.3478260869565202E-2</v>
      </c>
      <c r="AE959" s="13"/>
      <c r="AF959" s="13">
        <v>2.5094102885821801E-2</v>
      </c>
      <c r="AG959" s="13">
        <v>5.0583657587548597E-2</v>
      </c>
      <c r="AH959" s="13"/>
      <c r="AI959" s="13">
        <v>2.5423728813559299E-2</v>
      </c>
      <c r="AJ959" s="13">
        <v>6.4935064935064901E-2</v>
      </c>
      <c r="AK959" s="13">
        <v>2.3121387283237E-2</v>
      </c>
      <c r="AL959" s="13"/>
      <c r="AM959" s="13">
        <v>2.9411764705882401E-2</v>
      </c>
      <c r="AN959" s="13">
        <v>1.9230769230769201E-2</v>
      </c>
      <c r="AO959" s="13">
        <v>4.4444444444444398E-2</v>
      </c>
      <c r="AP959" s="13"/>
      <c r="AQ959" s="13">
        <v>2.8023598820059E-2</v>
      </c>
      <c r="AR959" s="13">
        <v>4.3749999999999997E-2</v>
      </c>
      <c r="AS959" s="13"/>
      <c r="AT959" s="13">
        <v>2.1021021021020998E-2</v>
      </c>
      <c r="AU959" s="13">
        <v>3.9624608967674703E-2</v>
      </c>
      <c r="AV959" s="13"/>
      <c r="AW959" s="13">
        <v>5.9490084985835703E-2</v>
      </c>
      <c r="AX959" s="13">
        <v>2.7282266526757599E-2</v>
      </c>
      <c r="AY959" s="13"/>
      <c r="AZ959" s="13">
        <v>3.6900369003690002E-2</v>
      </c>
      <c r="BA959" s="13">
        <v>3.2894736842105303E-2</v>
      </c>
      <c r="BB959" s="13"/>
      <c r="BC959" s="13">
        <v>1.72413793103448E-2</v>
      </c>
      <c r="BD959" s="13">
        <v>5.21739130434783E-2</v>
      </c>
      <c r="BE959" s="13"/>
      <c r="BF959" s="13">
        <v>7.3529411764705899E-3</v>
      </c>
      <c r="BG959" s="13">
        <v>2.3584905660377398E-2</v>
      </c>
      <c r="BH959" s="13"/>
      <c r="BI959" s="13">
        <v>5.0724637681159403E-2</v>
      </c>
      <c r="BJ959" s="13">
        <v>3.2506415739948703E-2</v>
      </c>
      <c r="BK959" s="13"/>
      <c r="BL959" s="13">
        <v>4.15841584158416E-2</v>
      </c>
      <c r="BM959" s="13">
        <v>2.9040404040403998E-2</v>
      </c>
    </row>
    <row r="960" spans="2:65" x14ac:dyDescent="0.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row>
    <row r="961" spans="2:65" x14ac:dyDescent="0.3">
      <c r="B961" s="6" t="s">
        <v>437</v>
      </c>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c r="BK961" s="13"/>
      <c r="BL961" s="13"/>
      <c r="BM961" s="13"/>
    </row>
    <row r="962" spans="2:65" x14ac:dyDescent="0.3">
      <c r="B962" s="23" t="s">
        <v>82</v>
      </c>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c r="BK962" s="13"/>
      <c r="BL962" s="13"/>
      <c r="BM962" s="13"/>
    </row>
    <row r="963" spans="2:65" x14ac:dyDescent="0.3">
      <c r="B963" t="s">
        <v>87</v>
      </c>
      <c r="C963" s="13">
        <v>0.41679273827534002</v>
      </c>
      <c r="D963" s="13">
        <v>0.37078651685393299</v>
      </c>
      <c r="E963" s="13">
        <v>0.45809248554913301</v>
      </c>
      <c r="F963" s="13"/>
      <c r="G963" s="13">
        <v>0.45856353591160198</v>
      </c>
      <c r="H963" s="13">
        <v>0.44817927170868299</v>
      </c>
      <c r="I963" s="13">
        <v>0.45756457564575598</v>
      </c>
      <c r="J963" s="13">
        <v>0.350710900473934</v>
      </c>
      <c r="K963" s="13">
        <v>0.35114503816793902</v>
      </c>
      <c r="L963" s="13">
        <v>0.37426900584795297</v>
      </c>
      <c r="M963" s="13"/>
      <c r="N963" s="13">
        <v>0.43191489361702101</v>
      </c>
      <c r="O963" s="13">
        <v>0.40588235294117597</v>
      </c>
      <c r="P963" s="13">
        <v>0.398876404494382</v>
      </c>
      <c r="Q963" s="13">
        <v>0.41065830721003099</v>
      </c>
      <c r="R963" s="13"/>
      <c r="S963" s="13">
        <v>0.43598615916955002</v>
      </c>
      <c r="T963" s="13">
        <v>0.43283582089552203</v>
      </c>
      <c r="U963" s="13">
        <v>0.40322580645161299</v>
      </c>
      <c r="V963" s="13">
        <v>0.39047619047618998</v>
      </c>
      <c r="W963" s="13">
        <v>0.45378151260504201</v>
      </c>
      <c r="X963" s="13">
        <v>0.37121212121212099</v>
      </c>
      <c r="Y963" s="13">
        <v>0.401869158878505</v>
      </c>
      <c r="Z963" s="13">
        <v>0.4</v>
      </c>
      <c r="AA963" s="13">
        <v>0.41509433962264197</v>
      </c>
      <c r="AB963" s="13">
        <v>0.41489361702127697</v>
      </c>
      <c r="AC963" s="13">
        <v>0.42647058823529399</v>
      </c>
      <c r="AD963" s="13">
        <v>0.39130434782608697</v>
      </c>
      <c r="AE963" s="13"/>
      <c r="AF963" s="13">
        <v>0.43789209535759099</v>
      </c>
      <c r="AG963" s="13">
        <v>0.38910505836575898</v>
      </c>
      <c r="AH963" s="13"/>
      <c r="AI963" s="13">
        <v>0.49152542372881403</v>
      </c>
      <c r="AJ963" s="13">
        <v>0.45454545454545497</v>
      </c>
      <c r="AK963" s="13">
        <v>0.390173410404624</v>
      </c>
      <c r="AL963" s="13"/>
      <c r="AM963" s="13">
        <v>0.61764705882352899</v>
      </c>
      <c r="AN963" s="13">
        <v>0.44230769230769201</v>
      </c>
      <c r="AO963" s="13">
        <v>0.41481481481481502</v>
      </c>
      <c r="AP963" s="13"/>
      <c r="AQ963" s="13">
        <v>0.46460176991150398</v>
      </c>
      <c r="AR963" s="13">
        <v>0.36875000000000002</v>
      </c>
      <c r="AS963" s="13"/>
      <c r="AT963" s="13">
        <v>0.44444444444444398</v>
      </c>
      <c r="AU963" s="13">
        <v>0.40980187695516201</v>
      </c>
      <c r="AV963" s="13"/>
      <c r="AW963" s="13">
        <v>0.376770538243626</v>
      </c>
      <c r="AX963" s="13">
        <v>0.43336831059811098</v>
      </c>
      <c r="AY963" s="13"/>
      <c r="AZ963" s="13">
        <v>0.40405904059040598</v>
      </c>
      <c r="BA963" s="13">
        <v>0.42763157894736797</v>
      </c>
      <c r="BB963" s="13"/>
      <c r="BC963" s="13">
        <v>0.45402298850574702</v>
      </c>
      <c r="BD963" s="13">
        <v>0.36956521739130399</v>
      </c>
      <c r="BE963" s="13"/>
      <c r="BF963" s="13">
        <v>0.47058823529411797</v>
      </c>
      <c r="BG963" s="13">
        <v>0.44339622641509402</v>
      </c>
      <c r="BH963" s="13"/>
      <c r="BI963" s="13">
        <v>0.41304347826087001</v>
      </c>
      <c r="BJ963" s="13">
        <v>0.41745081266039402</v>
      </c>
      <c r="BK963" s="13"/>
      <c r="BL963" s="13">
        <v>0.41386138613861401</v>
      </c>
      <c r="BM963" s="13">
        <v>0.42550505050505</v>
      </c>
    </row>
    <row r="964" spans="2:65" x14ac:dyDescent="0.3">
      <c r="B964" t="s">
        <v>88</v>
      </c>
      <c r="C964" s="13">
        <v>0.36232980332829001</v>
      </c>
      <c r="D964" s="13">
        <v>0.39004815409309801</v>
      </c>
      <c r="E964" s="13">
        <v>0.33670520231213902</v>
      </c>
      <c r="F964" s="13"/>
      <c r="G964" s="13">
        <v>0.34806629834254099</v>
      </c>
      <c r="H964" s="13">
        <v>0.34733893557423001</v>
      </c>
      <c r="I964" s="13">
        <v>0.32103321033210303</v>
      </c>
      <c r="J964" s="13">
        <v>0.393364928909953</v>
      </c>
      <c r="K964" s="13">
        <v>0.38167938931297701</v>
      </c>
      <c r="L964" s="13">
        <v>0.42105263157894701</v>
      </c>
      <c r="M964" s="13"/>
      <c r="N964" s="13">
        <v>0.35531914893617</v>
      </c>
      <c r="O964" s="13">
        <v>0.35588235294117598</v>
      </c>
      <c r="P964" s="13">
        <v>0.43258426966292102</v>
      </c>
      <c r="Q964" s="13">
        <v>0.34482758620689702</v>
      </c>
      <c r="R964" s="13"/>
      <c r="S964" s="13">
        <v>0.356401384083045</v>
      </c>
      <c r="T964" s="13">
        <v>0.34328358208955201</v>
      </c>
      <c r="U964" s="13">
        <v>0.38709677419354799</v>
      </c>
      <c r="V964" s="13">
        <v>0.371428571428571</v>
      </c>
      <c r="W964" s="13">
        <v>0.33613445378151302</v>
      </c>
      <c r="X964" s="13">
        <v>0.33333333333333298</v>
      </c>
      <c r="Y964" s="13">
        <v>0.42990654205607498</v>
      </c>
      <c r="Z964" s="13">
        <v>0.4</v>
      </c>
      <c r="AA964" s="13">
        <v>0.37106918238993702</v>
      </c>
      <c r="AB964" s="13">
        <v>0.39361702127659598</v>
      </c>
      <c r="AC964" s="13">
        <v>0.29411764705882398</v>
      </c>
      <c r="AD964" s="13">
        <v>0.39130434782608697</v>
      </c>
      <c r="AE964" s="13"/>
      <c r="AF964" s="13">
        <v>0.33500627352572099</v>
      </c>
      <c r="AG964" s="13">
        <v>0.40077821011673198</v>
      </c>
      <c r="AH964" s="13"/>
      <c r="AI964" s="13">
        <v>0.29661016949152502</v>
      </c>
      <c r="AJ964" s="13">
        <v>0.42857142857142899</v>
      </c>
      <c r="AK964" s="13">
        <v>0.36416184971098298</v>
      </c>
      <c r="AL964" s="13"/>
      <c r="AM964" s="13">
        <v>0.29411764705882398</v>
      </c>
      <c r="AN964" s="13">
        <v>0.269230769230769</v>
      </c>
      <c r="AO964" s="13">
        <v>0.34814814814814798</v>
      </c>
      <c r="AP964" s="13"/>
      <c r="AQ964" s="13">
        <v>0.34660766961651901</v>
      </c>
      <c r="AR964" s="13">
        <v>0.37812499999999999</v>
      </c>
      <c r="AS964" s="13"/>
      <c r="AT964" s="13">
        <v>0.37237237237237197</v>
      </c>
      <c r="AU964" s="13">
        <v>0.360792492179353</v>
      </c>
      <c r="AV964" s="13"/>
      <c r="AW964" s="13">
        <v>0.388101983002833</v>
      </c>
      <c r="AX964" s="13">
        <v>0.35362014690451199</v>
      </c>
      <c r="AY964" s="13"/>
      <c r="AZ964" s="13">
        <v>0.33948339483394802</v>
      </c>
      <c r="BA964" s="13">
        <v>0.37894736842105298</v>
      </c>
      <c r="BB964" s="13"/>
      <c r="BC964" s="13">
        <v>0.33045977011494299</v>
      </c>
      <c r="BD964" s="13">
        <v>0.38695652173912998</v>
      </c>
      <c r="BE964" s="13"/>
      <c r="BF964" s="13">
        <v>0.36029411764705899</v>
      </c>
      <c r="BG964" s="13">
        <v>0.31132075471698101</v>
      </c>
      <c r="BH964" s="13"/>
      <c r="BI964" s="13">
        <v>0.28985507246376802</v>
      </c>
      <c r="BJ964" s="13">
        <v>0.37211291702309701</v>
      </c>
      <c r="BK964" s="13"/>
      <c r="BL964" s="13">
        <v>0.35445544554455399</v>
      </c>
      <c r="BM964" s="13">
        <v>0.36742424242424199</v>
      </c>
    </row>
    <row r="965" spans="2:65" x14ac:dyDescent="0.3">
      <c r="B965" t="s">
        <v>420</v>
      </c>
      <c r="C965" s="13">
        <v>0.12329803328290501</v>
      </c>
      <c r="D965" s="13">
        <v>0.13483146067415699</v>
      </c>
      <c r="E965" s="13">
        <v>0.114161849710983</v>
      </c>
      <c r="F965" s="13"/>
      <c r="G965" s="13">
        <v>0.116022099447514</v>
      </c>
      <c r="H965" s="13">
        <v>0.112044817927171</v>
      </c>
      <c r="I965" s="13">
        <v>0.11439114391143899</v>
      </c>
      <c r="J965" s="13">
        <v>0.13270142180094799</v>
      </c>
      <c r="K965" s="13">
        <v>0.14503816793893101</v>
      </c>
      <c r="L965" s="13">
        <v>0.140350877192982</v>
      </c>
      <c r="M965" s="13"/>
      <c r="N965" s="13">
        <v>0.12553191489361701</v>
      </c>
      <c r="O965" s="13">
        <v>0.129411764705882</v>
      </c>
      <c r="P965" s="13">
        <v>5.6179775280898903E-2</v>
      </c>
      <c r="Q965" s="13">
        <v>0.14733542319749199</v>
      </c>
      <c r="R965" s="13"/>
      <c r="S965" s="13">
        <v>0.121107266435986</v>
      </c>
      <c r="T965" s="13">
        <v>0.12686567164179099</v>
      </c>
      <c r="U965" s="13">
        <v>9.6774193548387094E-2</v>
      </c>
      <c r="V965" s="13">
        <v>0.104761904761905</v>
      </c>
      <c r="W965" s="13">
        <v>0.14285714285714299</v>
      </c>
      <c r="X965" s="13">
        <v>0.18181818181818199</v>
      </c>
      <c r="Y965" s="13">
        <v>0.10280373831775701</v>
      </c>
      <c r="Z965" s="13">
        <v>3.3333333333333298E-2</v>
      </c>
      <c r="AA965" s="13">
        <v>0.11949685534591201</v>
      </c>
      <c r="AB965" s="13">
        <v>9.5744680851063801E-2</v>
      </c>
      <c r="AC965" s="13">
        <v>0.14705882352941199</v>
      </c>
      <c r="AD965" s="13">
        <v>0.13043478260869601</v>
      </c>
      <c r="AE965" s="13"/>
      <c r="AF965" s="13">
        <v>0.125470514429109</v>
      </c>
      <c r="AG965" s="13">
        <v>0.118677042801556</v>
      </c>
      <c r="AH965" s="13"/>
      <c r="AI965" s="13">
        <v>0.12288135593220301</v>
      </c>
      <c r="AJ965" s="13">
        <v>9.0909090909090898E-2</v>
      </c>
      <c r="AK965" s="13">
        <v>0.12138728323699401</v>
      </c>
      <c r="AL965" s="13"/>
      <c r="AM965" s="13">
        <v>5.8823529411764698E-2</v>
      </c>
      <c r="AN965" s="13">
        <v>0.19230769230769201</v>
      </c>
      <c r="AO965" s="13">
        <v>0.125925925925926</v>
      </c>
      <c r="AP965" s="13"/>
      <c r="AQ965" s="13">
        <v>0.116519174041298</v>
      </c>
      <c r="AR965" s="13">
        <v>0.12812499999999999</v>
      </c>
      <c r="AS965" s="13"/>
      <c r="AT965" s="13">
        <v>0.123123123123123</v>
      </c>
      <c r="AU965" s="13">
        <v>0.118873826903024</v>
      </c>
      <c r="AV965" s="13"/>
      <c r="AW965" s="13">
        <v>0.13031161473087799</v>
      </c>
      <c r="AX965" s="13">
        <v>0.12067156348373601</v>
      </c>
      <c r="AY965" s="13"/>
      <c r="AZ965" s="13">
        <v>0.11992619926199299</v>
      </c>
      <c r="BA965" s="13">
        <v>0.12631578947368399</v>
      </c>
      <c r="BB965" s="13"/>
      <c r="BC965" s="13">
        <v>0.13218390804597699</v>
      </c>
      <c r="BD965" s="13">
        <v>0.108695652173913</v>
      </c>
      <c r="BE965" s="13"/>
      <c r="BF965" s="13">
        <v>9.5588235294117599E-2</v>
      </c>
      <c r="BG965" s="13">
        <v>0.155660377358491</v>
      </c>
      <c r="BH965" s="13"/>
      <c r="BI965" s="13">
        <v>0.14492753623188401</v>
      </c>
      <c r="BJ965" s="13">
        <v>0.119760479041916</v>
      </c>
      <c r="BK965" s="13"/>
      <c r="BL965" s="13">
        <v>0.130693069306931</v>
      </c>
      <c r="BM965" s="13">
        <v>0.11111111111111099</v>
      </c>
    </row>
    <row r="966" spans="2:65" x14ac:dyDescent="0.3">
      <c r="B966" t="s">
        <v>421</v>
      </c>
      <c r="C966" s="13">
        <v>4.6898638426626303E-2</v>
      </c>
      <c r="D966" s="13">
        <v>5.93900481540931E-2</v>
      </c>
      <c r="E966" s="13">
        <v>3.6127167630057799E-2</v>
      </c>
      <c r="F966" s="13"/>
      <c r="G966" s="13">
        <v>3.8674033149171297E-2</v>
      </c>
      <c r="H966" s="13">
        <v>6.1624649859944002E-2</v>
      </c>
      <c r="I966" s="13">
        <v>3.3210332103321E-2</v>
      </c>
      <c r="J966" s="13">
        <v>5.2132701421800903E-2</v>
      </c>
      <c r="K966" s="13">
        <v>4.58015267175573E-2</v>
      </c>
      <c r="L966" s="13">
        <v>4.0935672514619902E-2</v>
      </c>
      <c r="M966" s="13"/>
      <c r="N966" s="13">
        <v>2.97872340425532E-2</v>
      </c>
      <c r="O966" s="13">
        <v>5.5882352941176501E-2</v>
      </c>
      <c r="P966" s="13">
        <v>7.8651685393258397E-2</v>
      </c>
      <c r="Q966" s="13">
        <v>4.70219435736677E-2</v>
      </c>
      <c r="R966" s="13"/>
      <c r="S966" s="13">
        <v>3.1141868512110701E-2</v>
      </c>
      <c r="T966" s="13">
        <v>5.9701492537313397E-2</v>
      </c>
      <c r="U966" s="13">
        <v>6.4516129032258104E-2</v>
      </c>
      <c r="V966" s="13">
        <v>6.6666666666666693E-2</v>
      </c>
      <c r="W966" s="13">
        <v>4.20168067226891E-2</v>
      </c>
      <c r="X966" s="13">
        <v>5.3030303030302997E-2</v>
      </c>
      <c r="Y966" s="13">
        <v>9.3457943925233603E-3</v>
      </c>
      <c r="Z966" s="13">
        <v>0.133333333333333</v>
      </c>
      <c r="AA966" s="13">
        <v>4.40251572327044E-2</v>
      </c>
      <c r="AB966" s="13">
        <v>6.3829787234042507E-2</v>
      </c>
      <c r="AC966" s="13">
        <v>5.8823529411764698E-2</v>
      </c>
      <c r="AD966" s="13">
        <v>0</v>
      </c>
      <c r="AE966" s="13"/>
      <c r="AF966" s="13">
        <v>5.5207026348808003E-2</v>
      </c>
      <c r="AG966" s="13">
        <v>3.5019455252918302E-2</v>
      </c>
      <c r="AH966" s="13"/>
      <c r="AI966" s="13">
        <v>4.2372881355932202E-2</v>
      </c>
      <c r="AJ966" s="13">
        <v>1.2987012987013E-2</v>
      </c>
      <c r="AK966" s="13">
        <v>7.2254335260115599E-2</v>
      </c>
      <c r="AL966" s="13"/>
      <c r="AM966" s="13">
        <v>2.9411764705882401E-2</v>
      </c>
      <c r="AN966" s="13">
        <v>5.7692307692307702E-2</v>
      </c>
      <c r="AO966" s="13">
        <v>4.4444444444444398E-2</v>
      </c>
      <c r="AP966" s="13"/>
      <c r="AQ966" s="13">
        <v>3.3923303834808301E-2</v>
      </c>
      <c r="AR966" s="13">
        <v>6.0937499999999999E-2</v>
      </c>
      <c r="AS966" s="13"/>
      <c r="AT966" s="13">
        <v>3.3033033033033003E-2</v>
      </c>
      <c r="AU966" s="13">
        <v>5.2137643378519297E-2</v>
      </c>
      <c r="AV966" s="13"/>
      <c r="AW966" s="13">
        <v>3.6827195467422101E-2</v>
      </c>
      <c r="AX966" s="13">
        <v>4.9317943336831101E-2</v>
      </c>
      <c r="AY966" s="13"/>
      <c r="AZ966" s="13">
        <v>6.6420664206642097E-2</v>
      </c>
      <c r="BA966" s="13">
        <v>3.2894736842105303E-2</v>
      </c>
      <c r="BB966" s="13"/>
      <c r="BC966" s="13">
        <v>4.8850574712643702E-2</v>
      </c>
      <c r="BD966" s="13">
        <v>5.6521739130434803E-2</v>
      </c>
      <c r="BE966" s="13"/>
      <c r="BF966" s="13">
        <v>4.4117647058823498E-2</v>
      </c>
      <c r="BG966" s="13">
        <v>5.1886792452830198E-2</v>
      </c>
      <c r="BH966" s="13"/>
      <c r="BI966" s="13">
        <v>8.6956521739130405E-2</v>
      </c>
      <c r="BJ966" s="13">
        <v>4.1916167664670698E-2</v>
      </c>
      <c r="BK966" s="13"/>
      <c r="BL966" s="13">
        <v>5.3465346534653499E-2</v>
      </c>
      <c r="BM966" s="13">
        <v>4.4191919191919199E-2</v>
      </c>
    </row>
    <row r="967" spans="2:65" x14ac:dyDescent="0.3">
      <c r="B967" t="s">
        <v>91</v>
      </c>
      <c r="C967" s="13">
        <v>5.0680786686838099E-2</v>
      </c>
      <c r="D967" s="13">
        <v>4.49438202247191E-2</v>
      </c>
      <c r="E967" s="13">
        <v>5.4913294797687903E-2</v>
      </c>
      <c r="F967" s="13"/>
      <c r="G967" s="13">
        <v>3.8674033149171297E-2</v>
      </c>
      <c r="H967" s="13">
        <v>3.0812324929972001E-2</v>
      </c>
      <c r="I967" s="13">
        <v>7.3800738007380101E-2</v>
      </c>
      <c r="J967" s="13">
        <v>7.10900473933649E-2</v>
      </c>
      <c r="K967" s="13">
        <v>7.6335877862595394E-2</v>
      </c>
      <c r="L967" s="13">
        <v>2.3391812865497099E-2</v>
      </c>
      <c r="M967" s="13"/>
      <c r="N967" s="13">
        <v>5.7446808510638298E-2</v>
      </c>
      <c r="O967" s="13">
        <v>5.29411764705882E-2</v>
      </c>
      <c r="P967" s="13">
        <v>3.3707865168539297E-2</v>
      </c>
      <c r="Q967" s="13">
        <v>5.0156739811912203E-2</v>
      </c>
      <c r="R967" s="13"/>
      <c r="S967" s="13">
        <v>5.5363321799308002E-2</v>
      </c>
      <c r="T967" s="13">
        <v>3.7313432835820899E-2</v>
      </c>
      <c r="U967" s="13">
        <v>4.8387096774193498E-2</v>
      </c>
      <c r="V967" s="13">
        <v>6.6666666666666693E-2</v>
      </c>
      <c r="W967" s="13">
        <v>2.5210084033613401E-2</v>
      </c>
      <c r="X967" s="13">
        <v>6.0606060606060601E-2</v>
      </c>
      <c r="Y967" s="13">
        <v>5.60747663551402E-2</v>
      </c>
      <c r="Z967" s="13">
        <v>3.3333333333333298E-2</v>
      </c>
      <c r="AA967" s="13">
        <v>5.0314465408804999E-2</v>
      </c>
      <c r="AB967" s="13">
        <v>3.1914893617021302E-2</v>
      </c>
      <c r="AC967" s="13">
        <v>7.3529411764705899E-2</v>
      </c>
      <c r="AD967" s="13">
        <v>8.6956521739130405E-2</v>
      </c>
      <c r="AE967" s="13"/>
      <c r="AF967" s="13">
        <v>4.6424090338770402E-2</v>
      </c>
      <c r="AG967" s="13">
        <v>5.6420233463034999E-2</v>
      </c>
      <c r="AH967" s="13"/>
      <c r="AI967" s="13">
        <v>4.6610169491525397E-2</v>
      </c>
      <c r="AJ967" s="13">
        <v>1.2987012987013E-2</v>
      </c>
      <c r="AK967" s="13">
        <v>5.2023121387283197E-2</v>
      </c>
      <c r="AL967" s="13"/>
      <c r="AM967" s="13">
        <v>0</v>
      </c>
      <c r="AN967" s="13">
        <v>3.8461538461538498E-2</v>
      </c>
      <c r="AO967" s="13">
        <v>6.6666666666666693E-2</v>
      </c>
      <c r="AP967" s="13"/>
      <c r="AQ967" s="13">
        <v>3.8348082595870199E-2</v>
      </c>
      <c r="AR967" s="13">
        <v>6.4062499999999994E-2</v>
      </c>
      <c r="AS967" s="13"/>
      <c r="AT967" s="13">
        <v>2.7027027027027001E-2</v>
      </c>
      <c r="AU967" s="13">
        <v>5.8394160583941597E-2</v>
      </c>
      <c r="AV967" s="13"/>
      <c r="AW967" s="13">
        <v>6.79886685552408E-2</v>
      </c>
      <c r="AX967" s="13">
        <v>4.3022035676810101E-2</v>
      </c>
      <c r="AY967" s="13"/>
      <c r="AZ967" s="13">
        <v>7.0110701107011106E-2</v>
      </c>
      <c r="BA967" s="13">
        <v>3.4210526315789497E-2</v>
      </c>
      <c r="BB967" s="13"/>
      <c r="BC967" s="13">
        <v>3.4482758620689703E-2</v>
      </c>
      <c r="BD967" s="13">
        <v>7.8260869565217397E-2</v>
      </c>
      <c r="BE967" s="13"/>
      <c r="BF967" s="13">
        <v>2.9411764705882401E-2</v>
      </c>
      <c r="BG967" s="13">
        <v>3.77358490566038E-2</v>
      </c>
      <c r="BH967" s="13"/>
      <c r="BI967" s="13">
        <v>6.5217391304347797E-2</v>
      </c>
      <c r="BJ967" s="13">
        <v>4.8759623609923003E-2</v>
      </c>
      <c r="BK967" s="13"/>
      <c r="BL967" s="13">
        <v>4.7524752475247498E-2</v>
      </c>
      <c r="BM967" s="13">
        <v>5.1767676767676803E-2</v>
      </c>
    </row>
    <row r="968" spans="2:65" x14ac:dyDescent="0.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c r="BK968" s="13"/>
      <c r="BL968" s="13"/>
      <c r="BM968" s="13"/>
    </row>
    <row r="969" spans="2:65" x14ac:dyDescent="0.3">
      <c r="B969" s="6" t="s">
        <v>438</v>
      </c>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c r="BK969" s="13"/>
      <c r="BL969" s="13"/>
      <c r="BM969" s="13"/>
    </row>
    <row r="970" spans="2:65" x14ac:dyDescent="0.3">
      <c r="B970" s="23" t="s">
        <v>82</v>
      </c>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c r="BK970" s="13"/>
      <c r="BL970" s="13"/>
      <c r="BM970" s="13"/>
    </row>
    <row r="971" spans="2:65" x14ac:dyDescent="0.3">
      <c r="B971" t="s">
        <v>87</v>
      </c>
      <c r="C971" s="13">
        <v>0.53782148260211804</v>
      </c>
      <c r="D971" s="13">
        <v>0.50240770465489604</v>
      </c>
      <c r="E971" s="13">
        <v>0.56936416184971095</v>
      </c>
      <c r="F971" s="13"/>
      <c r="G971" s="13">
        <v>0.53038674033149202</v>
      </c>
      <c r="H971" s="13">
        <v>0.56862745098039202</v>
      </c>
      <c r="I971" s="13">
        <v>0.54612546125461303</v>
      </c>
      <c r="J971" s="13">
        <v>0.55450236966824595</v>
      </c>
      <c r="K971" s="13">
        <v>0.480916030534351</v>
      </c>
      <c r="L971" s="13">
        <v>0.49122807017543901</v>
      </c>
      <c r="M971" s="13"/>
      <c r="N971" s="13">
        <v>0.55106382978723401</v>
      </c>
      <c r="O971" s="13">
        <v>0.55588235294117605</v>
      </c>
      <c r="P971" s="13">
        <v>0.52247191011236005</v>
      </c>
      <c r="Q971" s="13">
        <v>0.49843260188087801</v>
      </c>
      <c r="R971" s="13"/>
      <c r="S971" s="13">
        <v>0.58823529411764697</v>
      </c>
      <c r="T971" s="13">
        <v>0.47761194029850701</v>
      </c>
      <c r="U971" s="13">
        <v>0.41935483870967699</v>
      </c>
      <c r="V971" s="13">
        <v>0.57142857142857095</v>
      </c>
      <c r="W971" s="13">
        <v>0.47899159663865498</v>
      </c>
      <c r="X971" s="13">
        <v>0.46212121212121199</v>
      </c>
      <c r="Y971" s="13">
        <v>0.57009345794392496</v>
      </c>
      <c r="Z971" s="13">
        <v>0.5</v>
      </c>
      <c r="AA971" s="13">
        <v>0.56603773584905703</v>
      </c>
      <c r="AB971" s="13">
        <v>0.58510638297872297</v>
      </c>
      <c r="AC971" s="13">
        <v>0.54411764705882304</v>
      </c>
      <c r="AD971" s="13">
        <v>0.65217391304347805</v>
      </c>
      <c r="AE971" s="13"/>
      <c r="AF971" s="13">
        <v>0.56461731493099099</v>
      </c>
      <c r="AG971" s="13">
        <v>0.50194552529182901</v>
      </c>
      <c r="AH971" s="13"/>
      <c r="AI971" s="13">
        <v>0.51271186440677996</v>
      </c>
      <c r="AJ971" s="13">
        <v>0.53246753246753198</v>
      </c>
      <c r="AK971" s="13">
        <v>0.58959537572254295</v>
      </c>
      <c r="AL971" s="13"/>
      <c r="AM971" s="13">
        <v>0.55882352941176505</v>
      </c>
      <c r="AN971" s="13">
        <v>0.5</v>
      </c>
      <c r="AO971" s="13">
        <v>0.437037037037037</v>
      </c>
      <c r="AP971" s="13"/>
      <c r="AQ971" s="13">
        <v>0.57669616519174005</v>
      </c>
      <c r="AR971" s="13">
        <v>0.49843749999999998</v>
      </c>
      <c r="AS971" s="13"/>
      <c r="AT971" s="13">
        <v>0.56156156156156201</v>
      </c>
      <c r="AU971" s="13">
        <v>0.53597497393117799</v>
      </c>
      <c r="AV971" s="13"/>
      <c r="AW971" s="13">
        <v>0.53541076487252104</v>
      </c>
      <c r="AX971" s="13">
        <v>0.54039874081846795</v>
      </c>
      <c r="AY971" s="13"/>
      <c r="AZ971" s="13">
        <v>0.51107011070110697</v>
      </c>
      <c r="BA971" s="13">
        <v>0.55526315789473701</v>
      </c>
      <c r="BB971" s="13"/>
      <c r="BC971" s="13">
        <v>0.57471264367816099</v>
      </c>
      <c r="BD971" s="13">
        <v>0.5</v>
      </c>
      <c r="BE971" s="13"/>
      <c r="BF971" s="13">
        <v>0.60294117647058798</v>
      </c>
      <c r="BG971" s="13">
        <v>0.55660377358490598</v>
      </c>
      <c r="BH971" s="13"/>
      <c r="BI971" s="13">
        <v>0.51449275362318803</v>
      </c>
      <c r="BJ971" s="13">
        <v>0.54319931565440505</v>
      </c>
      <c r="BK971" s="13"/>
      <c r="BL971" s="13">
        <v>0.55247524752475297</v>
      </c>
      <c r="BM971" s="13">
        <v>0.53661616161616199</v>
      </c>
    </row>
    <row r="972" spans="2:65" x14ac:dyDescent="0.3">
      <c r="B972" t="s">
        <v>88</v>
      </c>
      <c r="C972" s="13">
        <v>0.31845688350983398</v>
      </c>
      <c r="D972" s="13">
        <v>0.33226324237560201</v>
      </c>
      <c r="E972" s="13">
        <v>0.30491329479768797</v>
      </c>
      <c r="F972" s="13"/>
      <c r="G972" s="13">
        <v>0.31491712707182301</v>
      </c>
      <c r="H972" s="13">
        <v>0.28011204481792701</v>
      </c>
      <c r="I972" s="13">
        <v>0.30627306273062699</v>
      </c>
      <c r="J972" s="13">
        <v>0.29383886255924202</v>
      </c>
      <c r="K972" s="13">
        <v>0.40458015267175601</v>
      </c>
      <c r="L972" s="13">
        <v>0.38596491228070201</v>
      </c>
      <c r="M972" s="13"/>
      <c r="N972" s="13">
        <v>0.304255319148936</v>
      </c>
      <c r="O972" s="13">
        <v>0.29705882352941199</v>
      </c>
      <c r="P972" s="13">
        <v>0.33707865168539303</v>
      </c>
      <c r="Q972" s="13">
        <v>0.360501567398119</v>
      </c>
      <c r="R972" s="13"/>
      <c r="S972" s="13">
        <v>0.30795847750865102</v>
      </c>
      <c r="T972" s="13">
        <v>0.328358208955224</v>
      </c>
      <c r="U972" s="13">
        <v>0.40322580645161299</v>
      </c>
      <c r="V972" s="13">
        <v>0.24761904761904799</v>
      </c>
      <c r="W972" s="13">
        <v>0.38655462184874001</v>
      </c>
      <c r="X972" s="13">
        <v>0.28030303030303</v>
      </c>
      <c r="Y972" s="13">
        <v>0.31775700934579398</v>
      </c>
      <c r="Z972" s="13">
        <v>0.4</v>
      </c>
      <c r="AA972" s="13">
        <v>0.33333333333333298</v>
      </c>
      <c r="AB972" s="13">
        <v>0.30851063829787201</v>
      </c>
      <c r="AC972" s="13">
        <v>0.29411764705882398</v>
      </c>
      <c r="AD972" s="13">
        <v>0.26086956521739102</v>
      </c>
      <c r="AE972" s="13"/>
      <c r="AF972" s="13">
        <v>0.29861982434127998</v>
      </c>
      <c r="AG972" s="13">
        <v>0.344357976653696</v>
      </c>
      <c r="AH972" s="13"/>
      <c r="AI972" s="13">
        <v>0.36016949152542399</v>
      </c>
      <c r="AJ972" s="13">
        <v>0.29870129870129902</v>
      </c>
      <c r="AK972" s="13">
        <v>0.27745664739884401</v>
      </c>
      <c r="AL972" s="13"/>
      <c r="AM972" s="13">
        <v>0.32352941176470601</v>
      </c>
      <c r="AN972" s="13">
        <v>0.28846153846153799</v>
      </c>
      <c r="AO972" s="13">
        <v>0.437037037037037</v>
      </c>
      <c r="AP972" s="13"/>
      <c r="AQ972" s="13">
        <v>0.29351032448377601</v>
      </c>
      <c r="AR972" s="13">
        <v>0.34531250000000002</v>
      </c>
      <c r="AS972" s="13"/>
      <c r="AT972" s="13">
        <v>0.30630630630630601</v>
      </c>
      <c r="AU972" s="13">
        <v>0.31595411887382702</v>
      </c>
      <c r="AV972" s="13"/>
      <c r="AW972" s="13">
        <v>0.297450424929178</v>
      </c>
      <c r="AX972" s="13">
        <v>0.32738719832109098</v>
      </c>
      <c r="AY972" s="13"/>
      <c r="AZ972" s="13">
        <v>0.33394833948339497</v>
      </c>
      <c r="BA972" s="13">
        <v>0.31315789473684202</v>
      </c>
      <c r="BB972" s="13"/>
      <c r="BC972" s="13">
        <v>0.28735632183908</v>
      </c>
      <c r="BD972" s="13">
        <v>0.36956521739130399</v>
      </c>
      <c r="BE972" s="13"/>
      <c r="BF972" s="13">
        <v>0.27941176470588203</v>
      </c>
      <c r="BG972" s="13">
        <v>0.29245283018867901</v>
      </c>
      <c r="BH972" s="13"/>
      <c r="BI972" s="13">
        <v>0.26086956521739102</v>
      </c>
      <c r="BJ972" s="13">
        <v>0.32506415739948702</v>
      </c>
      <c r="BK972" s="13"/>
      <c r="BL972" s="13">
        <v>0.30693069306930698</v>
      </c>
      <c r="BM972" s="13">
        <v>0.32449494949495</v>
      </c>
    </row>
    <row r="973" spans="2:65" x14ac:dyDescent="0.3">
      <c r="B973" t="s">
        <v>420</v>
      </c>
      <c r="C973" s="13">
        <v>8.01815431164902E-2</v>
      </c>
      <c r="D973" s="13">
        <v>8.8282504012841101E-2</v>
      </c>
      <c r="E973" s="13">
        <v>7.3699421965317896E-2</v>
      </c>
      <c r="F973" s="13"/>
      <c r="G973" s="13">
        <v>9.3922651933701695E-2</v>
      </c>
      <c r="H973" s="13">
        <v>7.8431372549019607E-2</v>
      </c>
      <c r="I973" s="13">
        <v>8.8560885608856096E-2</v>
      </c>
      <c r="J973" s="13">
        <v>8.5308056872037893E-2</v>
      </c>
      <c r="K973" s="13">
        <v>4.58015267175573E-2</v>
      </c>
      <c r="L973" s="13">
        <v>7.6023391812865507E-2</v>
      </c>
      <c r="M973" s="13"/>
      <c r="N973" s="13">
        <v>8.0851063829787198E-2</v>
      </c>
      <c r="O973" s="13">
        <v>8.2352941176470601E-2</v>
      </c>
      <c r="P973" s="13">
        <v>6.7415730337078594E-2</v>
      </c>
      <c r="Q973" s="13">
        <v>8.1504702194357403E-2</v>
      </c>
      <c r="R973" s="13"/>
      <c r="S973" s="13">
        <v>4.8442906574394498E-2</v>
      </c>
      <c r="T973" s="13">
        <v>8.9552238805970102E-2</v>
      </c>
      <c r="U973" s="13">
        <v>0.112903225806452</v>
      </c>
      <c r="V973" s="13">
        <v>0.104761904761905</v>
      </c>
      <c r="W973" s="13">
        <v>0.10084033613445401</v>
      </c>
      <c r="X973" s="13">
        <v>0.14393939393939401</v>
      </c>
      <c r="Y973" s="13">
        <v>7.4766355140186896E-2</v>
      </c>
      <c r="Z973" s="13">
        <v>6.6666666666666693E-2</v>
      </c>
      <c r="AA973" s="13">
        <v>5.0314465408804999E-2</v>
      </c>
      <c r="AB973" s="13">
        <v>5.31914893617021E-2</v>
      </c>
      <c r="AC973" s="13">
        <v>0.10294117647058799</v>
      </c>
      <c r="AD973" s="13">
        <v>4.3478260869565202E-2</v>
      </c>
      <c r="AE973" s="13"/>
      <c r="AF973" s="13">
        <v>8.1555834378920999E-2</v>
      </c>
      <c r="AG973" s="13">
        <v>7.7821011673151794E-2</v>
      </c>
      <c r="AH973" s="13"/>
      <c r="AI973" s="13">
        <v>8.8983050847457598E-2</v>
      </c>
      <c r="AJ973" s="13">
        <v>0.103896103896104</v>
      </c>
      <c r="AK973" s="13">
        <v>7.5144508670520194E-2</v>
      </c>
      <c r="AL973" s="13"/>
      <c r="AM973" s="13">
        <v>8.8235294117647106E-2</v>
      </c>
      <c r="AN973" s="13">
        <v>0.134615384615385</v>
      </c>
      <c r="AO973" s="13">
        <v>9.6296296296296297E-2</v>
      </c>
      <c r="AP973" s="13"/>
      <c r="AQ973" s="13">
        <v>7.22713864306785E-2</v>
      </c>
      <c r="AR973" s="13">
        <v>8.59375E-2</v>
      </c>
      <c r="AS973" s="13"/>
      <c r="AT973" s="13">
        <v>7.2072072072072099E-2</v>
      </c>
      <c r="AU973" s="13">
        <v>8.3420229405630902E-2</v>
      </c>
      <c r="AV973" s="13"/>
      <c r="AW973" s="13">
        <v>9.0651558073654395E-2</v>
      </c>
      <c r="AX973" s="13">
        <v>7.2402938090241301E-2</v>
      </c>
      <c r="AY973" s="13"/>
      <c r="AZ973" s="13">
        <v>8.4870848708487101E-2</v>
      </c>
      <c r="BA973" s="13">
        <v>7.4999999999999997E-2</v>
      </c>
      <c r="BB973" s="13"/>
      <c r="BC973" s="13">
        <v>8.9080459770114903E-2</v>
      </c>
      <c r="BD973" s="13">
        <v>6.9565217391304293E-2</v>
      </c>
      <c r="BE973" s="13"/>
      <c r="BF973" s="13">
        <v>5.8823529411764698E-2</v>
      </c>
      <c r="BG973" s="13">
        <v>0.10849056603773601</v>
      </c>
      <c r="BH973" s="13"/>
      <c r="BI973" s="13">
        <v>0.115942028985507</v>
      </c>
      <c r="BJ973" s="13">
        <v>7.5278015397775899E-2</v>
      </c>
      <c r="BK973" s="13"/>
      <c r="BL973" s="13">
        <v>7.1287128712871295E-2</v>
      </c>
      <c r="BM973" s="13">
        <v>7.9545454545454503E-2</v>
      </c>
    </row>
    <row r="974" spans="2:65" x14ac:dyDescent="0.3">
      <c r="B974" t="s">
        <v>421</v>
      </c>
      <c r="C974" s="13">
        <v>3.17700453857791E-2</v>
      </c>
      <c r="D974" s="13">
        <v>4.49438202247191E-2</v>
      </c>
      <c r="E974" s="13">
        <v>2.0231213872832401E-2</v>
      </c>
      <c r="F974" s="13"/>
      <c r="G974" s="13">
        <v>2.7624309392265199E-2</v>
      </c>
      <c r="H974" s="13">
        <v>3.9215686274509803E-2</v>
      </c>
      <c r="I974" s="13">
        <v>2.9520295202952001E-2</v>
      </c>
      <c r="J974" s="13">
        <v>3.3175355450236997E-2</v>
      </c>
      <c r="K974" s="13">
        <v>3.8167938931297697E-2</v>
      </c>
      <c r="L974" s="13">
        <v>1.7543859649122799E-2</v>
      </c>
      <c r="M974" s="13"/>
      <c r="N974" s="13">
        <v>2.7659574468085101E-2</v>
      </c>
      <c r="O974" s="13">
        <v>3.5294117647058802E-2</v>
      </c>
      <c r="P974" s="13">
        <v>4.49438202247191E-2</v>
      </c>
      <c r="Q974" s="13">
        <v>2.8213166144200601E-2</v>
      </c>
      <c r="R974" s="13"/>
      <c r="S974" s="13">
        <v>2.0761245674740501E-2</v>
      </c>
      <c r="T974" s="13">
        <v>5.22388059701493E-2</v>
      </c>
      <c r="U974" s="13">
        <v>3.2258064516128997E-2</v>
      </c>
      <c r="V974" s="13">
        <v>2.8571428571428598E-2</v>
      </c>
      <c r="W974" s="13">
        <v>2.5210084033613401E-2</v>
      </c>
      <c r="X974" s="13">
        <v>7.5757575757575801E-2</v>
      </c>
      <c r="Y974" s="13">
        <v>0</v>
      </c>
      <c r="Z974" s="13">
        <v>0</v>
      </c>
      <c r="AA974" s="13">
        <v>3.1446540880503103E-2</v>
      </c>
      <c r="AB974" s="13">
        <v>5.31914893617021E-2</v>
      </c>
      <c r="AC974" s="13">
        <v>1.4705882352941201E-2</v>
      </c>
      <c r="AD974" s="13">
        <v>0</v>
      </c>
      <c r="AE974" s="13"/>
      <c r="AF974" s="13">
        <v>3.0112923462986201E-2</v>
      </c>
      <c r="AG974" s="13">
        <v>3.5019455252918302E-2</v>
      </c>
      <c r="AH974" s="13"/>
      <c r="AI974" s="13">
        <v>1.6949152542372899E-2</v>
      </c>
      <c r="AJ974" s="13">
        <v>5.1948051948052E-2</v>
      </c>
      <c r="AK974" s="13">
        <v>3.17919075144509E-2</v>
      </c>
      <c r="AL974" s="13"/>
      <c r="AM974" s="13">
        <v>1.4705882352941201E-2</v>
      </c>
      <c r="AN974" s="13">
        <v>5.7692307692307702E-2</v>
      </c>
      <c r="AO974" s="13">
        <v>1.48148148148148E-2</v>
      </c>
      <c r="AP974" s="13"/>
      <c r="AQ974" s="13">
        <v>2.8023598820059E-2</v>
      </c>
      <c r="AR974" s="13">
        <v>3.5937499999999997E-2</v>
      </c>
      <c r="AS974" s="13"/>
      <c r="AT974" s="13">
        <v>2.4024024024024E-2</v>
      </c>
      <c r="AU974" s="13">
        <v>3.3368091762252299E-2</v>
      </c>
      <c r="AV974" s="13"/>
      <c r="AW974" s="13">
        <v>3.39943342776204E-2</v>
      </c>
      <c r="AX974" s="13">
        <v>3.1479538300104901E-2</v>
      </c>
      <c r="AY974" s="13"/>
      <c r="AZ974" s="13">
        <v>4.0590405904058997E-2</v>
      </c>
      <c r="BA974" s="13">
        <v>2.6315789473684199E-2</v>
      </c>
      <c r="BB974" s="13"/>
      <c r="BC974" s="13">
        <v>3.1609195402298902E-2</v>
      </c>
      <c r="BD974" s="13">
        <v>3.9130434782608699E-2</v>
      </c>
      <c r="BE974" s="13"/>
      <c r="BF974" s="13">
        <v>3.6764705882352901E-2</v>
      </c>
      <c r="BG974" s="13">
        <v>2.83018867924528E-2</v>
      </c>
      <c r="BH974" s="13"/>
      <c r="BI974" s="13">
        <v>6.5217391304347797E-2</v>
      </c>
      <c r="BJ974" s="13">
        <v>2.7373823781009402E-2</v>
      </c>
      <c r="BK974" s="13"/>
      <c r="BL974" s="13">
        <v>3.5643564356435599E-2</v>
      </c>
      <c r="BM974" s="13">
        <v>2.9040404040403998E-2</v>
      </c>
    </row>
    <row r="975" spans="2:65" x14ac:dyDescent="0.3">
      <c r="B975" t="s">
        <v>91</v>
      </c>
      <c r="C975" s="13">
        <v>3.17700453857791E-2</v>
      </c>
      <c r="D975" s="13">
        <v>3.2102728731942198E-2</v>
      </c>
      <c r="E975" s="13">
        <v>3.17919075144509E-2</v>
      </c>
      <c r="F975" s="13"/>
      <c r="G975" s="13">
        <v>3.3149171270718203E-2</v>
      </c>
      <c r="H975" s="13">
        <v>3.3613445378151301E-2</v>
      </c>
      <c r="I975" s="13">
        <v>2.9520295202952001E-2</v>
      </c>
      <c r="J975" s="13">
        <v>3.3175355450236997E-2</v>
      </c>
      <c r="K975" s="13">
        <v>3.0534351145038201E-2</v>
      </c>
      <c r="L975" s="13">
        <v>2.9239766081871298E-2</v>
      </c>
      <c r="M975" s="13"/>
      <c r="N975" s="13">
        <v>3.6170212765957402E-2</v>
      </c>
      <c r="O975" s="13">
        <v>2.9411764705882401E-2</v>
      </c>
      <c r="P975" s="13">
        <v>2.8089887640449399E-2</v>
      </c>
      <c r="Q975" s="13">
        <v>3.1347962382445103E-2</v>
      </c>
      <c r="R975" s="13"/>
      <c r="S975" s="13">
        <v>3.4602076124567498E-2</v>
      </c>
      <c r="T975" s="13">
        <v>5.22388059701493E-2</v>
      </c>
      <c r="U975" s="13">
        <v>3.2258064516128997E-2</v>
      </c>
      <c r="V975" s="13">
        <v>4.7619047619047603E-2</v>
      </c>
      <c r="W975" s="13">
        <v>8.4033613445378096E-3</v>
      </c>
      <c r="X975" s="13">
        <v>3.7878787878787901E-2</v>
      </c>
      <c r="Y975" s="13">
        <v>3.7383177570093497E-2</v>
      </c>
      <c r="Z975" s="13">
        <v>3.3333333333333298E-2</v>
      </c>
      <c r="AA975" s="13">
        <v>1.88679245283019E-2</v>
      </c>
      <c r="AB975" s="13">
        <v>0</v>
      </c>
      <c r="AC975" s="13">
        <v>4.4117647058823498E-2</v>
      </c>
      <c r="AD975" s="13">
        <v>4.3478260869565202E-2</v>
      </c>
      <c r="AE975" s="13"/>
      <c r="AF975" s="13">
        <v>2.5094102885821801E-2</v>
      </c>
      <c r="AG975" s="13">
        <v>4.0856031128404698E-2</v>
      </c>
      <c r="AH975" s="13"/>
      <c r="AI975" s="13">
        <v>2.1186440677966101E-2</v>
      </c>
      <c r="AJ975" s="13">
        <v>1.2987012987013E-2</v>
      </c>
      <c r="AK975" s="13">
        <v>2.6011560693641599E-2</v>
      </c>
      <c r="AL975" s="13"/>
      <c r="AM975" s="13">
        <v>1.4705882352941201E-2</v>
      </c>
      <c r="AN975" s="13">
        <v>1.9230769230769201E-2</v>
      </c>
      <c r="AO975" s="13">
        <v>1.48148148148148E-2</v>
      </c>
      <c r="AP975" s="13"/>
      <c r="AQ975" s="13">
        <v>2.9498525073746298E-2</v>
      </c>
      <c r="AR975" s="13">
        <v>3.4375000000000003E-2</v>
      </c>
      <c r="AS975" s="13"/>
      <c r="AT975" s="13">
        <v>3.6036036036036001E-2</v>
      </c>
      <c r="AU975" s="13">
        <v>3.1282586027111599E-2</v>
      </c>
      <c r="AV975" s="13"/>
      <c r="AW975" s="13">
        <v>4.2492917847025503E-2</v>
      </c>
      <c r="AX975" s="13">
        <v>2.8331584470094401E-2</v>
      </c>
      <c r="AY975" s="13"/>
      <c r="AZ975" s="13">
        <v>2.9520295202952001E-2</v>
      </c>
      <c r="BA975" s="13">
        <v>3.0263157894736801E-2</v>
      </c>
      <c r="BB975" s="13"/>
      <c r="BC975" s="13">
        <v>1.72413793103448E-2</v>
      </c>
      <c r="BD975" s="13">
        <v>2.1739130434782601E-2</v>
      </c>
      <c r="BE975" s="13"/>
      <c r="BF975" s="13">
        <v>2.2058823529411801E-2</v>
      </c>
      <c r="BG975" s="13">
        <v>1.41509433962264E-2</v>
      </c>
      <c r="BH975" s="13"/>
      <c r="BI975" s="13">
        <v>4.3478260869565202E-2</v>
      </c>
      <c r="BJ975" s="13">
        <v>2.9084687767322499E-2</v>
      </c>
      <c r="BK975" s="13"/>
      <c r="BL975" s="13">
        <v>3.36633663366337E-2</v>
      </c>
      <c r="BM975" s="13">
        <v>3.03030303030303E-2</v>
      </c>
    </row>
    <row r="976" spans="2:65" x14ac:dyDescent="0.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c r="BK976" s="13"/>
      <c r="BL976" s="13"/>
      <c r="BM976" s="13"/>
    </row>
    <row r="977" spans="2:65" x14ac:dyDescent="0.3">
      <c r="B977" s="6" t="s">
        <v>439</v>
      </c>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c r="BK977" s="13"/>
      <c r="BL977" s="13"/>
      <c r="BM977" s="13"/>
    </row>
    <row r="978" spans="2:65" x14ac:dyDescent="0.3">
      <c r="B978" s="23" t="s">
        <v>82</v>
      </c>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c r="BK978" s="13"/>
      <c r="BL978" s="13"/>
      <c r="BM978" s="13"/>
    </row>
    <row r="979" spans="2:65" x14ac:dyDescent="0.3">
      <c r="B979" t="s">
        <v>87</v>
      </c>
      <c r="C979" s="13">
        <v>0.35779122541603597</v>
      </c>
      <c r="D979" s="13">
        <v>0.33547351524879598</v>
      </c>
      <c r="E979" s="13">
        <v>0.37861271676300601</v>
      </c>
      <c r="F979" s="13"/>
      <c r="G979" s="13">
        <v>0.34806629834254099</v>
      </c>
      <c r="H979" s="13">
        <v>0.42857142857142899</v>
      </c>
      <c r="I979" s="13">
        <v>0.34686346863468598</v>
      </c>
      <c r="J979" s="13">
        <v>0.36018957345971597</v>
      </c>
      <c r="K979" s="13">
        <v>0.33587786259542002</v>
      </c>
      <c r="L979" s="13">
        <v>0.251461988304094</v>
      </c>
      <c r="M979" s="13"/>
      <c r="N979" s="13">
        <v>0.40851063829787199</v>
      </c>
      <c r="O979" s="13">
        <v>0.311764705882353</v>
      </c>
      <c r="P979" s="13">
        <v>0.33707865168539303</v>
      </c>
      <c r="Q979" s="13">
        <v>0.33542319749216298</v>
      </c>
      <c r="R979" s="13"/>
      <c r="S979" s="13">
        <v>0.40830449826989601</v>
      </c>
      <c r="T979" s="13">
        <v>0.30597014925373101</v>
      </c>
      <c r="U979" s="13">
        <v>0.30645161290322598</v>
      </c>
      <c r="V979" s="13">
        <v>0.39047619047618998</v>
      </c>
      <c r="W979" s="13">
        <v>0.38655462184874001</v>
      </c>
      <c r="X979" s="13">
        <v>0.28030303030303</v>
      </c>
      <c r="Y979" s="13">
        <v>0.34579439252336402</v>
      </c>
      <c r="Z979" s="13">
        <v>0.3</v>
      </c>
      <c r="AA979" s="13">
        <v>0.320754716981132</v>
      </c>
      <c r="AB979" s="13">
        <v>0.44680851063829802</v>
      </c>
      <c r="AC979" s="13">
        <v>0.35294117647058798</v>
      </c>
      <c r="AD979" s="13">
        <v>0.34782608695652201</v>
      </c>
      <c r="AE979" s="13"/>
      <c r="AF979" s="13">
        <v>0.37892095357590999</v>
      </c>
      <c r="AG979" s="13">
        <v>0.32295719844358001</v>
      </c>
      <c r="AH979" s="13"/>
      <c r="AI979" s="13">
        <v>0.37711864406779699</v>
      </c>
      <c r="AJ979" s="13">
        <v>0.45454545454545497</v>
      </c>
      <c r="AK979" s="13">
        <v>0.30635838150289002</v>
      </c>
      <c r="AL979" s="13"/>
      <c r="AM979" s="13">
        <v>0.441176470588235</v>
      </c>
      <c r="AN979" s="13">
        <v>0.36538461538461497</v>
      </c>
      <c r="AO979" s="13">
        <v>0.30370370370370398</v>
      </c>
      <c r="AP979" s="13"/>
      <c r="AQ979" s="13">
        <v>0.43215339233038302</v>
      </c>
      <c r="AR979" s="13">
        <v>0.27968749999999998</v>
      </c>
      <c r="AS979" s="13"/>
      <c r="AT979" s="13">
        <v>0.40540540540540498</v>
      </c>
      <c r="AU979" s="13">
        <v>0.34410844629822701</v>
      </c>
      <c r="AV979" s="13"/>
      <c r="AW979" s="13">
        <v>0.32861189801699697</v>
      </c>
      <c r="AX979" s="13">
        <v>0.371458551941238</v>
      </c>
      <c r="AY979" s="13"/>
      <c r="AZ979" s="13">
        <v>0.28228782287822901</v>
      </c>
      <c r="BA979" s="13">
        <v>0.41184210526315801</v>
      </c>
      <c r="BB979" s="13"/>
      <c r="BC979" s="13">
        <v>0.38218390804597702</v>
      </c>
      <c r="BD979" s="13">
        <v>0.34347826086956501</v>
      </c>
      <c r="BE979" s="13"/>
      <c r="BF979" s="13">
        <v>0.48529411764705899</v>
      </c>
      <c r="BG979" s="13">
        <v>0.31603773584905698</v>
      </c>
      <c r="BH979" s="13"/>
      <c r="BI979" s="13">
        <v>0.36956521739130399</v>
      </c>
      <c r="BJ979" s="13">
        <v>0.35757057313943502</v>
      </c>
      <c r="BK979" s="13"/>
      <c r="BL979" s="13">
        <v>0.34059405940594101</v>
      </c>
      <c r="BM979" s="13">
        <v>0.37247474747474701</v>
      </c>
    </row>
    <row r="980" spans="2:65" x14ac:dyDescent="0.3">
      <c r="B980" t="s">
        <v>88</v>
      </c>
      <c r="C980" s="13">
        <v>0.33055975794251102</v>
      </c>
      <c r="D980" s="13">
        <v>0.31139646869984</v>
      </c>
      <c r="E980" s="13">
        <v>0.34682080924855502</v>
      </c>
      <c r="F980" s="13"/>
      <c r="G980" s="13">
        <v>0.38121546961326003</v>
      </c>
      <c r="H980" s="13">
        <v>0.30812324929972001</v>
      </c>
      <c r="I980" s="13">
        <v>0.398523985239852</v>
      </c>
      <c r="J980" s="13">
        <v>0.26066350710900499</v>
      </c>
      <c r="K980" s="13">
        <v>0.31297709923664102</v>
      </c>
      <c r="L980" s="13">
        <v>0.31578947368421101</v>
      </c>
      <c r="M980" s="13"/>
      <c r="N980" s="13">
        <v>0.30851063829787201</v>
      </c>
      <c r="O980" s="13">
        <v>0.32941176470588202</v>
      </c>
      <c r="P980" s="13">
        <v>0.376404494382022</v>
      </c>
      <c r="Q980" s="13">
        <v>0.34482758620689702</v>
      </c>
      <c r="R980" s="13"/>
      <c r="S980" s="13">
        <v>0.321799307958477</v>
      </c>
      <c r="T980" s="13">
        <v>0.33582089552238797</v>
      </c>
      <c r="U980" s="13">
        <v>0.27419354838709697</v>
      </c>
      <c r="V980" s="13">
        <v>0.24761904761904799</v>
      </c>
      <c r="W980" s="13">
        <v>0.33613445378151302</v>
      </c>
      <c r="X980" s="13">
        <v>0.40151515151515099</v>
      </c>
      <c r="Y980" s="13">
        <v>0.33644859813084099</v>
      </c>
      <c r="Z980" s="13">
        <v>0.33333333333333298</v>
      </c>
      <c r="AA980" s="13">
        <v>0.39622641509433998</v>
      </c>
      <c r="AB980" s="13">
        <v>0.25531914893617003</v>
      </c>
      <c r="AC980" s="13">
        <v>0.32352941176470601</v>
      </c>
      <c r="AD980" s="13">
        <v>0.34782608695652201</v>
      </c>
      <c r="AE980" s="13"/>
      <c r="AF980" s="13">
        <v>0.32371392722710202</v>
      </c>
      <c r="AG980" s="13">
        <v>0.344357976653696</v>
      </c>
      <c r="AH980" s="13"/>
      <c r="AI980" s="13">
        <v>0.34322033898305099</v>
      </c>
      <c r="AJ980" s="13">
        <v>0.32467532467532501</v>
      </c>
      <c r="AK980" s="13">
        <v>0.34682080924855502</v>
      </c>
      <c r="AL980" s="13"/>
      <c r="AM980" s="13">
        <v>0.36764705882352899</v>
      </c>
      <c r="AN980" s="13">
        <v>0.42307692307692302</v>
      </c>
      <c r="AO980" s="13">
        <v>0.32592592592592601</v>
      </c>
      <c r="AP980" s="13"/>
      <c r="AQ980" s="13">
        <v>0.32005899705014801</v>
      </c>
      <c r="AR980" s="13">
        <v>0.34062500000000001</v>
      </c>
      <c r="AS980" s="13"/>
      <c r="AT980" s="13">
        <v>0.33933933933933902</v>
      </c>
      <c r="AU980" s="13">
        <v>0.32533889468195998</v>
      </c>
      <c r="AV980" s="13"/>
      <c r="AW980" s="13">
        <v>0.34560906515580703</v>
      </c>
      <c r="AX980" s="13">
        <v>0.32318992654774398</v>
      </c>
      <c r="AY980" s="13"/>
      <c r="AZ980" s="13">
        <v>0.31918819188191899</v>
      </c>
      <c r="BA980" s="13">
        <v>0.33947368421052598</v>
      </c>
      <c r="BB980" s="13"/>
      <c r="BC980" s="13">
        <v>0.33333333333333298</v>
      </c>
      <c r="BD980" s="13">
        <v>0.34782608695652201</v>
      </c>
      <c r="BE980" s="13"/>
      <c r="BF980" s="13">
        <v>0.28676470588235298</v>
      </c>
      <c r="BG980" s="13">
        <v>0.36320754716981102</v>
      </c>
      <c r="BH980" s="13"/>
      <c r="BI980" s="13">
        <v>0.28985507246376802</v>
      </c>
      <c r="BJ980" s="13">
        <v>0.33532934131736503</v>
      </c>
      <c r="BK980" s="13"/>
      <c r="BL980" s="13">
        <v>0.31287128712871298</v>
      </c>
      <c r="BM980" s="13">
        <v>0.33964646464646497</v>
      </c>
    </row>
    <row r="981" spans="2:65" x14ac:dyDescent="0.3">
      <c r="B981" t="s">
        <v>420</v>
      </c>
      <c r="C981" s="13">
        <v>0.17473524962178499</v>
      </c>
      <c r="D981" s="13">
        <v>0.19743178170144501</v>
      </c>
      <c r="E981" s="13">
        <v>0.154624277456647</v>
      </c>
      <c r="F981" s="13"/>
      <c r="G981" s="13">
        <v>0.18232044198895</v>
      </c>
      <c r="H981" s="13">
        <v>0.14285714285714299</v>
      </c>
      <c r="I981" s="13">
        <v>0.143911439114391</v>
      </c>
      <c r="J981" s="13">
        <v>0.19431279620853101</v>
      </c>
      <c r="K981" s="13">
        <v>0.17557251908396901</v>
      </c>
      <c r="L981" s="13">
        <v>0.25730994152046799</v>
      </c>
      <c r="M981" s="13"/>
      <c r="N981" s="13">
        <v>0.15531914893616999</v>
      </c>
      <c r="O981" s="13">
        <v>0.20294117647058799</v>
      </c>
      <c r="P981" s="13">
        <v>0.15730337078651699</v>
      </c>
      <c r="Q981" s="13">
        <v>0.18181818181818199</v>
      </c>
      <c r="R981" s="13"/>
      <c r="S981" s="13">
        <v>0.14878892733564</v>
      </c>
      <c r="T981" s="13">
        <v>0.21641791044776101</v>
      </c>
      <c r="U981" s="13">
        <v>0.25806451612903197</v>
      </c>
      <c r="V981" s="13">
        <v>0.21904761904761899</v>
      </c>
      <c r="W981" s="13">
        <v>0.151260504201681</v>
      </c>
      <c r="X981" s="13">
        <v>0.13636363636363599</v>
      </c>
      <c r="Y981" s="13">
        <v>0.19626168224299101</v>
      </c>
      <c r="Z981" s="13">
        <v>0.133333333333333</v>
      </c>
      <c r="AA981" s="13">
        <v>0.169811320754717</v>
      </c>
      <c r="AB981" s="13">
        <v>0.159574468085106</v>
      </c>
      <c r="AC981" s="13">
        <v>0.161764705882353</v>
      </c>
      <c r="AD981" s="13">
        <v>0.26086956521739102</v>
      </c>
      <c r="AE981" s="13"/>
      <c r="AF981" s="13">
        <v>0.16813048933500599</v>
      </c>
      <c r="AG981" s="13">
        <v>0.184824902723735</v>
      </c>
      <c r="AH981" s="13"/>
      <c r="AI981" s="13">
        <v>0.13135593220339001</v>
      </c>
      <c r="AJ981" s="13">
        <v>0.12987012987013</v>
      </c>
      <c r="AK981" s="13">
        <v>0.19653179190751399</v>
      </c>
      <c r="AL981" s="13"/>
      <c r="AM981" s="13">
        <v>0.10294117647058799</v>
      </c>
      <c r="AN981" s="13">
        <v>7.69230769230769E-2</v>
      </c>
      <c r="AO981" s="13">
        <v>0.2</v>
      </c>
      <c r="AP981" s="13"/>
      <c r="AQ981" s="13">
        <v>0.156342182890855</v>
      </c>
      <c r="AR981" s="13">
        <v>0.19375000000000001</v>
      </c>
      <c r="AS981" s="13"/>
      <c r="AT981" s="13">
        <v>0.14114114114114101</v>
      </c>
      <c r="AU981" s="13">
        <v>0.18352450469238801</v>
      </c>
      <c r="AV981" s="13"/>
      <c r="AW981" s="13">
        <v>0.18413597733711001</v>
      </c>
      <c r="AX981" s="13">
        <v>0.16998950682056699</v>
      </c>
      <c r="AY981" s="13"/>
      <c r="AZ981" s="13">
        <v>0.20295202952029501</v>
      </c>
      <c r="BA981" s="13">
        <v>0.153947368421053</v>
      </c>
      <c r="BB981" s="13"/>
      <c r="BC981" s="13">
        <v>0.15229885057471301</v>
      </c>
      <c r="BD981" s="13">
        <v>0.173913043478261</v>
      </c>
      <c r="BE981" s="13"/>
      <c r="BF981" s="13">
        <v>0.13235294117647101</v>
      </c>
      <c r="BG981" s="13">
        <v>0.165094339622642</v>
      </c>
      <c r="BH981" s="13"/>
      <c r="BI981" s="13">
        <v>0.15217391304347799</v>
      </c>
      <c r="BJ981" s="13">
        <v>0.177074422583405</v>
      </c>
      <c r="BK981" s="13"/>
      <c r="BL981" s="13">
        <v>0.2</v>
      </c>
      <c r="BM981" s="13">
        <v>0.15909090909090901</v>
      </c>
    </row>
    <row r="982" spans="2:65" x14ac:dyDescent="0.3">
      <c r="B982" t="s">
        <v>421</v>
      </c>
      <c r="C982" s="13">
        <v>9.7579425113464402E-2</v>
      </c>
      <c r="D982" s="13">
        <v>0.12038523274478299</v>
      </c>
      <c r="E982" s="13">
        <v>7.6589595375722505E-2</v>
      </c>
      <c r="F982" s="13"/>
      <c r="G982" s="13">
        <v>6.0773480662983402E-2</v>
      </c>
      <c r="H982" s="13">
        <v>8.6834733893557406E-2</v>
      </c>
      <c r="I982" s="13">
        <v>7.3800738007380101E-2</v>
      </c>
      <c r="J982" s="13">
        <v>0.11848341232227499</v>
      </c>
      <c r="K982" s="13">
        <v>0.122137404580153</v>
      </c>
      <c r="L982" s="13">
        <v>0.15204678362573101</v>
      </c>
      <c r="M982" s="13"/>
      <c r="N982" s="13">
        <v>8.29787234042553E-2</v>
      </c>
      <c r="O982" s="13">
        <v>0.123529411764706</v>
      </c>
      <c r="P982" s="13">
        <v>9.5505617977528101E-2</v>
      </c>
      <c r="Q982" s="13">
        <v>9.40438871473354E-2</v>
      </c>
      <c r="R982" s="13"/>
      <c r="S982" s="13">
        <v>6.5743944636678195E-2</v>
      </c>
      <c r="T982" s="13">
        <v>8.9552238805970102E-2</v>
      </c>
      <c r="U982" s="13">
        <v>0.12903225806451599</v>
      </c>
      <c r="V982" s="13">
        <v>0.114285714285714</v>
      </c>
      <c r="W982" s="13">
        <v>0.10084033613445401</v>
      </c>
      <c r="X982" s="13">
        <v>0.12121212121212099</v>
      </c>
      <c r="Y982" s="13">
        <v>9.34579439252336E-2</v>
      </c>
      <c r="Z982" s="13">
        <v>0.2</v>
      </c>
      <c r="AA982" s="13">
        <v>8.8050314465408799E-2</v>
      </c>
      <c r="AB982" s="13">
        <v>0.12765957446808501</v>
      </c>
      <c r="AC982" s="13">
        <v>0.11764705882352899</v>
      </c>
      <c r="AD982" s="13">
        <v>0</v>
      </c>
      <c r="AE982" s="13"/>
      <c r="AF982" s="13">
        <v>9.9121706398996201E-2</v>
      </c>
      <c r="AG982" s="13">
        <v>9.5330739299610903E-2</v>
      </c>
      <c r="AH982" s="13"/>
      <c r="AI982" s="13">
        <v>0.12711864406779699</v>
      </c>
      <c r="AJ982" s="13">
        <v>7.7922077922077906E-2</v>
      </c>
      <c r="AK982" s="13">
        <v>0.106936416184971</v>
      </c>
      <c r="AL982" s="13"/>
      <c r="AM982" s="13">
        <v>8.8235294117647106E-2</v>
      </c>
      <c r="AN982" s="13">
        <v>9.6153846153846201E-2</v>
      </c>
      <c r="AO982" s="13">
        <v>0.148148148148148</v>
      </c>
      <c r="AP982" s="13"/>
      <c r="AQ982" s="13">
        <v>5.1622418879055998E-2</v>
      </c>
      <c r="AR982" s="13">
        <v>0.14687500000000001</v>
      </c>
      <c r="AS982" s="13"/>
      <c r="AT982" s="13">
        <v>7.5075075075075104E-2</v>
      </c>
      <c r="AU982" s="13">
        <v>0.10740354535975</v>
      </c>
      <c r="AV982" s="13"/>
      <c r="AW982" s="13">
        <v>9.3484419263456103E-2</v>
      </c>
      <c r="AX982" s="13">
        <v>9.8635886673662104E-2</v>
      </c>
      <c r="AY982" s="13"/>
      <c r="AZ982" s="13">
        <v>0.14944649446494501</v>
      </c>
      <c r="BA982" s="13">
        <v>6.0526315789473699E-2</v>
      </c>
      <c r="BB982" s="13"/>
      <c r="BC982" s="13">
        <v>0.114942528735632</v>
      </c>
      <c r="BD982" s="13">
        <v>8.6956521739130405E-2</v>
      </c>
      <c r="BE982" s="13"/>
      <c r="BF982" s="13">
        <v>7.3529411764705899E-2</v>
      </c>
      <c r="BG982" s="13">
        <v>0.14150943396226401</v>
      </c>
      <c r="BH982" s="13"/>
      <c r="BI982" s="13">
        <v>0.15217391304347799</v>
      </c>
      <c r="BJ982" s="13">
        <v>9.0675791274593701E-2</v>
      </c>
      <c r="BK982" s="13"/>
      <c r="BL982" s="13">
        <v>0.10891089108910899</v>
      </c>
      <c r="BM982" s="13">
        <v>8.9646464646464599E-2</v>
      </c>
    </row>
    <row r="983" spans="2:65" x14ac:dyDescent="0.3">
      <c r="B983" t="s">
        <v>91</v>
      </c>
      <c r="C983" s="13">
        <v>3.9334341906202698E-2</v>
      </c>
      <c r="D983" s="13">
        <v>3.5313001605136403E-2</v>
      </c>
      <c r="E983" s="13">
        <v>4.3352601156069398E-2</v>
      </c>
      <c r="F983" s="13"/>
      <c r="G983" s="13">
        <v>2.7624309392265199E-2</v>
      </c>
      <c r="H983" s="13">
        <v>3.3613445378151301E-2</v>
      </c>
      <c r="I983" s="13">
        <v>3.6900369003690002E-2</v>
      </c>
      <c r="J983" s="13">
        <v>6.6350710900473897E-2</v>
      </c>
      <c r="K983" s="13">
        <v>5.34351145038168E-2</v>
      </c>
      <c r="L983" s="13">
        <v>2.3391812865497099E-2</v>
      </c>
      <c r="M983" s="13"/>
      <c r="N983" s="13">
        <v>4.4680851063829803E-2</v>
      </c>
      <c r="O983" s="13">
        <v>3.2352941176470598E-2</v>
      </c>
      <c r="P983" s="13">
        <v>3.3707865168539297E-2</v>
      </c>
      <c r="Q983" s="13">
        <v>4.3887147335423198E-2</v>
      </c>
      <c r="R983" s="13"/>
      <c r="S983" s="13">
        <v>5.5363321799308002E-2</v>
      </c>
      <c r="T983" s="13">
        <v>5.22388059701493E-2</v>
      </c>
      <c r="U983" s="13">
        <v>3.2258064516128997E-2</v>
      </c>
      <c r="V983" s="13">
        <v>2.8571428571428598E-2</v>
      </c>
      <c r="W983" s="13">
        <v>2.5210084033613401E-2</v>
      </c>
      <c r="X983" s="13">
        <v>6.0606060606060601E-2</v>
      </c>
      <c r="Y983" s="13">
        <v>2.80373831775701E-2</v>
      </c>
      <c r="Z983" s="13">
        <v>3.3333333333333298E-2</v>
      </c>
      <c r="AA983" s="13">
        <v>2.51572327044025E-2</v>
      </c>
      <c r="AB983" s="13">
        <v>1.0638297872340399E-2</v>
      </c>
      <c r="AC983" s="13">
        <v>4.4117647058823498E-2</v>
      </c>
      <c r="AD983" s="13">
        <v>4.3478260869565202E-2</v>
      </c>
      <c r="AE983" s="13"/>
      <c r="AF983" s="13">
        <v>3.0112923462986201E-2</v>
      </c>
      <c r="AG983" s="13">
        <v>5.2529182879377398E-2</v>
      </c>
      <c r="AH983" s="13"/>
      <c r="AI983" s="13">
        <v>2.1186440677966101E-2</v>
      </c>
      <c r="AJ983" s="13">
        <v>1.2987012987013E-2</v>
      </c>
      <c r="AK983" s="13">
        <v>4.3352601156069398E-2</v>
      </c>
      <c r="AL983" s="13"/>
      <c r="AM983" s="13">
        <v>0</v>
      </c>
      <c r="AN983" s="13">
        <v>3.8461538461538498E-2</v>
      </c>
      <c r="AO983" s="13">
        <v>2.2222222222222199E-2</v>
      </c>
      <c r="AP983" s="13"/>
      <c r="AQ983" s="13">
        <v>3.9823008849557501E-2</v>
      </c>
      <c r="AR983" s="13">
        <v>3.90625E-2</v>
      </c>
      <c r="AS983" s="13"/>
      <c r="AT983" s="13">
        <v>3.9039039039038999E-2</v>
      </c>
      <c r="AU983" s="13">
        <v>3.9624608967674703E-2</v>
      </c>
      <c r="AV983" s="13"/>
      <c r="AW983" s="13">
        <v>4.8158640226628899E-2</v>
      </c>
      <c r="AX983" s="13">
        <v>3.6726128016789102E-2</v>
      </c>
      <c r="AY983" s="13"/>
      <c r="AZ983" s="13">
        <v>4.6125461254612497E-2</v>
      </c>
      <c r="BA983" s="13">
        <v>3.4210526315789497E-2</v>
      </c>
      <c r="BB983" s="13"/>
      <c r="BC983" s="13">
        <v>1.72413793103448E-2</v>
      </c>
      <c r="BD983" s="13">
        <v>4.7826086956521699E-2</v>
      </c>
      <c r="BE983" s="13"/>
      <c r="BF983" s="13">
        <v>2.2058823529411801E-2</v>
      </c>
      <c r="BG983" s="13">
        <v>1.41509433962264E-2</v>
      </c>
      <c r="BH983" s="13"/>
      <c r="BI983" s="13">
        <v>3.6231884057971002E-2</v>
      </c>
      <c r="BJ983" s="13">
        <v>3.9349871685201002E-2</v>
      </c>
      <c r="BK983" s="13"/>
      <c r="BL983" s="13">
        <v>3.7623762376237602E-2</v>
      </c>
      <c r="BM983" s="13">
        <v>3.9141414141414102E-2</v>
      </c>
    </row>
    <row r="984" spans="2:65" x14ac:dyDescent="0.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c r="BK984" s="13"/>
      <c r="BL984" s="13"/>
      <c r="BM984" s="13"/>
    </row>
    <row r="985" spans="2:65" x14ac:dyDescent="0.3">
      <c r="B985" s="6" t="s">
        <v>440</v>
      </c>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c r="BK985" s="13"/>
      <c r="BL985" s="13"/>
      <c r="BM985" s="13"/>
    </row>
    <row r="986" spans="2:65" x14ac:dyDescent="0.3">
      <c r="B986" s="23" t="s">
        <v>82</v>
      </c>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c r="BK986" s="13"/>
      <c r="BL986" s="13"/>
      <c r="BM986" s="13"/>
    </row>
    <row r="987" spans="2:65" x14ac:dyDescent="0.3">
      <c r="B987" t="s">
        <v>87</v>
      </c>
      <c r="C987" s="13">
        <v>0.29652042360060499</v>
      </c>
      <c r="D987" s="13">
        <v>0.29373996789727103</v>
      </c>
      <c r="E987" s="13">
        <v>0.300578034682081</v>
      </c>
      <c r="F987" s="13"/>
      <c r="G987" s="13">
        <v>0.25414364640884002</v>
      </c>
      <c r="H987" s="13">
        <v>0.330532212885154</v>
      </c>
      <c r="I987" s="13">
        <v>0.33210332103321</v>
      </c>
      <c r="J987" s="13">
        <v>0.26540284360189598</v>
      </c>
      <c r="K987" s="13">
        <v>0.27480916030534402</v>
      </c>
      <c r="L987" s="13">
        <v>0.26900584795321603</v>
      </c>
      <c r="M987" s="13"/>
      <c r="N987" s="13">
        <v>0.34893617021276602</v>
      </c>
      <c r="O987" s="13">
        <v>0.247058823529412</v>
      </c>
      <c r="P987" s="13">
        <v>0.26404494382022498</v>
      </c>
      <c r="Q987" s="13">
        <v>0.285266457680251</v>
      </c>
      <c r="R987" s="13"/>
      <c r="S987" s="13">
        <v>0.32525951557093402</v>
      </c>
      <c r="T987" s="13">
        <v>0.25373134328358199</v>
      </c>
      <c r="U987" s="13">
        <v>0.29032258064516098</v>
      </c>
      <c r="V987" s="13">
        <v>0.25714285714285701</v>
      </c>
      <c r="W987" s="13">
        <v>0.27731092436974802</v>
      </c>
      <c r="X987" s="13">
        <v>0.29545454545454503</v>
      </c>
      <c r="Y987" s="13">
        <v>0.26168224299065401</v>
      </c>
      <c r="Z987" s="13">
        <v>0.266666666666667</v>
      </c>
      <c r="AA987" s="13">
        <v>0.33333333333333298</v>
      </c>
      <c r="AB987" s="13">
        <v>0.35106382978723399</v>
      </c>
      <c r="AC987" s="13">
        <v>0.26470588235294101</v>
      </c>
      <c r="AD987" s="13">
        <v>0.30434782608695699</v>
      </c>
      <c r="AE987" s="13"/>
      <c r="AF987" s="13">
        <v>0.30489335006273499</v>
      </c>
      <c r="AG987" s="13">
        <v>0.28015564202334597</v>
      </c>
      <c r="AH987" s="13"/>
      <c r="AI987" s="13">
        <v>0.30932203389830498</v>
      </c>
      <c r="AJ987" s="13">
        <v>0.35064935064935099</v>
      </c>
      <c r="AK987" s="13">
        <v>0.25433526011560698</v>
      </c>
      <c r="AL987" s="13"/>
      <c r="AM987" s="13">
        <v>0.39705882352941202</v>
      </c>
      <c r="AN987" s="13">
        <v>0.38461538461538503</v>
      </c>
      <c r="AO987" s="13">
        <v>0.24444444444444399</v>
      </c>
      <c r="AP987" s="13"/>
      <c r="AQ987" s="13">
        <v>0.33333333333333298</v>
      </c>
      <c r="AR987" s="13">
        <v>0.25937500000000002</v>
      </c>
      <c r="AS987" s="13"/>
      <c r="AT987" s="13">
        <v>0.31831831831831803</v>
      </c>
      <c r="AU987" s="13">
        <v>0.29092805005213801</v>
      </c>
      <c r="AV987" s="13"/>
      <c r="AW987" s="13">
        <v>0.26345609065155801</v>
      </c>
      <c r="AX987" s="13">
        <v>0.31059811122770198</v>
      </c>
      <c r="AY987" s="13"/>
      <c r="AZ987" s="13">
        <v>0.26383763837638402</v>
      </c>
      <c r="BA987" s="13">
        <v>0.32368421052631602</v>
      </c>
      <c r="BB987" s="13"/>
      <c r="BC987" s="13">
        <v>0.30172413793103398</v>
      </c>
      <c r="BD987" s="13">
        <v>0.26521739130434802</v>
      </c>
      <c r="BE987" s="13"/>
      <c r="BF987" s="13">
        <v>0.29411764705882398</v>
      </c>
      <c r="BG987" s="13">
        <v>0.30660377358490598</v>
      </c>
      <c r="BH987" s="13"/>
      <c r="BI987" s="13">
        <v>0.311594202898551</v>
      </c>
      <c r="BJ987" s="13">
        <v>0.29512403763900802</v>
      </c>
      <c r="BK987" s="13"/>
      <c r="BL987" s="13">
        <v>0.28118811881188099</v>
      </c>
      <c r="BM987" s="13">
        <v>0.30681818181818199</v>
      </c>
    </row>
    <row r="988" spans="2:65" x14ac:dyDescent="0.3">
      <c r="B988" t="s">
        <v>88</v>
      </c>
      <c r="C988" s="13">
        <v>0.36762481089258697</v>
      </c>
      <c r="D988" s="13">
        <v>0.37239165329052998</v>
      </c>
      <c r="E988" s="13">
        <v>0.36416184971098298</v>
      </c>
      <c r="F988" s="13"/>
      <c r="G988" s="13">
        <v>0.34254143646408802</v>
      </c>
      <c r="H988" s="13">
        <v>0.34173669467787099</v>
      </c>
      <c r="I988" s="13">
        <v>0.39114391143911398</v>
      </c>
      <c r="J988" s="13">
        <v>0.38862559241706202</v>
      </c>
      <c r="K988" s="13">
        <v>0.35114503816793902</v>
      </c>
      <c r="L988" s="13">
        <v>0.39766081871344999</v>
      </c>
      <c r="M988" s="13"/>
      <c r="N988" s="13">
        <v>0.376595744680851</v>
      </c>
      <c r="O988" s="13">
        <v>0.33823529411764702</v>
      </c>
      <c r="P988" s="13">
        <v>0.40449438202247201</v>
      </c>
      <c r="Q988" s="13">
        <v>0.36677115987460801</v>
      </c>
      <c r="R988" s="13"/>
      <c r="S988" s="13">
        <v>0.38754325259515598</v>
      </c>
      <c r="T988" s="13">
        <v>0.33582089552238797</v>
      </c>
      <c r="U988" s="13">
        <v>0.43548387096774199</v>
      </c>
      <c r="V988" s="13">
        <v>0.39047619047618998</v>
      </c>
      <c r="W988" s="13">
        <v>0.36134453781512599</v>
      </c>
      <c r="X988" s="13">
        <v>0.310606060606061</v>
      </c>
      <c r="Y988" s="13">
        <v>0.401869158878505</v>
      </c>
      <c r="Z988" s="13">
        <v>0.4</v>
      </c>
      <c r="AA988" s="13">
        <v>0.35849056603773599</v>
      </c>
      <c r="AB988" s="13">
        <v>0.319148936170213</v>
      </c>
      <c r="AC988" s="13">
        <v>0.36764705882352899</v>
      </c>
      <c r="AD988" s="13">
        <v>0.434782608695652</v>
      </c>
      <c r="AE988" s="13"/>
      <c r="AF988" s="13">
        <v>0.36511919698870798</v>
      </c>
      <c r="AG988" s="13">
        <v>0.37159533073930001</v>
      </c>
      <c r="AH988" s="13"/>
      <c r="AI988" s="13">
        <v>0.34322033898305099</v>
      </c>
      <c r="AJ988" s="13">
        <v>0.37662337662337703</v>
      </c>
      <c r="AK988" s="13">
        <v>0.40462427745664697</v>
      </c>
      <c r="AL988" s="13"/>
      <c r="AM988" s="13">
        <v>0.29411764705882398</v>
      </c>
      <c r="AN988" s="13">
        <v>0.269230769230769</v>
      </c>
      <c r="AO988" s="13">
        <v>0.37037037037037002</v>
      </c>
      <c r="AP988" s="13"/>
      <c r="AQ988" s="13">
        <v>0.38348082595870198</v>
      </c>
      <c r="AR988" s="13">
        <v>0.34843750000000001</v>
      </c>
      <c r="AS988" s="13"/>
      <c r="AT988" s="13">
        <v>0.39639639639639601</v>
      </c>
      <c r="AU988" s="13">
        <v>0.35662148070907201</v>
      </c>
      <c r="AV988" s="13"/>
      <c r="AW988" s="13">
        <v>0.376770538243626</v>
      </c>
      <c r="AX988" s="13">
        <v>0.36411332633788002</v>
      </c>
      <c r="AY988" s="13"/>
      <c r="AZ988" s="13">
        <v>0.33763837638376398</v>
      </c>
      <c r="BA988" s="13">
        <v>0.39210526315789501</v>
      </c>
      <c r="BB988" s="13"/>
      <c r="BC988" s="13">
        <v>0.37931034482758602</v>
      </c>
      <c r="BD988" s="13">
        <v>0.39565217391304303</v>
      </c>
      <c r="BE988" s="13"/>
      <c r="BF988" s="13">
        <v>0.44852941176470601</v>
      </c>
      <c r="BG988" s="13">
        <v>0.33490566037735803</v>
      </c>
      <c r="BH988" s="13"/>
      <c r="BI988" s="13">
        <v>0.35507246376811602</v>
      </c>
      <c r="BJ988" s="13">
        <v>0.37040205303678397</v>
      </c>
      <c r="BK988" s="13"/>
      <c r="BL988" s="13">
        <v>0.36831683168316798</v>
      </c>
      <c r="BM988" s="13">
        <v>0.36868686868686901</v>
      </c>
    </row>
    <row r="989" spans="2:65" x14ac:dyDescent="0.3">
      <c r="B989" t="s">
        <v>420</v>
      </c>
      <c r="C989" s="13">
        <v>0.16338880484115001</v>
      </c>
      <c r="D989" s="13">
        <v>0.17656500802568201</v>
      </c>
      <c r="E989" s="13">
        <v>0.15028901734104</v>
      </c>
      <c r="F989" s="13"/>
      <c r="G989" s="13">
        <v>0.232044198895028</v>
      </c>
      <c r="H989" s="13">
        <v>0.17647058823529399</v>
      </c>
      <c r="I989" s="13">
        <v>0.11439114391143899</v>
      </c>
      <c r="J989" s="13">
        <v>0.14218009478672999</v>
      </c>
      <c r="K989" s="13">
        <v>0.15267175572519101</v>
      </c>
      <c r="L989" s="13">
        <v>0.175438596491228</v>
      </c>
      <c r="M989" s="13"/>
      <c r="N989" s="13">
        <v>0.121276595744681</v>
      </c>
      <c r="O989" s="13">
        <v>0.220588235294118</v>
      </c>
      <c r="P989" s="13">
        <v>0.151685393258427</v>
      </c>
      <c r="Q989" s="13">
        <v>0.16927899686520401</v>
      </c>
      <c r="R989" s="13"/>
      <c r="S989" s="13">
        <v>0.12802768166090001</v>
      </c>
      <c r="T989" s="13">
        <v>0.17910447761194001</v>
      </c>
      <c r="U989" s="13">
        <v>0.14516129032258099</v>
      </c>
      <c r="V989" s="13">
        <v>0.19047619047618999</v>
      </c>
      <c r="W989" s="13">
        <v>0.17647058823529399</v>
      </c>
      <c r="X989" s="13">
        <v>0.19696969696969699</v>
      </c>
      <c r="Y989" s="13">
        <v>0.121495327102804</v>
      </c>
      <c r="Z989" s="13">
        <v>0.233333333333333</v>
      </c>
      <c r="AA989" s="13">
        <v>0.169811320754717</v>
      </c>
      <c r="AB989" s="13">
        <v>0.180851063829787</v>
      </c>
      <c r="AC989" s="13">
        <v>0.17647058823529399</v>
      </c>
      <c r="AD989" s="13">
        <v>0.13043478260869601</v>
      </c>
      <c r="AE989" s="13"/>
      <c r="AF989" s="13">
        <v>0.17942283563362599</v>
      </c>
      <c r="AG989" s="13">
        <v>0.14007782101167299</v>
      </c>
      <c r="AH989" s="13"/>
      <c r="AI989" s="13">
        <v>0.169491525423729</v>
      </c>
      <c r="AJ989" s="13">
        <v>0.15584415584415601</v>
      </c>
      <c r="AK989" s="13">
        <v>0.18786127167630101</v>
      </c>
      <c r="AL989" s="13"/>
      <c r="AM989" s="13">
        <v>0.191176470588235</v>
      </c>
      <c r="AN989" s="13">
        <v>0.115384615384615</v>
      </c>
      <c r="AO989" s="13">
        <v>0.20740740740740701</v>
      </c>
      <c r="AP989" s="13"/>
      <c r="AQ989" s="13">
        <v>0.15191740412979399</v>
      </c>
      <c r="AR989" s="13">
        <v>0.17499999999999999</v>
      </c>
      <c r="AS989" s="13"/>
      <c r="AT989" s="13">
        <v>0.15015015015015001</v>
      </c>
      <c r="AU989" s="13">
        <v>0.16475495307612101</v>
      </c>
      <c r="AV989" s="13"/>
      <c r="AW989" s="13">
        <v>0.15580736543909299</v>
      </c>
      <c r="AX989" s="13">
        <v>0.16579223504721899</v>
      </c>
      <c r="AY989" s="13"/>
      <c r="AZ989" s="13">
        <v>0.177121771217712</v>
      </c>
      <c r="BA989" s="13">
        <v>0.15</v>
      </c>
      <c r="BB989" s="13"/>
      <c r="BC989" s="13">
        <v>0.181034482758621</v>
      </c>
      <c r="BD989" s="13">
        <v>0.15652173913043499</v>
      </c>
      <c r="BE989" s="13"/>
      <c r="BF989" s="13">
        <v>0.13970588235294101</v>
      </c>
      <c r="BG989" s="13">
        <v>0.20754716981132099</v>
      </c>
      <c r="BH989" s="13"/>
      <c r="BI989" s="13">
        <v>0.13043478260869601</v>
      </c>
      <c r="BJ989" s="13">
        <v>0.16680923866552599</v>
      </c>
      <c r="BK989" s="13"/>
      <c r="BL989" s="13">
        <v>0.16831683168316799</v>
      </c>
      <c r="BM989" s="13">
        <v>0.15782828282828301</v>
      </c>
    </row>
    <row r="990" spans="2:65" x14ac:dyDescent="0.3">
      <c r="B990" t="s">
        <v>421</v>
      </c>
      <c r="C990" s="13">
        <v>8.5476550680786703E-2</v>
      </c>
      <c r="D990" s="13">
        <v>8.6677367576244002E-2</v>
      </c>
      <c r="E990" s="13">
        <v>8.3815028901734104E-2</v>
      </c>
      <c r="F990" s="13"/>
      <c r="G990" s="13">
        <v>0.116022099447514</v>
      </c>
      <c r="H990" s="13">
        <v>8.6834733893557406E-2</v>
      </c>
      <c r="I990" s="13">
        <v>6.2730627306273101E-2</v>
      </c>
      <c r="J990" s="13">
        <v>7.5829383886255902E-2</v>
      </c>
      <c r="K990" s="13">
        <v>9.9236641221374003E-2</v>
      </c>
      <c r="L990" s="13">
        <v>8.7719298245614002E-2</v>
      </c>
      <c r="M990" s="13"/>
      <c r="N990" s="13">
        <v>7.4468085106383003E-2</v>
      </c>
      <c r="O990" s="13">
        <v>9.41176470588235E-2</v>
      </c>
      <c r="P990" s="13">
        <v>0.101123595505618</v>
      </c>
      <c r="Q990" s="13">
        <v>8.4639498432601906E-2</v>
      </c>
      <c r="R990" s="13"/>
      <c r="S990" s="13">
        <v>6.9204152249134995E-2</v>
      </c>
      <c r="T990" s="13">
        <v>9.7014925373134303E-2</v>
      </c>
      <c r="U990" s="13">
        <v>3.2258064516128997E-2</v>
      </c>
      <c r="V990" s="13">
        <v>7.6190476190476197E-2</v>
      </c>
      <c r="W990" s="13">
        <v>0.109243697478992</v>
      </c>
      <c r="X990" s="13">
        <v>0.11363636363636399</v>
      </c>
      <c r="Y990" s="13">
        <v>0.10280373831775701</v>
      </c>
      <c r="Z990" s="13">
        <v>6.6666666666666693E-2</v>
      </c>
      <c r="AA990" s="13">
        <v>6.2893081761006303E-2</v>
      </c>
      <c r="AB990" s="13">
        <v>0.117021276595745</v>
      </c>
      <c r="AC990" s="13">
        <v>0.10294117647058799</v>
      </c>
      <c r="AD990" s="13">
        <v>4.3478260869565202E-2</v>
      </c>
      <c r="AE990" s="13"/>
      <c r="AF990" s="13">
        <v>8.1555834378920999E-2</v>
      </c>
      <c r="AG990" s="13">
        <v>9.3385214007782102E-2</v>
      </c>
      <c r="AH990" s="13"/>
      <c r="AI990" s="13">
        <v>8.8983050847457598E-2</v>
      </c>
      <c r="AJ990" s="13">
        <v>5.1948051948052E-2</v>
      </c>
      <c r="AK990" s="13">
        <v>8.3815028901734104E-2</v>
      </c>
      <c r="AL990" s="13"/>
      <c r="AM990" s="13">
        <v>8.8235294117647106E-2</v>
      </c>
      <c r="AN990" s="13">
        <v>0.15384615384615399</v>
      </c>
      <c r="AO990" s="13">
        <v>4.4444444444444398E-2</v>
      </c>
      <c r="AP990" s="13"/>
      <c r="AQ990" s="13">
        <v>6.7846607669616504E-2</v>
      </c>
      <c r="AR990" s="13">
        <v>0.1046875</v>
      </c>
      <c r="AS990" s="13"/>
      <c r="AT990" s="13">
        <v>6.9069069069069094E-2</v>
      </c>
      <c r="AU990" s="13">
        <v>9.1762252346194007E-2</v>
      </c>
      <c r="AV990" s="13"/>
      <c r="AW990" s="13">
        <v>9.9150141643059506E-2</v>
      </c>
      <c r="AX990" s="13">
        <v>8.0797481636935994E-2</v>
      </c>
      <c r="AY990" s="13"/>
      <c r="AZ990" s="13">
        <v>0.10885608856088599</v>
      </c>
      <c r="BA990" s="13">
        <v>7.1052631578947395E-2</v>
      </c>
      <c r="BB990" s="13"/>
      <c r="BC990" s="13">
        <v>8.6206896551724102E-2</v>
      </c>
      <c r="BD990" s="13">
        <v>8.6956521739130405E-2</v>
      </c>
      <c r="BE990" s="13"/>
      <c r="BF990" s="13">
        <v>7.3529411764705899E-2</v>
      </c>
      <c r="BG990" s="13">
        <v>9.4339622641509399E-2</v>
      </c>
      <c r="BH990" s="13"/>
      <c r="BI990" s="13">
        <v>0.14492753623188401</v>
      </c>
      <c r="BJ990" s="13">
        <v>7.86997433704021E-2</v>
      </c>
      <c r="BK990" s="13"/>
      <c r="BL990" s="13">
        <v>8.3168316831683201E-2</v>
      </c>
      <c r="BM990" s="13">
        <v>8.7121212121212099E-2</v>
      </c>
    </row>
    <row r="991" spans="2:65" x14ac:dyDescent="0.3">
      <c r="B991" t="s">
        <v>91</v>
      </c>
      <c r="C991" s="13">
        <v>8.6989409984871396E-2</v>
      </c>
      <c r="D991" s="13">
        <v>7.0626003210272903E-2</v>
      </c>
      <c r="E991" s="13">
        <v>0.10115606936416199</v>
      </c>
      <c r="F991" s="13"/>
      <c r="G991" s="13">
        <v>5.5248618784530398E-2</v>
      </c>
      <c r="H991" s="13">
        <v>6.4425770308123201E-2</v>
      </c>
      <c r="I991" s="13">
        <v>9.9630996309963096E-2</v>
      </c>
      <c r="J991" s="13">
        <v>0.127962085308057</v>
      </c>
      <c r="K991" s="13">
        <v>0.122137404580153</v>
      </c>
      <c r="L991" s="13">
        <v>7.0175438596491196E-2</v>
      </c>
      <c r="M991" s="13"/>
      <c r="N991" s="13">
        <v>7.8723404255319193E-2</v>
      </c>
      <c r="O991" s="13">
        <v>0.1</v>
      </c>
      <c r="P991" s="13">
        <v>7.8651685393258397E-2</v>
      </c>
      <c r="Q991" s="13">
        <v>9.40438871473354E-2</v>
      </c>
      <c r="R991" s="13"/>
      <c r="S991" s="13">
        <v>8.9965397923875395E-2</v>
      </c>
      <c r="T991" s="13">
        <v>0.134328358208955</v>
      </c>
      <c r="U991" s="13">
        <v>9.6774193548387094E-2</v>
      </c>
      <c r="V991" s="13">
        <v>8.5714285714285701E-2</v>
      </c>
      <c r="W991" s="13">
        <v>7.5630252100840303E-2</v>
      </c>
      <c r="X991" s="13">
        <v>8.3333333333333301E-2</v>
      </c>
      <c r="Y991" s="13">
        <v>0.11214953271028</v>
      </c>
      <c r="Z991" s="13">
        <v>3.3333333333333298E-2</v>
      </c>
      <c r="AA991" s="13">
        <v>7.5471698113207503E-2</v>
      </c>
      <c r="AB991" s="13">
        <v>3.1914893617021302E-2</v>
      </c>
      <c r="AC991" s="13">
        <v>8.8235294117647106E-2</v>
      </c>
      <c r="AD991" s="13">
        <v>8.6956521739130405E-2</v>
      </c>
      <c r="AE991" s="13"/>
      <c r="AF991" s="13">
        <v>6.9008782936009996E-2</v>
      </c>
      <c r="AG991" s="13">
        <v>0.11478599221789899</v>
      </c>
      <c r="AH991" s="13"/>
      <c r="AI991" s="13">
        <v>8.8983050847457598E-2</v>
      </c>
      <c r="AJ991" s="13">
        <v>6.4935064935064901E-2</v>
      </c>
      <c r="AK991" s="13">
        <v>6.9364161849711004E-2</v>
      </c>
      <c r="AL991" s="13"/>
      <c r="AM991" s="13">
        <v>2.9411764705882401E-2</v>
      </c>
      <c r="AN991" s="13">
        <v>7.69230769230769E-2</v>
      </c>
      <c r="AO991" s="13">
        <v>0.133333333333333</v>
      </c>
      <c r="AP991" s="13"/>
      <c r="AQ991" s="13">
        <v>6.3421828908554606E-2</v>
      </c>
      <c r="AR991" s="13">
        <v>0.1125</v>
      </c>
      <c r="AS991" s="13"/>
      <c r="AT991" s="13">
        <v>6.6066066066066104E-2</v>
      </c>
      <c r="AU991" s="13">
        <v>9.5933263816475503E-2</v>
      </c>
      <c r="AV991" s="13"/>
      <c r="AW991" s="13">
        <v>0.10481586402266301</v>
      </c>
      <c r="AX991" s="13">
        <v>7.86988457502623E-2</v>
      </c>
      <c r="AY991" s="13"/>
      <c r="AZ991" s="13">
        <v>0.112546125461255</v>
      </c>
      <c r="BA991" s="13">
        <v>6.3157894736842093E-2</v>
      </c>
      <c r="BB991" s="13"/>
      <c r="BC991" s="13">
        <v>5.1724137931034503E-2</v>
      </c>
      <c r="BD991" s="13">
        <v>9.5652173913043495E-2</v>
      </c>
      <c r="BE991" s="13"/>
      <c r="BF991" s="13">
        <v>4.4117647058823498E-2</v>
      </c>
      <c r="BG991" s="13">
        <v>5.6603773584905703E-2</v>
      </c>
      <c r="BH991" s="13"/>
      <c r="BI991" s="13">
        <v>5.7971014492753603E-2</v>
      </c>
      <c r="BJ991" s="13">
        <v>8.8964927288280607E-2</v>
      </c>
      <c r="BK991" s="13"/>
      <c r="BL991" s="13">
        <v>9.9009900990099001E-2</v>
      </c>
      <c r="BM991" s="13">
        <v>7.9545454545454503E-2</v>
      </c>
    </row>
    <row r="992" spans="2:65" x14ac:dyDescent="0.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c r="BK992" s="13"/>
      <c r="BL992" s="13"/>
      <c r="BM992" s="13"/>
    </row>
    <row r="993" spans="2:65" x14ac:dyDescent="0.3">
      <c r="B993" s="6" t="s">
        <v>441</v>
      </c>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row>
    <row r="994" spans="2:65" x14ac:dyDescent="0.3">
      <c r="B994" s="23" t="s">
        <v>82</v>
      </c>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row>
    <row r="995" spans="2:65" x14ac:dyDescent="0.3">
      <c r="B995" t="s">
        <v>87</v>
      </c>
      <c r="C995" s="13">
        <v>0.42133131618759501</v>
      </c>
      <c r="D995" s="13">
        <v>0.383627608346709</v>
      </c>
      <c r="E995" s="13">
        <v>0.45520231213872803</v>
      </c>
      <c r="F995" s="13"/>
      <c r="G995" s="13">
        <v>0.375690607734807</v>
      </c>
      <c r="H995" s="13">
        <v>0.49299719887955201</v>
      </c>
      <c r="I995" s="13">
        <v>0.45756457564575598</v>
      </c>
      <c r="J995" s="13">
        <v>0.40758293838862603</v>
      </c>
      <c r="K995" s="13">
        <v>0.35877862595419802</v>
      </c>
      <c r="L995" s="13">
        <v>0.32748538011695899</v>
      </c>
      <c r="M995" s="13"/>
      <c r="N995" s="13">
        <v>0.45531914893616998</v>
      </c>
      <c r="O995" s="13">
        <v>0.4</v>
      </c>
      <c r="P995" s="13">
        <v>0.41011235955056202</v>
      </c>
      <c r="Q995" s="13">
        <v>0.39498432601880901</v>
      </c>
      <c r="R995" s="13"/>
      <c r="S995" s="13">
        <v>0.43944636678200699</v>
      </c>
      <c r="T995" s="13">
        <v>0.42537313432835799</v>
      </c>
      <c r="U995" s="13">
        <v>0.38709677419354799</v>
      </c>
      <c r="V995" s="13">
        <v>0.40952380952381001</v>
      </c>
      <c r="W995" s="13">
        <v>0.40336134453781503</v>
      </c>
      <c r="X995" s="13">
        <v>0.35606060606060602</v>
      </c>
      <c r="Y995" s="13">
        <v>0.420560747663551</v>
      </c>
      <c r="Z995" s="13">
        <v>0.43333333333333302</v>
      </c>
      <c r="AA995" s="13">
        <v>0.40880503144654101</v>
      </c>
      <c r="AB995" s="13">
        <v>0.53191489361702105</v>
      </c>
      <c r="AC995" s="13">
        <v>0.39705882352941202</v>
      </c>
      <c r="AD995" s="13">
        <v>0.47826086956521702</v>
      </c>
      <c r="AE995" s="13"/>
      <c r="AF995" s="13">
        <v>0.44918444165621102</v>
      </c>
      <c r="AG995" s="13">
        <v>0.381322957198444</v>
      </c>
      <c r="AH995" s="13"/>
      <c r="AI995" s="13">
        <v>0.444915254237288</v>
      </c>
      <c r="AJ995" s="13">
        <v>0.45454545454545497</v>
      </c>
      <c r="AK995" s="13">
        <v>0.42485549132947997</v>
      </c>
      <c r="AL995" s="13"/>
      <c r="AM995" s="13">
        <v>0.45588235294117602</v>
      </c>
      <c r="AN995" s="13">
        <v>0.42307692307692302</v>
      </c>
      <c r="AO995" s="13">
        <v>0.37777777777777799</v>
      </c>
      <c r="AP995" s="13"/>
      <c r="AQ995" s="13">
        <v>0.47640117994100301</v>
      </c>
      <c r="AR995" s="13">
        <v>0.36562499999999998</v>
      </c>
      <c r="AS995" s="13"/>
      <c r="AT995" s="13">
        <v>0.44744744744744702</v>
      </c>
      <c r="AU995" s="13">
        <v>0.41501564129301399</v>
      </c>
      <c r="AV995" s="13"/>
      <c r="AW995" s="13">
        <v>0.41076487252124599</v>
      </c>
      <c r="AX995" s="13">
        <v>0.42707240293809001</v>
      </c>
      <c r="AY995" s="13"/>
      <c r="AZ995" s="13">
        <v>0.36162361623616202</v>
      </c>
      <c r="BA995" s="13">
        <v>0.46447368421052598</v>
      </c>
      <c r="BB995" s="13"/>
      <c r="BC995" s="13">
        <v>0.46264367816092</v>
      </c>
      <c r="BD995" s="13">
        <v>0.40434782608695702</v>
      </c>
      <c r="BE995" s="13"/>
      <c r="BF995" s="13">
        <v>0.53676470588235303</v>
      </c>
      <c r="BG995" s="13">
        <v>0.41509433962264197</v>
      </c>
      <c r="BH995" s="13"/>
      <c r="BI995" s="13">
        <v>0.405797101449275</v>
      </c>
      <c r="BJ995" s="13">
        <v>0.42343883661248899</v>
      </c>
      <c r="BK995" s="13"/>
      <c r="BL995" s="13">
        <v>0.41980198019802001</v>
      </c>
      <c r="BM995" s="13">
        <v>0.42424242424242398</v>
      </c>
    </row>
    <row r="996" spans="2:65" x14ac:dyDescent="0.3">
      <c r="B996" t="s">
        <v>88</v>
      </c>
      <c r="C996" s="13">
        <v>0.37518910741301098</v>
      </c>
      <c r="D996" s="13">
        <v>0.38844301765650102</v>
      </c>
      <c r="E996" s="13">
        <v>0.36271676300577999</v>
      </c>
      <c r="F996" s="13"/>
      <c r="G996" s="13">
        <v>0.41988950276243098</v>
      </c>
      <c r="H996" s="13">
        <v>0.29411764705882398</v>
      </c>
      <c r="I996" s="13">
        <v>0.39483394833948299</v>
      </c>
      <c r="J996" s="13">
        <v>0.39810426540284399</v>
      </c>
      <c r="K996" s="13">
        <v>0.38167938931297701</v>
      </c>
      <c r="L996" s="13">
        <v>0.43274853801169599</v>
      </c>
      <c r="M996" s="13"/>
      <c r="N996" s="13">
        <v>0.36382978723404302</v>
      </c>
      <c r="O996" s="13">
        <v>0.38235294117647101</v>
      </c>
      <c r="P996" s="13">
        <v>0.426966292134831</v>
      </c>
      <c r="Q996" s="13">
        <v>0.360501567398119</v>
      </c>
      <c r="R996" s="13"/>
      <c r="S996" s="13">
        <v>0.36678200692041502</v>
      </c>
      <c r="T996" s="13">
        <v>0.37313432835820898</v>
      </c>
      <c r="U996" s="13">
        <v>0.37096774193548399</v>
      </c>
      <c r="V996" s="13">
        <v>0.38095238095238099</v>
      </c>
      <c r="W996" s="13">
        <v>0.41176470588235298</v>
      </c>
      <c r="X996" s="13">
        <v>0.41666666666666702</v>
      </c>
      <c r="Y996" s="13">
        <v>0.34579439252336402</v>
      </c>
      <c r="Z996" s="13">
        <v>0.4</v>
      </c>
      <c r="AA996" s="13">
        <v>0.38993710691823902</v>
      </c>
      <c r="AB996" s="13">
        <v>0.319148936170213</v>
      </c>
      <c r="AC996" s="13">
        <v>0.33823529411764702</v>
      </c>
      <c r="AD996" s="13">
        <v>0.39130434782608697</v>
      </c>
      <c r="AE996" s="13"/>
      <c r="AF996" s="13">
        <v>0.35633626097866999</v>
      </c>
      <c r="AG996" s="13">
        <v>0.40077821011673198</v>
      </c>
      <c r="AH996" s="13"/>
      <c r="AI996" s="13">
        <v>0.36016949152542399</v>
      </c>
      <c r="AJ996" s="13">
        <v>0.40259740259740301</v>
      </c>
      <c r="AK996" s="13">
        <v>0.35260115606936399</v>
      </c>
      <c r="AL996" s="13"/>
      <c r="AM996" s="13">
        <v>0.41176470588235298</v>
      </c>
      <c r="AN996" s="13">
        <v>0.38461538461538503</v>
      </c>
      <c r="AO996" s="13">
        <v>0.4</v>
      </c>
      <c r="AP996" s="13"/>
      <c r="AQ996" s="13">
        <v>0.36135693215339199</v>
      </c>
      <c r="AR996" s="13">
        <v>0.38906249999999998</v>
      </c>
      <c r="AS996" s="13"/>
      <c r="AT996" s="13">
        <v>0.37837837837837801</v>
      </c>
      <c r="AU996" s="13">
        <v>0.373305526590198</v>
      </c>
      <c r="AV996" s="13"/>
      <c r="AW996" s="13">
        <v>0.36827195467422102</v>
      </c>
      <c r="AX996" s="13">
        <v>0.37775445960125897</v>
      </c>
      <c r="AY996" s="13"/>
      <c r="AZ996" s="13">
        <v>0.39298892988929901</v>
      </c>
      <c r="BA996" s="13">
        <v>0.36447368421052601</v>
      </c>
      <c r="BB996" s="13"/>
      <c r="BC996" s="13">
        <v>0.33333333333333298</v>
      </c>
      <c r="BD996" s="13">
        <v>0.38695652173912998</v>
      </c>
      <c r="BE996" s="13"/>
      <c r="BF996" s="13">
        <v>0.316176470588235</v>
      </c>
      <c r="BG996" s="13">
        <v>0.34433962264150902</v>
      </c>
      <c r="BH996" s="13"/>
      <c r="BI996" s="13">
        <v>0.31884057971014501</v>
      </c>
      <c r="BJ996" s="13">
        <v>0.38237810094097502</v>
      </c>
      <c r="BK996" s="13"/>
      <c r="BL996" s="13">
        <v>0.366336633663366</v>
      </c>
      <c r="BM996" s="13">
        <v>0.38510101010101</v>
      </c>
    </row>
    <row r="997" spans="2:65" x14ac:dyDescent="0.3">
      <c r="B997" t="s">
        <v>420</v>
      </c>
      <c r="C997" s="13">
        <v>0.117246596066566</v>
      </c>
      <c r="D997" s="13">
        <v>0.13483146067415699</v>
      </c>
      <c r="E997" s="13">
        <v>0.10115606936416199</v>
      </c>
      <c r="F997" s="13"/>
      <c r="G997" s="13">
        <v>0.121546961325967</v>
      </c>
      <c r="H997" s="13">
        <v>0.13725490196078399</v>
      </c>
      <c r="I997" s="13">
        <v>8.1180811808118106E-2</v>
      </c>
      <c r="J997" s="13">
        <v>0.104265402843602</v>
      </c>
      <c r="K997" s="13">
        <v>0.12977099236641201</v>
      </c>
      <c r="L997" s="13">
        <v>0.13450292397660801</v>
      </c>
      <c r="M997" s="13"/>
      <c r="N997" s="13">
        <v>0.104255319148936</v>
      </c>
      <c r="O997" s="13">
        <v>0.126470588235294</v>
      </c>
      <c r="P997" s="13">
        <v>8.98876404494382E-2</v>
      </c>
      <c r="Q997" s="13">
        <v>0.14106583072100301</v>
      </c>
      <c r="R997" s="13"/>
      <c r="S997" s="13">
        <v>0.103806228373702</v>
      </c>
      <c r="T997" s="13">
        <v>9.7014925373134303E-2</v>
      </c>
      <c r="U997" s="13">
        <v>0.17741935483870999</v>
      </c>
      <c r="V997" s="13">
        <v>0.114285714285714</v>
      </c>
      <c r="W997" s="13">
        <v>0.126050420168067</v>
      </c>
      <c r="X997" s="13">
        <v>9.8484848484848495E-2</v>
      </c>
      <c r="Y997" s="13">
        <v>0.14018691588785001</v>
      </c>
      <c r="Z997" s="13">
        <v>0.1</v>
      </c>
      <c r="AA997" s="13">
        <v>0.11949685534591201</v>
      </c>
      <c r="AB997" s="13">
        <v>0.117021276595745</v>
      </c>
      <c r="AC997" s="13">
        <v>0.17647058823529399</v>
      </c>
      <c r="AD997" s="13">
        <v>4.3478260869565202E-2</v>
      </c>
      <c r="AE997" s="13"/>
      <c r="AF997" s="13">
        <v>0.11543287327478</v>
      </c>
      <c r="AG997" s="13">
        <v>0.12062256809338499</v>
      </c>
      <c r="AH997" s="13"/>
      <c r="AI997" s="13">
        <v>0.110169491525424</v>
      </c>
      <c r="AJ997" s="13">
        <v>9.0909090909090898E-2</v>
      </c>
      <c r="AK997" s="13">
        <v>0.13872832369942201</v>
      </c>
      <c r="AL997" s="13"/>
      <c r="AM997" s="13">
        <v>0.10294117647058799</v>
      </c>
      <c r="AN997" s="13">
        <v>9.6153846153846201E-2</v>
      </c>
      <c r="AO997" s="13">
        <v>0.11851851851851899</v>
      </c>
      <c r="AP997" s="13"/>
      <c r="AQ997" s="13">
        <v>9.5870206489675494E-2</v>
      </c>
      <c r="AR997" s="13">
        <v>0.13750000000000001</v>
      </c>
      <c r="AS997" s="13"/>
      <c r="AT997" s="13">
        <v>0.108108108108108</v>
      </c>
      <c r="AU997" s="13">
        <v>0.116788321167883</v>
      </c>
      <c r="AV997" s="13"/>
      <c r="AW997" s="13">
        <v>0.124645892351275</v>
      </c>
      <c r="AX997" s="13">
        <v>0.11227701993704101</v>
      </c>
      <c r="AY997" s="13"/>
      <c r="AZ997" s="13">
        <v>0.12915129151291499</v>
      </c>
      <c r="BA997" s="13">
        <v>0.107894736842105</v>
      </c>
      <c r="BB997" s="13"/>
      <c r="BC997" s="13">
        <v>0.13218390804597699</v>
      </c>
      <c r="BD997" s="13">
        <v>0.104347826086957</v>
      </c>
      <c r="BE997" s="13"/>
      <c r="BF997" s="13">
        <v>8.8235294117647106E-2</v>
      </c>
      <c r="BG997" s="13">
        <v>0.160377358490566</v>
      </c>
      <c r="BH997" s="13"/>
      <c r="BI997" s="13">
        <v>0.15217391304347799</v>
      </c>
      <c r="BJ997" s="13">
        <v>0.11377245508981999</v>
      </c>
      <c r="BK997" s="13"/>
      <c r="BL997" s="13">
        <v>0.12277227722772301</v>
      </c>
      <c r="BM997" s="13">
        <v>0.107323232323232</v>
      </c>
    </row>
    <row r="998" spans="2:65" x14ac:dyDescent="0.3">
      <c r="B998" t="s">
        <v>421</v>
      </c>
      <c r="C998" s="13">
        <v>4.6898638426626303E-2</v>
      </c>
      <c r="D998" s="13">
        <v>5.7784911717496001E-2</v>
      </c>
      <c r="E998" s="13">
        <v>3.7572254335260097E-2</v>
      </c>
      <c r="F998" s="13"/>
      <c r="G998" s="13">
        <v>4.9723756906077297E-2</v>
      </c>
      <c r="H998" s="13">
        <v>4.4817927170868299E-2</v>
      </c>
      <c r="I998" s="13">
        <v>2.2140221402214E-2</v>
      </c>
      <c r="J998" s="13">
        <v>5.6872037914691899E-2</v>
      </c>
      <c r="K998" s="13">
        <v>7.6335877862595394E-2</v>
      </c>
      <c r="L998" s="13">
        <v>5.2631578947368397E-2</v>
      </c>
      <c r="M998" s="13"/>
      <c r="N998" s="13">
        <v>3.8297872340425497E-2</v>
      </c>
      <c r="O998" s="13">
        <v>6.1764705882352902E-2</v>
      </c>
      <c r="P998" s="13">
        <v>3.3707865168539297E-2</v>
      </c>
      <c r="Q998" s="13">
        <v>5.0156739811912203E-2</v>
      </c>
      <c r="R998" s="13"/>
      <c r="S998" s="13">
        <v>4.8442906574394498E-2</v>
      </c>
      <c r="T998" s="13">
        <v>4.47761194029851E-2</v>
      </c>
      <c r="U998" s="13">
        <v>3.2258064516128997E-2</v>
      </c>
      <c r="V998" s="13">
        <v>4.7619047619047603E-2</v>
      </c>
      <c r="W998" s="13">
        <v>4.20168067226891E-2</v>
      </c>
      <c r="X998" s="13">
        <v>7.5757575757575801E-2</v>
      </c>
      <c r="Y998" s="13">
        <v>3.7383177570093497E-2</v>
      </c>
      <c r="Z998" s="13">
        <v>3.3333333333333298E-2</v>
      </c>
      <c r="AA998" s="13">
        <v>5.0314465408804999E-2</v>
      </c>
      <c r="AB998" s="13">
        <v>3.1914893617021302E-2</v>
      </c>
      <c r="AC998" s="13">
        <v>4.4117647058823498E-2</v>
      </c>
      <c r="AD998" s="13">
        <v>4.3478260869565202E-2</v>
      </c>
      <c r="AE998" s="13"/>
      <c r="AF998" s="13">
        <v>4.7678795483061497E-2</v>
      </c>
      <c r="AG998" s="13">
        <v>4.66926070038911E-2</v>
      </c>
      <c r="AH998" s="13"/>
      <c r="AI998" s="13">
        <v>5.93220338983051E-2</v>
      </c>
      <c r="AJ998" s="13">
        <v>2.5974025974026E-2</v>
      </c>
      <c r="AK998" s="13">
        <v>5.2023121387283197E-2</v>
      </c>
      <c r="AL998" s="13"/>
      <c r="AM998" s="13">
        <v>1.4705882352941201E-2</v>
      </c>
      <c r="AN998" s="13">
        <v>5.7692307692307702E-2</v>
      </c>
      <c r="AO998" s="13">
        <v>7.4074074074074098E-2</v>
      </c>
      <c r="AP998" s="13"/>
      <c r="AQ998" s="13">
        <v>2.8023598820059E-2</v>
      </c>
      <c r="AR998" s="13">
        <v>6.7187499999999997E-2</v>
      </c>
      <c r="AS998" s="13"/>
      <c r="AT998" s="13">
        <v>3.0030030030029999E-2</v>
      </c>
      <c r="AU998" s="13">
        <v>5.3180396246089702E-2</v>
      </c>
      <c r="AV998" s="13"/>
      <c r="AW998" s="13">
        <v>4.8158640226628899E-2</v>
      </c>
      <c r="AX998" s="13">
        <v>4.6169989506820601E-2</v>
      </c>
      <c r="AY998" s="13"/>
      <c r="AZ998" s="13">
        <v>7.0110701107011106E-2</v>
      </c>
      <c r="BA998" s="13">
        <v>3.0263157894736801E-2</v>
      </c>
      <c r="BB998" s="13"/>
      <c r="BC998" s="13">
        <v>5.1724137931034503E-2</v>
      </c>
      <c r="BD998" s="13">
        <v>5.21739130434783E-2</v>
      </c>
      <c r="BE998" s="13"/>
      <c r="BF998" s="13">
        <v>3.6764705882352901E-2</v>
      </c>
      <c r="BG998" s="13">
        <v>6.1320754716981098E-2</v>
      </c>
      <c r="BH998" s="13"/>
      <c r="BI998" s="13">
        <v>7.9710144927536197E-2</v>
      </c>
      <c r="BJ998" s="13">
        <v>4.2771599657827203E-2</v>
      </c>
      <c r="BK998" s="13"/>
      <c r="BL998" s="13">
        <v>5.3465346534653499E-2</v>
      </c>
      <c r="BM998" s="13">
        <v>4.4191919191919199E-2</v>
      </c>
    </row>
    <row r="999" spans="2:65" x14ac:dyDescent="0.3">
      <c r="B999" t="s">
        <v>91</v>
      </c>
      <c r="C999" s="13">
        <v>3.9334341906202698E-2</v>
      </c>
      <c r="D999" s="13">
        <v>3.5313001605136403E-2</v>
      </c>
      <c r="E999" s="13">
        <v>4.3352601156069398E-2</v>
      </c>
      <c r="F999" s="13"/>
      <c r="G999" s="13">
        <v>3.3149171270718203E-2</v>
      </c>
      <c r="H999" s="13">
        <v>3.0812324929972001E-2</v>
      </c>
      <c r="I999" s="13">
        <v>4.4280442804428E-2</v>
      </c>
      <c r="J999" s="13">
        <v>3.3175355450236997E-2</v>
      </c>
      <c r="K999" s="13">
        <v>5.34351145038168E-2</v>
      </c>
      <c r="L999" s="13">
        <v>5.2631578947368397E-2</v>
      </c>
      <c r="M999" s="13"/>
      <c r="N999" s="13">
        <v>3.8297872340425497E-2</v>
      </c>
      <c r="O999" s="13">
        <v>2.9411764705882401E-2</v>
      </c>
      <c r="P999" s="13">
        <v>3.9325842696629199E-2</v>
      </c>
      <c r="Q999" s="13">
        <v>5.3291536050156699E-2</v>
      </c>
      <c r="R999" s="13"/>
      <c r="S999" s="13">
        <v>4.1522491349481001E-2</v>
      </c>
      <c r="T999" s="13">
        <v>5.9701492537313397E-2</v>
      </c>
      <c r="U999" s="13">
        <v>3.2258064516128997E-2</v>
      </c>
      <c r="V999" s="13">
        <v>4.7619047619047603E-2</v>
      </c>
      <c r="W999" s="13">
        <v>1.6806722689075598E-2</v>
      </c>
      <c r="X999" s="13">
        <v>5.3030303030302997E-2</v>
      </c>
      <c r="Y999" s="13">
        <v>5.60747663551402E-2</v>
      </c>
      <c r="Z999" s="13">
        <v>3.3333333333333298E-2</v>
      </c>
      <c r="AA999" s="13">
        <v>3.1446540880503103E-2</v>
      </c>
      <c r="AB999" s="13">
        <v>0</v>
      </c>
      <c r="AC999" s="13">
        <v>4.4117647058823498E-2</v>
      </c>
      <c r="AD999" s="13">
        <v>4.3478260869565202E-2</v>
      </c>
      <c r="AE999" s="13"/>
      <c r="AF999" s="13">
        <v>3.1367628607277299E-2</v>
      </c>
      <c r="AG999" s="13">
        <v>5.0583657587548597E-2</v>
      </c>
      <c r="AH999" s="13"/>
      <c r="AI999" s="13">
        <v>2.5423728813559299E-2</v>
      </c>
      <c r="AJ999" s="13">
        <v>2.5974025974026E-2</v>
      </c>
      <c r="AK999" s="13">
        <v>3.17919075144509E-2</v>
      </c>
      <c r="AL999" s="13"/>
      <c r="AM999" s="13">
        <v>1.4705882352941201E-2</v>
      </c>
      <c r="AN999" s="13">
        <v>3.8461538461538498E-2</v>
      </c>
      <c r="AO999" s="13">
        <v>2.96296296296296E-2</v>
      </c>
      <c r="AP999" s="13"/>
      <c r="AQ999" s="13">
        <v>3.8348082595870199E-2</v>
      </c>
      <c r="AR999" s="13">
        <v>4.0625000000000001E-2</v>
      </c>
      <c r="AS999" s="13"/>
      <c r="AT999" s="13">
        <v>3.6036036036036001E-2</v>
      </c>
      <c r="AU999" s="13">
        <v>4.1710114702815403E-2</v>
      </c>
      <c r="AV999" s="13"/>
      <c r="AW999" s="13">
        <v>4.8158640226628899E-2</v>
      </c>
      <c r="AX999" s="13">
        <v>3.6726128016789102E-2</v>
      </c>
      <c r="AY999" s="13"/>
      <c r="AZ999" s="13">
        <v>4.6125461254612497E-2</v>
      </c>
      <c r="BA999" s="13">
        <v>3.2894736842105303E-2</v>
      </c>
      <c r="BB999" s="13"/>
      <c r="BC999" s="13">
        <v>2.0114942528735601E-2</v>
      </c>
      <c r="BD999" s="13">
        <v>5.21739130434783E-2</v>
      </c>
      <c r="BE999" s="13"/>
      <c r="BF999" s="13">
        <v>2.2058823529411801E-2</v>
      </c>
      <c r="BG999" s="13">
        <v>1.88679245283019E-2</v>
      </c>
      <c r="BH999" s="13"/>
      <c r="BI999" s="13">
        <v>4.3478260869565202E-2</v>
      </c>
      <c r="BJ999" s="13">
        <v>3.7639007698887901E-2</v>
      </c>
      <c r="BK999" s="13"/>
      <c r="BL999" s="13">
        <v>3.7623762376237602E-2</v>
      </c>
      <c r="BM999" s="13">
        <v>3.9141414141414102E-2</v>
      </c>
    </row>
    <row r="1000" spans="2:65" x14ac:dyDescent="0.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c r="BK1000" s="13"/>
      <c r="BL1000" s="13"/>
      <c r="BM1000" s="13"/>
    </row>
    <row r="1001" spans="2:65" x14ac:dyDescent="0.3">
      <c r="B1001" s="6" t="s">
        <v>442</v>
      </c>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row>
    <row r="1002" spans="2:65" x14ac:dyDescent="0.3">
      <c r="B1002" s="23" t="s">
        <v>82</v>
      </c>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row>
    <row r="1003" spans="2:65" x14ac:dyDescent="0.3">
      <c r="B1003" t="s">
        <v>87</v>
      </c>
      <c r="C1003" s="13">
        <v>0.44175491679273798</v>
      </c>
      <c r="D1003" s="13">
        <v>0.40930979133226297</v>
      </c>
      <c r="E1003" s="13">
        <v>0.46820809248554901</v>
      </c>
      <c r="F1003" s="13"/>
      <c r="G1003" s="13">
        <v>0.425414364640884</v>
      </c>
      <c r="H1003" s="13">
        <v>0.50980392156862697</v>
      </c>
      <c r="I1003" s="13">
        <v>0.43911439114391099</v>
      </c>
      <c r="J1003" s="13">
        <v>0.39810426540284399</v>
      </c>
      <c r="K1003" s="13">
        <v>0.37404580152671801</v>
      </c>
      <c r="L1003" s="13">
        <v>0.426900584795322</v>
      </c>
      <c r="M1003" s="13"/>
      <c r="N1003" s="13">
        <v>0.44255319148936201</v>
      </c>
      <c r="O1003" s="13">
        <v>0.438235294117647</v>
      </c>
      <c r="P1003" s="13">
        <v>0.426966292134831</v>
      </c>
      <c r="Q1003" s="13">
        <v>0.44827586206896602</v>
      </c>
      <c r="R1003" s="13"/>
      <c r="S1003" s="13">
        <v>0.491349480968858</v>
      </c>
      <c r="T1003" s="13">
        <v>0.42537313432835799</v>
      </c>
      <c r="U1003" s="13">
        <v>0.37096774193548399</v>
      </c>
      <c r="V1003" s="13">
        <v>0.45714285714285702</v>
      </c>
      <c r="W1003" s="13">
        <v>0.42016806722689098</v>
      </c>
      <c r="X1003" s="13">
        <v>0.37878787878787901</v>
      </c>
      <c r="Y1003" s="13">
        <v>0.467289719626168</v>
      </c>
      <c r="Z1003" s="13">
        <v>0.3</v>
      </c>
      <c r="AA1003" s="13">
        <v>0.42767295597484301</v>
      </c>
      <c r="AB1003" s="13">
        <v>0.47872340425531901</v>
      </c>
      <c r="AC1003" s="13">
        <v>0.39705882352941202</v>
      </c>
      <c r="AD1003" s="13">
        <v>0.65217391304347805</v>
      </c>
      <c r="AE1003" s="13"/>
      <c r="AF1003" s="13">
        <v>0.45671267252195702</v>
      </c>
      <c r="AG1003" s="13">
        <v>0.42217898832684803</v>
      </c>
      <c r="AH1003" s="13"/>
      <c r="AI1003" s="13">
        <v>0.444915254237288</v>
      </c>
      <c r="AJ1003" s="13">
        <v>0.53246753246753198</v>
      </c>
      <c r="AK1003" s="13">
        <v>0.40751445086705201</v>
      </c>
      <c r="AL1003" s="13"/>
      <c r="AM1003" s="13">
        <v>0.51470588235294101</v>
      </c>
      <c r="AN1003" s="13">
        <v>0.46153846153846201</v>
      </c>
      <c r="AO1003" s="13">
        <v>0.38518518518518502</v>
      </c>
      <c r="AP1003" s="13"/>
      <c r="AQ1003" s="13">
        <v>0.48967551622418898</v>
      </c>
      <c r="AR1003" s="13">
        <v>0.39218750000000002</v>
      </c>
      <c r="AS1003" s="13"/>
      <c r="AT1003" s="13">
        <v>0.46546546546546502</v>
      </c>
      <c r="AU1003" s="13">
        <v>0.43587069864442102</v>
      </c>
      <c r="AV1003" s="13"/>
      <c r="AW1003" s="13">
        <v>0.42209631728045299</v>
      </c>
      <c r="AX1003" s="13">
        <v>0.45015739769150098</v>
      </c>
      <c r="AY1003" s="13"/>
      <c r="AZ1003" s="13">
        <v>0.39114391143911398</v>
      </c>
      <c r="BA1003" s="13">
        <v>0.47763157894736802</v>
      </c>
      <c r="BB1003" s="13"/>
      <c r="BC1003" s="13">
        <v>0.45977011494252901</v>
      </c>
      <c r="BD1003" s="13">
        <v>0.421739130434783</v>
      </c>
      <c r="BE1003" s="13"/>
      <c r="BF1003" s="13">
        <v>0.47794117647058798</v>
      </c>
      <c r="BG1003" s="13">
        <v>0.44811320754716999</v>
      </c>
      <c r="BH1003" s="13"/>
      <c r="BI1003" s="13">
        <v>0.44202898550724601</v>
      </c>
      <c r="BJ1003" s="13">
        <v>0.443969204448246</v>
      </c>
      <c r="BK1003" s="13"/>
      <c r="BL1003" s="13">
        <v>0.44950495049505002</v>
      </c>
      <c r="BM1003" s="13">
        <v>0.44191919191919199</v>
      </c>
    </row>
    <row r="1004" spans="2:65" x14ac:dyDescent="0.3">
      <c r="B1004" t="s">
        <v>88</v>
      </c>
      <c r="C1004" s="13">
        <v>0.354765506807867</v>
      </c>
      <c r="D1004" s="13">
        <v>0.36115569823435001</v>
      </c>
      <c r="E1004" s="13">
        <v>0.35115606936416199</v>
      </c>
      <c r="F1004" s="13"/>
      <c r="G1004" s="13">
        <v>0.375690607734807</v>
      </c>
      <c r="H1004" s="13">
        <v>0.30812324929972001</v>
      </c>
      <c r="I1004" s="13">
        <v>0.36900369003689998</v>
      </c>
      <c r="J1004" s="13">
        <v>0.36018957345971597</v>
      </c>
      <c r="K1004" s="13">
        <v>0.43511450381679401</v>
      </c>
      <c r="L1004" s="13">
        <v>0.33918128654970803</v>
      </c>
      <c r="M1004" s="13"/>
      <c r="N1004" s="13">
        <v>0.36382978723404302</v>
      </c>
      <c r="O1004" s="13">
        <v>0.33529411764705902</v>
      </c>
      <c r="P1004" s="13">
        <v>0.376404494382022</v>
      </c>
      <c r="Q1004" s="13">
        <v>0.35423197492163</v>
      </c>
      <c r="R1004" s="13"/>
      <c r="S1004" s="13">
        <v>0.33564013840830398</v>
      </c>
      <c r="T1004" s="13">
        <v>0.32089552238806002</v>
      </c>
      <c r="U1004" s="13">
        <v>0.37096774193548399</v>
      </c>
      <c r="V1004" s="13">
        <v>0.29523809523809502</v>
      </c>
      <c r="W1004" s="13">
        <v>0.436974789915966</v>
      </c>
      <c r="X1004" s="13">
        <v>0.36363636363636398</v>
      </c>
      <c r="Y1004" s="13">
        <v>0.31775700934579398</v>
      </c>
      <c r="Z1004" s="13">
        <v>0.53333333333333299</v>
      </c>
      <c r="AA1004" s="13">
        <v>0.37106918238993702</v>
      </c>
      <c r="AB1004" s="13">
        <v>0.329787234042553</v>
      </c>
      <c r="AC1004" s="13">
        <v>0.441176470588235</v>
      </c>
      <c r="AD1004" s="13">
        <v>0.217391304347826</v>
      </c>
      <c r="AE1004" s="13"/>
      <c r="AF1004" s="13">
        <v>0.348808030112923</v>
      </c>
      <c r="AG1004" s="13">
        <v>0.36186770428015602</v>
      </c>
      <c r="AH1004" s="13"/>
      <c r="AI1004" s="13">
        <v>0.38559322033898302</v>
      </c>
      <c r="AJ1004" s="13">
        <v>0.28571428571428598</v>
      </c>
      <c r="AK1004" s="13">
        <v>0.36127167630057799</v>
      </c>
      <c r="AL1004" s="13"/>
      <c r="AM1004" s="13">
        <v>0.39705882352941202</v>
      </c>
      <c r="AN1004" s="13">
        <v>0.34615384615384598</v>
      </c>
      <c r="AO1004" s="13">
        <v>0.38518518518518502</v>
      </c>
      <c r="AP1004" s="13"/>
      <c r="AQ1004" s="13">
        <v>0.34070796460177</v>
      </c>
      <c r="AR1004" s="13">
        <v>0.37031249999999999</v>
      </c>
      <c r="AS1004" s="13"/>
      <c r="AT1004" s="13">
        <v>0.36936936936936898</v>
      </c>
      <c r="AU1004" s="13">
        <v>0.34827945776850899</v>
      </c>
      <c r="AV1004" s="13"/>
      <c r="AW1004" s="13">
        <v>0.359773371104816</v>
      </c>
      <c r="AX1004" s="13">
        <v>0.35362014690451199</v>
      </c>
      <c r="AY1004" s="13"/>
      <c r="AZ1004" s="13">
        <v>0.376383763837638</v>
      </c>
      <c r="BA1004" s="13">
        <v>0.34210526315789502</v>
      </c>
      <c r="BB1004" s="13"/>
      <c r="BC1004" s="13">
        <v>0.35057471264367801</v>
      </c>
      <c r="BD1004" s="13">
        <v>0.37826086956521698</v>
      </c>
      <c r="BE1004" s="13"/>
      <c r="BF1004" s="13">
        <v>0.34558823529411797</v>
      </c>
      <c r="BG1004" s="13">
        <v>0.35377358490566002</v>
      </c>
      <c r="BH1004" s="13"/>
      <c r="BI1004" s="13">
        <v>0.36956521739130399</v>
      </c>
      <c r="BJ1004" s="13">
        <v>0.35329341317365298</v>
      </c>
      <c r="BK1004" s="13"/>
      <c r="BL1004" s="13">
        <v>0.35445544554455399</v>
      </c>
      <c r="BM1004" s="13">
        <v>0.35227272727272702</v>
      </c>
    </row>
    <row r="1005" spans="2:65" x14ac:dyDescent="0.3">
      <c r="B1005" t="s">
        <v>420</v>
      </c>
      <c r="C1005" s="13">
        <v>0.10816944024205701</v>
      </c>
      <c r="D1005" s="13">
        <v>0.11878009630818601</v>
      </c>
      <c r="E1005" s="13">
        <v>9.8265895953757204E-2</v>
      </c>
      <c r="F1005" s="13"/>
      <c r="G1005" s="13">
        <v>0.121546961325967</v>
      </c>
      <c r="H1005" s="13">
        <v>8.1232492997198896E-2</v>
      </c>
      <c r="I1005" s="13">
        <v>0.11070110701107</v>
      </c>
      <c r="J1005" s="13">
        <v>0.13270142180094799</v>
      </c>
      <c r="K1005" s="13">
        <v>8.3969465648855005E-2</v>
      </c>
      <c r="L1005" s="13">
        <v>0.13450292397660801</v>
      </c>
      <c r="M1005" s="13"/>
      <c r="N1005" s="13">
        <v>0.108510638297872</v>
      </c>
      <c r="O1005" s="13">
        <v>0.105882352941176</v>
      </c>
      <c r="P1005" s="13">
        <v>0.117977528089888</v>
      </c>
      <c r="Q1005" s="13">
        <v>0.10344827586206901</v>
      </c>
      <c r="R1005" s="13"/>
      <c r="S1005" s="13">
        <v>8.3044982698961906E-2</v>
      </c>
      <c r="T1005" s="13">
        <v>0.134328358208955</v>
      </c>
      <c r="U1005" s="13">
        <v>0.16129032258064499</v>
      </c>
      <c r="V1005" s="13">
        <v>0.15238095238095201</v>
      </c>
      <c r="W1005" s="13">
        <v>8.40336134453782E-2</v>
      </c>
      <c r="X1005" s="13">
        <v>0.11363636363636399</v>
      </c>
      <c r="Y1005" s="13">
        <v>0.11214953271028</v>
      </c>
      <c r="Z1005" s="13">
        <v>0.1</v>
      </c>
      <c r="AA1005" s="13">
        <v>0.113207547169811</v>
      </c>
      <c r="AB1005" s="13">
        <v>0.117021276595745</v>
      </c>
      <c r="AC1005" s="13">
        <v>7.3529411764705899E-2</v>
      </c>
      <c r="AD1005" s="13">
        <v>4.3478260869565202E-2</v>
      </c>
      <c r="AE1005" s="13"/>
      <c r="AF1005" s="13">
        <v>0.100376411543287</v>
      </c>
      <c r="AG1005" s="13">
        <v>0.118677042801556</v>
      </c>
      <c r="AH1005" s="13"/>
      <c r="AI1005" s="13">
        <v>7.6271186440677999E-2</v>
      </c>
      <c r="AJ1005" s="13">
        <v>0.103896103896104</v>
      </c>
      <c r="AK1005" s="13">
        <v>0.130057803468208</v>
      </c>
      <c r="AL1005" s="13"/>
      <c r="AM1005" s="13">
        <v>7.3529411764705899E-2</v>
      </c>
      <c r="AN1005" s="13">
        <v>5.7692307692307702E-2</v>
      </c>
      <c r="AO1005" s="13">
        <v>0.11111111111111099</v>
      </c>
      <c r="AP1005" s="13"/>
      <c r="AQ1005" s="13">
        <v>9.8820058997050195E-2</v>
      </c>
      <c r="AR1005" s="13">
        <v>0.1171875</v>
      </c>
      <c r="AS1005" s="13"/>
      <c r="AT1005" s="13">
        <v>9.6096096096096095E-2</v>
      </c>
      <c r="AU1005" s="13">
        <v>0.110531803962461</v>
      </c>
      <c r="AV1005" s="13"/>
      <c r="AW1005" s="13">
        <v>0.110481586402266</v>
      </c>
      <c r="AX1005" s="13">
        <v>0.10807974816369401</v>
      </c>
      <c r="AY1005" s="13"/>
      <c r="AZ1005" s="13">
        <v>0.105166051660517</v>
      </c>
      <c r="BA1005" s="13">
        <v>0.110526315789474</v>
      </c>
      <c r="BB1005" s="13"/>
      <c r="BC1005" s="13">
        <v>0.100574712643678</v>
      </c>
      <c r="BD1005" s="13">
        <v>0.108695652173913</v>
      </c>
      <c r="BE1005" s="13"/>
      <c r="BF1005" s="13">
        <v>8.8235294117647106E-2</v>
      </c>
      <c r="BG1005" s="13">
        <v>0.10849056603773601</v>
      </c>
      <c r="BH1005" s="13"/>
      <c r="BI1005" s="13">
        <v>8.6956521739130405E-2</v>
      </c>
      <c r="BJ1005" s="13">
        <v>0.110350727117194</v>
      </c>
      <c r="BK1005" s="13"/>
      <c r="BL1005" s="13">
        <v>0.10297029702970301</v>
      </c>
      <c r="BM1005" s="13">
        <v>0.112373737373737</v>
      </c>
    </row>
    <row r="1006" spans="2:65" x14ac:dyDescent="0.3">
      <c r="B1006" t="s">
        <v>421</v>
      </c>
      <c r="C1006" s="13">
        <v>5.0680786686838099E-2</v>
      </c>
      <c r="D1006" s="13">
        <v>6.9020866773675804E-2</v>
      </c>
      <c r="E1006" s="13">
        <v>3.4682080924855502E-2</v>
      </c>
      <c r="F1006" s="13"/>
      <c r="G1006" s="13">
        <v>3.8674033149171297E-2</v>
      </c>
      <c r="H1006" s="13">
        <v>6.1624649859944002E-2</v>
      </c>
      <c r="I1006" s="13">
        <v>3.6900369003690002E-2</v>
      </c>
      <c r="J1006" s="13">
        <v>5.2132701421800903E-2</v>
      </c>
      <c r="K1006" s="13">
        <v>6.1068702290076299E-2</v>
      </c>
      <c r="L1006" s="13">
        <v>5.2631578947368397E-2</v>
      </c>
      <c r="M1006" s="13"/>
      <c r="N1006" s="13">
        <v>4.6808510638297898E-2</v>
      </c>
      <c r="O1006" s="13">
        <v>6.4705882352941196E-2</v>
      </c>
      <c r="P1006" s="13">
        <v>2.8089887640449399E-2</v>
      </c>
      <c r="Q1006" s="13">
        <v>5.3291536050156699E-2</v>
      </c>
      <c r="R1006" s="13"/>
      <c r="S1006" s="13">
        <v>4.4982698961937698E-2</v>
      </c>
      <c r="T1006" s="13">
        <v>6.7164179104477598E-2</v>
      </c>
      <c r="U1006" s="13">
        <v>4.8387096774193498E-2</v>
      </c>
      <c r="V1006" s="13">
        <v>4.7619047619047603E-2</v>
      </c>
      <c r="W1006" s="13">
        <v>3.3613445378151301E-2</v>
      </c>
      <c r="X1006" s="13">
        <v>6.8181818181818205E-2</v>
      </c>
      <c r="Y1006" s="13">
        <v>5.60747663551402E-2</v>
      </c>
      <c r="Z1006" s="13">
        <v>0</v>
      </c>
      <c r="AA1006" s="13">
        <v>4.40251572327044E-2</v>
      </c>
      <c r="AB1006" s="13">
        <v>6.3829787234042507E-2</v>
      </c>
      <c r="AC1006" s="13">
        <v>5.8823529411764698E-2</v>
      </c>
      <c r="AD1006" s="13">
        <v>4.3478260869565202E-2</v>
      </c>
      <c r="AE1006" s="13"/>
      <c r="AF1006" s="13">
        <v>5.3952321204516901E-2</v>
      </c>
      <c r="AG1006" s="13">
        <v>4.4747081712062299E-2</v>
      </c>
      <c r="AH1006" s="13"/>
      <c r="AI1006" s="13">
        <v>5.93220338983051E-2</v>
      </c>
      <c r="AJ1006" s="13">
        <v>6.4935064935064901E-2</v>
      </c>
      <c r="AK1006" s="13">
        <v>4.9132947976878602E-2</v>
      </c>
      <c r="AL1006" s="13"/>
      <c r="AM1006" s="13">
        <v>0</v>
      </c>
      <c r="AN1006" s="13">
        <v>0.115384615384615</v>
      </c>
      <c r="AO1006" s="13">
        <v>8.1481481481481502E-2</v>
      </c>
      <c r="AP1006" s="13"/>
      <c r="AQ1006" s="13">
        <v>3.5398230088495602E-2</v>
      </c>
      <c r="AR1006" s="13">
        <v>6.5625000000000003E-2</v>
      </c>
      <c r="AS1006" s="13"/>
      <c r="AT1006" s="13">
        <v>3.9039039039038999E-2</v>
      </c>
      <c r="AU1006" s="13">
        <v>5.5265901981230499E-2</v>
      </c>
      <c r="AV1006" s="13"/>
      <c r="AW1006" s="13">
        <v>5.09915014164306E-2</v>
      </c>
      <c r="AX1006" s="13">
        <v>4.9317943336831101E-2</v>
      </c>
      <c r="AY1006" s="13"/>
      <c r="AZ1006" s="13">
        <v>7.1955719557195597E-2</v>
      </c>
      <c r="BA1006" s="13">
        <v>3.4210526315789497E-2</v>
      </c>
      <c r="BB1006" s="13"/>
      <c r="BC1006" s="13">
        <v>5.7471264367816098E-2</v>
      </c>
      <c r="BD1006" s="13">
        <v>3.9130434782608699E-2</v>
      </c>
      <c r="BE1006" s="13"/>
      <c r="BF1006" s="13">
        <v>5.1470588235294101E-2</v>
      </c>
      <c r="BG1006" s="13">
        <v>6.1320754716981098E-2</v>
      </c>
      <c r="BH1006" s="13"/>
      <c r="BI1006" s="13">
        <v>5.0724637681159403E-2</v>
      </c>
      <c r="BJ1006" s="13">
        <v>4.8759623609923003E-2</v>
      </c>
      <c r="BK1006" s="13"/>
      <c r="BL1006" s="13">
        <v>5.3465346534653499E-2</v>
      </c>
      <c r="BM1006" s="13">
        <v>4.6717171717171699E-2</v>
      </c>
    </row>
    <row r="1007" spans="2:65" x14ac:dyDescent="0.3">
      <c r="B1007" t="s">
        <v>91</v>
      </c>
      <c r="C1007" s="13">
        <v>4.4629349470499201E-2</v>
      </c>
      <c r="D1007" s="13">
        <v>4.1733547351524902E-2</v>
      </c>
      <c r="E1007" s="13">
        <v>4.7687861271676298E-2</v>
      </c>
      <c r="F1007" s="13"/>
      <c r="G1007" s="13">
        <v>3.8674033149171297E-2</v>
      </c>
      <c r="H1007" s="13">
        <v>3.9215686274509803E-2</v>
      </c>
      <c r="I1007" s="13">
        <v>4.4280442804428E-2</v>
      </c>
      <c r="J1007" s="13">
        <v>5.6872037914691899E-2</v>
      </c>
      <c r="K1007" s="13">
        <v>4.58015267175573E-2</v>
      </c>
      <c r="L1007" s="13">
        <v>4.6783625730994101E-2</v>
      </c>
      <c r="M1007" s="13"/>
      <c r="N1007" s="13">
        <v>3.8297872340425497E-2</v>
      </c>
      <c r="O1007" s="13">
        <v>5.5882352941176501E-2</v>
      </c>
      <c r="P1007" s="13">
        <v>5.0561797752809001E-2</v>
      </c>
      <c r="Q1007" s="13">
        <v>4.0752351097178702E-2</v>
      </c>
      <c r="R1007" s="13"/>
      <c r="S1007" s="13">
        <v>4.4982698961937698E-2</v>
      </c>
      <c r="T1007" s="13">
        <v>5.22388059701493E-2</v>
      </c>
      <c r="U1007" s="13">
        <v>4.8387096774193498E-2</v>
      </c>
      <c r="V1007" s="13">
        <v>4.7619047619047603E-2</v>
      </c>
      <c r="W1007" s="13">
        <v>2.5210084033613401E-2</v>
      </c>
      <c r="X1007" s="13">
        <v>7.5757575757575801E-2</v>
      </c>
      <c r="Y1007" s="13">
        <v>4.67289719626168E-2</v>
      </c>
      <c r="Z1007" s="13">
        <v>6.6666666666666693E-2</v>
      </c>
      <c r="AA1007" s="13">
        <v>4.40251572327044E-2</v>
      </c>
      <c r="AB1007" s="13">
        <v>1.0638297872340399E-2</v>
      </c>
      <c r="AC1007" s="13">
        <v>2.9411764705882401E-2</v>
      </c>
      <c r="AD1007" s="13">
        <v>4.3478260869565202E-2</v>
      </c>
      <c r="AE1007" s="13"/>
      <c r="AF1007" s="13">
        <v>4.01505646173149E-2</v>
      </c>
      <c r="AG1007" s="13">
        <v>5.2529182879377398E-2</v>
      </c>
      <c r="AH1007" s="13"/>
      <c r="AI1007" s="13">
        <v>3.3898305084745797E-2</v>
      </c>
      <c r="AJ1007" s="13">
        <v>1.2987012987013E-2</v>
      </c>
      <c r="AK1007" s="13">
        <v>5.2023121387283197E-2</v>
      </c>
      <c r="AL1007" s="13"/>
      <c r="AM1007" s="13">
        <v>1.4705882352941201E-2</v>
      </c>
      <c r="AN1007" s="13">
        <v>1.9230769230769201E-2</v>
      </c>
      <c r="AO1007" s="13">
        <v>3.7037037037037E-2</v>
      </c>
      <c r="AP1007" s="13"/>
      <c r="AQ1007" s="13">
        <v>3.5398230088495602E-2</v>
      </c>
      <c r="AR1007" s="13">
        <v>5.46875E-2</v>
      </c>
      <c r="AS1007" s="13"/>
      <c r="AT1007" s="13">
        <v>3.0030030030029999E-2</v>
      </c>
      <c r="AU1007" s="13">
        <v>5.00521376433785E-2</v>
      </c>
      <c r="AV1007" s="13"/>
      <c r="AW1007" s="13">
        <v>5.6657223796034002E-2</v>
      </c>
      <c r="AX1007" s="13">
        <v>3.8824763903462699E-2</v>
      </c>
      <c r="AY1007" s="13"/>
      <c r="AZ1007" s="13">
        <v>5.5350553505535097E-2</v>
      </c>
      <c r="BA1007" s="13">
        <v>3.5526315789473698E-2</v>
      </c>
      <c r="BB1007" s="13"/>
      <c r="BC1007" s="13">
        <v>3.1609195402298902E-2</v>
      </c>
      <c r="BD1007" s="13">
        <v>5.21739130434783E-2</v>
      </c>
      <c r="BE1007" s="13"/>
      <c r="BF1007" s="13">
        <v>3.6764705882352901E-2</v>
      </c>
      <c r="BG1007" s="13">
        <v>2.83018867924528E-2</v>
      </c>
      <c r="BH1007" s="13"/>
      <c r="BI1007" s="13">
        <v>5.0724637681159403E-2</v>
      </c>
      <c r="BJ1007" s="13">
        <v>4.3627031650983701E-2</v>
      </c>
      <c r="BK1007" s="13"/>
      <c r="BL1007" s="13">
        <v>3.9603960396039598E-2</v>
      </c>
      <c r="BM1007" s="13">
        <v>4.6717171717171699E-2</v>
      </c>
    </row>
    <row r="1008" spans="2:65" x14ac:dyDescent="0.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row>
    <row r="1009" spans="2:65" x14ac:dyDescent="0.3">
      <c r="B1009" s="6" t="s">
        <v>443</v>
      </c>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row>
    <row r="1010" spans="2:65" x14ac:dyDescent="0.3">
      <c r="B1010" s="23" t="s">
        <v>82</v>
      </c>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row>
    <row r="1011" spans="2:65" x14ac:dyDescent="0.3">
      <c r="B1011" t="s">
        <v>87</v>
      </c>
      <c r="C1011" s="13">
        <v>0.443267776096823</v>
      </c>
      <c r="D1011" s="13">
        <v>0.40288924558587502</v>
      </c>
      <c r="E1011" s="13">
        <v>0.47687861271676302</v>
      </c>
      <c r="F1011" s="13"/>
      <c r="G1011" s="13">
        <v>0.48066298342541403</v>
      </c>
      <c r="H1011" s="13">
        <v>0.45938375350140098</v>
      </c>
      <c r="I1011" s="13">
        <v>0.45018450184501801</v>
      </c>
      <c r="J1011" s="13">
        <v>0.44549763033175399</v>
      </c>
      <c r="K1011" s="13">
        <v>0.37404580152671801</v>
      </c>
      <c r="L1011" s="13">
        <v>0.40935672514619897</v>
      </c>
      <c r="M1011" s="13"/>
      <c r="N1011" s="13">
        <v>0.48085106382978698</v>
      </c>
      <c r="O1011" s="13">
        <v>0.42647058823529399</v>
      </c>
      <c r="P1011" s="13">
        <v>0.426966292134831</v>
      </c>
      <c r="Q1011" s="13">
        <v>0.40752351097178702</v>
      </c>
      <c r="R1011" s="13"/>
      <c r="S1011" s="13">
        <v>0.43944636678200699</v>
      </c>
      <c r="T1011" s="13">
        <v>0.48507462686567199</v>
      </c>
      <c r="U1011" s="13">
        <v>0.43548387096774199</v>
      </c>
      <c r="V1011" s="13">
        <v>0.43809523809523798</v>
      </c>
      <c r="W1011" s="13">
        <v>0.42857142857142899</v>
      </c>
      <c r="X1011" s="13">
        <v>0.439393939393939</v>
      </c>
      <c r="Y1011" s="13">
        <v>0.45794392523364502</v>
      </c>
      <c r="Z1011" s="13">
        <v>0.43333333333333302</v>
      </c>
      <c r="AA1011" s="13">
        <v>0.41509433962264197</v>
      </c>
      <c r="AB1011" s="13">
        <v>0.46808510638297901</v>
      </c>
      <c r="AC1011" s="13">
        <v>0.41176470588235298</v>
      </c>
      <c r="AD1011" s="13">
        <v>0.52173913043478304</v>
      </c>
      <c r="AE1011" s="13"/>
      <c r="AF1011" s="13">
        <v>0.46800501882057699</v>
      </c>
      <c r="AG1011" s="13">
        <v>0.40856031128404702</v>
      </c>
      <c r="AH1011" s="13"/>
      <c r="AI1011" s="13">
        <v>0.43644067796610198</v>
      </c>
      <c r="AJ1011" s="13">
        <v>0.55844155844155796</v>
      </c>
      <c r="AK1011" s="13">
        <v>0.45664739884393102</v>
      </c>
      <c r="AL1011" s="13"/>
      <c r="AM1011" s="13">
        <v>0.54411764705882304</v>
      </c>
      <c r="AN1011" s="13">
        <v>0.44230769230769201</v>
      </c>
      <c r="AO1011" s="13">
        <v>0.407407407407407</v>
      </c>
      <c r="AP1011" s="13"/>
      <c r="AQ1011" s="13">
        <v>0.45870206489675502</v>
      </c>
      <c r="AR1011" s="13">
        <v>0.42812499999999998</v>
      </c>
      <c r="AS1011" s="13"/>
      <c r="AT1011" s="13">
        <v>0.48048048048047998</v>
      </c>
      <c r="AU1011" s="13">
        <v>0.43378519290928103</v>
      </c>
      <c r="AV1011" s="13"/>
      <c r="AW1011" s="13">
        <v>0.45609065155807399</v>
      </c>
      <c r="AX1011" s="13">
        <v>0.438614900314795</v>
      </c>
      <c r="AY1011" s="13"/>
      <c r="AZ1011" s="13">
        <v>0.42435424354243501</v>
      </c>
      <c r="BA1011" s="13">
        <v>0.46052631578947401</v>
      </c>
      <c r="BB1011" s="13"/>
      <c r="BC1011" s="13">
        <v>0.47413793103448298</v>
      </c>
      <c r="BD1011" s="13">
        <v>0.41304347826087001</v>
      </c>
      <c r="BE1011" s="13"/>
      <c r="BF1011" s="13">
        <v>0.49264705882352899</v>
      </c>
      <c r="BG1011" s="13">
        <v>0.46226415094339601</v>
      </c>
      <c r="BH1011" s="13"/>
      <c r="BI1011" s="13">
        <v>0.39855072463768099</v>
      </c>
      <c r="BJ1011" s="13">
        <v>0.45081266039349899</v>
      </c>
      <c r="BK1011" s="13"/>
      <c r="BL1011" s="13">
        <v>0.43366336633663399</v>
      </c>
      <c r="BM1011" s="13">
        <v>0.455808080808081</v>
      </c>
    </row>
    <row r="1012" spans="2:65" x14ac:dyDescent="0.3">
      <c r="B1012" t="s">
        <v>88</v>
      </c>
      <c r="C1012" s="13">
        <v>0.40166414523449301</v>
      </c>
      <c r="D1012" s="13">
        <v>0.40930979133226297</v>
      </c>
      <c r="E1012" s="13">
        <v>0.39595375722543402</v>
      </c>
      <c r="F1012" s="13"/>
      <c r="G1012" s="13">
        <v>0.40331491712707201</v>
      </c>
      <c r="H1012" s="13">
        <v>0.38655462184874001</v>
      </c>
      <c r="I1012" s="13">
        <v>0.41328413284132798</v>
      </c>
      <c r="J1012" s="13">
        <v>0.350710900473934</v>
      </c>
      <c r="K1012" s="13">
        <v>0.480916030534351</v>
      </c>
      <c r="L1012" s="13">
        <v>0.41520467836257302</v>
      </c>
      <c r="M1012" s="13"/>
      <c r="N1012" s="13">
        <v>0.37446808510638302</v>
      </c>
      <c r="O1012" s="13">
        <v>0.41470588235294098</v>
      </c>
      <c r="P1012" s="13">
        <v>0.43258426966292102</v>
      </c>
      <c r="Q1012" s="13">
        <v>0.41379310344827602</v>
      </c>
      <c r="R1012" s="13"/>
      <c r="S1012" s="13">
        <v>0.42906574394463698</v>
      </c>
      <c r="T1012" s="13">
        <v>0.365671641791045</v>
      </c>
      <c r="U1012" s="13">
        <v>0.41935483870967699</v>
      </c>
      <c r="V1012" s="13">
        <v>0.33333333333333298</v>
      </c>
      <c r="W1012" s="13">
        <v>0.436974789915966</v>
      </c>
      <c r="X1012" s="13">
        <v>0.310606060606061</v>
      </c>
      <c r="Y1012" s="13">
        <v>0.41121495327102803</v>
      </c>
      <c r="Z1012" s="13">
        <v>0.4</v>
      </c>
      <c r="AA1012" s="13">
        <v>0.45911949685534598</v>
      </c>
      <c r="AB1012" s="13">
        <v>0.41489361702127697</v>
      </c>
      <c r="AC1012" s="13">
        <v>0.39705882352941202</v>
      </c>
      <c r="AD1012" s="13">
        <v>0.39130434782608697</v>
      </c>
      <c r="AE1012" s="13"/>
      <c r="AF1012" s="13">
        <v>0.38770388958594698</v>
      </c>
      <c r="AG1012" s="13">
        <v>0.42023346303501902</v>
      </c>
      <c r="AH1012" s="13"/>
      <c r="AI1012" s="13">
        <v>0.427966101694915</v>
      </c>
      <c r="AJ1012" s="13">
        <v>0.31168831168831201</v>
      </c>
      <c r="AK1012" s="13">
        <v>0.390173410404624</v>
      </c>
      <c r="AL1012" s="13"/>
      <c r="AM1012" s="13">
        <v>0.35294117647058798</v>
      </c>
      <c r="AN1012" s="13">
        <v>0.38461538461538503</v>
      </c>
      <c r="AO1012" s="13">
        <v>0.44444444444444398</v>
      </c>
      <c r="AP1012" s="13"/>
      <c r="AQ1012" s="13">
        <v>0.393805309734513</v>
      </c>
      <c r="AR1012" s="13">
        <v>0.40937499999999999</v>
      </c>
      <c r="AS1012" s="13"/>
      <c r="AT1012" s="13">
        <v>0.36036036036036001</v>
      </c>
      <c r="AU1012" s="13">
        <v>0.41188738269030201</v>
      </c>
      <c r="AV1012" s="13"/>
      <c r="AW1012" s="13">
        <v>0.39093484419263502</v>
      </c>
      <c r="AX1012" s="13">
        <v>0.40713536201469003</v>
      </c>
      <c r="AY1012" s="13"/>
      <c r="AZ1012" s="13">
        <v>0.40959409594095902</v>
      </c>
      <c r="BA1012" s="13">
        <v>0.39736842105263198</v>
      </c>
      <c r="BB1012" s="13"/>
      <c r="BC1012" s="13">
        <v>0.37931034482758602</v>
      </c>
      <c r="BD1012" s="13">
        <v>0.430434782608696</v>
      </c>
      <c r="BE1012" s="13"/>
      <c r="BF1012" s="13">
        <v>0.39705882352941202</v>
      </c>
      <c r="BG1012" s="13">
        <v>0.36792452830188699</v>
      </c>
      <c r="BH1012" s="13"/>
      <c r="BI1012" s="13">
        <v>0.39855072463768099</v>
      </c>
      <c r="BJ1012" s="13">
        <v>0.40376390076988899</v>
      </c>
      <c r="BK1012" s="13"/>
      <c r="BL1012" s="13">
        <v>0.42178217821782199</v>
      </c>
      <c r="BM1012" s="13">
        <v>0.39267676767676801</v>
      </c>
    </row>
    <row r="1013" spans="2:65" x14ac:dyDescent="0.3">
      <c r="B1013" t="s">
        <v>420</v>
      </c>
      <c r="C1013" s="13">
        <v>8.7745839636913806E-2</v>
      </c>
      <c r="D1013" s="13">
        <v>0.115569823434992</v>
      </c>
      <c r="E1013" s="13">
        <v>6.3583815028901702E-2</v>
      </c>
      <c r="F1013" s="13"/>
      <c r="G1013" s="13">
        <v>7.18232044198895E-2</v>
      </c>
      <c r="H1013" s="13">
        <v>9.5238095238095205E-2</v>
      </c>
      <c r="I1013" s="13">
        <v>8.4870848708487101E-2</v>
      </c>
      <c r="J1013" s="13">
        <v>0.11374407582938401</v>
      </c>
      <c r="K1013" s="13">
        <v>6.1068702290076299E-2</v>
      </c>
      <c r="L1013" s="13">
        <v>8.1871345029239803E-2</v>
      </c>
      <c r="M1013" s="13"/>
      <c r="N1013" s="13">
        <v>7.8723404255319193E-2</v>
      </c>
      <c r="O1013" s="13">
        <v>8.8235294117647106E-2</v>
      </c>
      <c r="P1013" s="13">
        <v>7.8651685393258397E-2</v>
      </c>
      <c r="Q1013" s="13">
        <v>0.10658307210031299</v>
      </c>
      <c r="R1013" s="13"/>
      <c r="S1013" s="13">
        <v>7.9584775086505202E-2</v>
      </c>
      <c r="T1013" s="13">
        <v>5.9701492537313397E-2</v>
      </c>
      <c r="U1013" s="13">
        <v>6.4516129032258104E-2</v>
      </c>
      <c r="V1013" s="13">
        <v>0.161904761904762</v>
      </c>
      <c r="W1013" s="13">
        <v>6.7226890756302504E-2</v>
      </c>
      <c r="X1013" s="13">
        <v>0.13636363636363599</v>
      </c>
      <c r="Y1013" s="13">
        <v>9.34579439252336E-2</v>
      </c>
      <c r="Z1013" s="13">
        <v>0.133333333333333</v>
      </c>
      <c r="AA1013" s="13">
        <v>5.6603773584905703E-2</v>
      </c>
      <c r="AB1013" s="13">
        <v>9.5744680851063801E-2</v>
      </c>
      <c r="AC1013" s="13">
        <v>8.8235294117647106E-2</v>
      </c>
      <c r="AD1013" s="13">
        <v>0</v>
      </c>
      <c r="AE1013" s="13"/>
      <c r="AF1013" s="13">
        <v>8.7829360100376397E-2</v>
      </c>
      <c r="AG1013" s="13">
        <v>8.56031128404669E-2</v>
      </c>
      <c r="AH1013" s="13"/>
      <c r="AI1013" s="13">
        <v>9.74576271186441E-2</v>
      </c>
      <c r="AJ1013" s="13">
        <v>7.7922077922077906E-2</v>
      </c>
      <c r="AK1013" s="13">
        <v>9.2485549132948E-2</v>
      </c>
      <c r="AL1013" s="13"/>
      <c r="AM1013" s="13">
        <v>0.10294117647058799</v>
      </c>
      <c r="AN1013" s="13">
        <v>0.115384615384615</v>
      </c>
      <c r="AO1013" s="13">
        <v>8.8888888888888906E-2</v>
      </c>
      <c r="AP1013" s="13"/>
      <c r="AQ1013" s="13">
        <v>8.70206489675516E-2</v>
      </c>
      <c r="AR1013" s="13">
        <v>8.7499999999999994E-2</v>
      </c>
      <c r="AS1013" s="13"/>
      <c r="AT1013" s="13">
        <v>9.00900900900901E-2</v>
      </c>
      <c r="AU1013" s="13">
        <v>8.6548488008342001E-2</v>
      </c>
      <c r="AV1013" s="13"/>
      <c r="AW1013" s="13">
        <v>7.6487252124645896E-2</v>
      </c>
      <c r="AX1013" s="13">
        <v>9.0241343126967494E-2</v>
      </c>
      <c r="AY1013" s="13"/>
      <c r="AZ1013" s="13">
        <v>8.4870848708487101E-2</v>
      </c>
      <c r="BA1013" s="13">
        <v>8.8157894736842102E-2</v>
      </c>
      <c r="BB1013" s="13"/>
      <c r="BC1013" s="13">
        <v>9.7701149425287404E-2</v>
      </c>
      <c r="BD1013" s="13">
        <v>7.8260869565217397E-2</v>
      </c>
      <c r="BE1013" s="13"/>
      <c r="BF1013" s="13">
        <v>6.6176470588235295E-2</v>
      </c>
      <c r="BG1013" s="13">
        <v>0.117924528301887</v>
      </c>
      <c r="BH1013" s="13"/>
      <c r="BI1013" s="13">
        <v>0.123188405797101</v>
      </c>
      <c r="BJ1013" s="13">
        <v>8.1266039349871699E-2</v>
      </c>
      <c r="BK1013" s="13"/>
      <c r="BL1013" s="13">
        <v>8.9108910891089105E-2</v>
      </c>
      <c r="BM1013" s="13">
        <v>7.8282828282828301E-2</v>
      </c>
    </row>
    <row r="1014" spans="2:65" x14ac:dyDescent="0.3">
      <c r="B1014" t="s">
        <v>421</v>
      </c>
      <c r="C1014" s="13">
        <v>2.5718608169440198E-2</v>
      </c>
      <c r="D1014" s="13">
        <v>3.8523274478330698E-2</v>
      </c>
      <c r="E1014" s="13">
        <v>1.44508670520231E-2</v>
      </c>
      <c r="F1014" s="13"/>
      <c r="G1014" s="13">
        <v>1.6574585635359101E-2</v>
      </c>
      <c r="H1014" s="13">
        <v>2.2408963585434202E-2</v>
      </c>
      <c r="I1014" s="13">
        <v>1.1070110701107E-2</v>
      </c>
      <c r="J1014" s="13">
        <v>4.7393364928909901E-2</v>
      </c>
      <c r="K1014" s="13">
        <v>3.0534351145038201E-2</v>
      </c>
      <c r="L1014" s="13">
        <v>3.5087719298245598E-2</v>
      </c>
      <c r="M1014" s="13"/>
      <c r="N1014" s="13">
        <v>2.7659574468085101E-2</v>
      </c>
      <c r="O1014" s="13">
        <v>3.2352941176470598E-2</v>
      </c>
      <c r="P1014" s="13">
        <v>2.8089887640449399E-2</v>
      </c>
      <c r="Q1014" s="13">
        <v>1.56739811912226E-2</v>
      </c>
      <c r="R1014" s="13"/>
      <c r="S1014" s="13">
        <v>1.73010380622837E-2</v>
      </c>
      <c r="T1014" s="13">
        <v>2.9850746268656699E-2</v>
      </c>
      <c r="U1014" s="13">
        <v>1.6129032258064498E-2</v>
      </c>
      <c r="V1014" s="13">
        <v>1.9047619047619001E-2</v>
      </c>
      <c r="W1014" s="13">
        <v>5.8823529411764698E-2</v>
      </c>
      <c r="X1014" s="13">
        <v>5.3030303030302997E-2</v>
      </c>
      <c r="Y1014" s="13">
        <v>0</v>
      </c>
      <c r="Z1014" s="13">
        <v>0</v>
      </c>
      <c r="AA1014" s="13">
        <v>1.88679245283019E-2</v>
      </c>
      <c r="AB1014" s="13">
        <v>1.0638297872340399E-2</v>
      </c>
      <c r="AC1014" s="13">
        <v>4.4117647058823498E-2</v>
      </c>
      <c r="AD1014" s="13">
        <v>4.3478260869565202E-2</v>
      </c>
      <c r="AE1014" s="13"/>
      <c r="AF1014" s="13">
        <v>2.63488080301129E-2</v>
      </c>
      <c r="AG1014" s="13">
        <v>2.5291828793774299E-2</v>
      </c>
      <c r="AH1014" s="13"/>
      <c r="AI1014" s="13">
        <v>1.6949152542372899E-2</v>
      </c>
      <c r="AJ1014" s="13">
        <v>5.1948051948052E-2</v>
      </c>
      <c r="AK1014" s="13">
        <v>2.6011560693641599E-2</v>
      </c>
      <c r="AL1014" s="13"/>
      <c r="AM1014" s="13">
        <v>0</v>
      </c>
      <c r="AN1014" s="13">
        <v>3.8461538461538498E-2</v>
      </c>
      <c r="AO1014" s="13">
        <v>3.7037037037037E-2</v>
      </c>
      <c r="AP1014" s="13"/>
      <c r="AQ1014" s="13">
        <v>1.7699115044247801E-2</v>
      </c>
      <c r="AR1014" s="13">
        <v>3.4375000000000003E-2</v>
      </c>
      <c r="AS1014" s="13"/>
      <c r="AT1014" s="13">
        <v>2.7027027027027001E-2</v>
      </c>
      <c r="AU1014" s="13">
        <v>2.5026068821689298E-2</v>
      </c>
      <c r="AV1014" s="13"/>
      <c r="AW1014" s="13">
        <v>3.6827195467422101E-2</v>
      </c>
      <c r="AX1014" s="13">
        <v>2.2035676810073498E-2</v>
      </c>
      <c r="AY1014" s="13"/>
      <c r="AZ1014" s="13">
        <v>3.3210332103321E-2</v>
      </c>
      <c r="BA1014" s="13">
        <v>2.1052631578947399E-2</v>
      </c>
      <c r="BB1014" s="13"/>
      <c r="BC1014" s="13">
        <v>2.5862068965517199E-2</v>
      </c>
      <c r="BD1014" s="13">
        <v>3.9130434782608699E-2</v>
      </c>
      <c r="BE1014" s="13"/>
      <c r="BF1014" s="13">
        <v>2.2058823529411801E-2</v>
      </c>
      <c r="BG1014" s="13">
        <v>2.83018867924528E-2</v>
      </c>
      <c r="BH1014" s="13"/>
      <c r="BI1014" s="13">
        <v>3.6231884057971002E-2</v>
      </c>
      <c r="BJ1014" s="13">
        <v>2.39520958083832E-2</v>
      </c>
      <c r="BK1014" s="13"/>
      <c r="BL1014" s="13">
        <v>2.57425742574257E-2</v>
      </c>
      <c r="BM1014" s="13">
        <v>2.3989898989898999E-2</v>
      </c>
    </row>
    <row r="1015" spans="2:65" x14ac:dyDescent="0.3">
      <c r="B1015" t="s">
        <v>91</v>
      </c>
      <c r="C1015" s="13">
        <v>4.16036308623298E-2</v>
      </c>
      <c r="D1015" s="13">
        <v>3.3707865168539297E-2</v>
      </c>
      <c r="E1015" s="13">
        <v>4.9132947976878602E-2</v>
      </c>
      <c r="F1015" s="13"/>
      <c r="G1015" s="13">
        <v>2.7624309392265199E-2</v>
      </c>
      <c r="H1015" s="13">
        <v>3.64145658263305E-2</v>
      </c>
      <c r="I1015" s="13">
        <v>4.0590405904058997E-2</v>
      </c>
      <c r="J1015" s="13">
        <v>4.2654028436019002E-2</v>
      </c>
      <c r="K1015" s="13">
        <v>5.34351145038168E-2</v>
      </c>
      <c r="L1015" s="13">
        <v>5.8479532163742701E-2</v>
      </c>
      <c r="M1015" s="13"/>
      <c r="N1015" s="13">
        <v>3.8297872340425497E-2</v>
      </c>
      <c r="O1015" s="13">
        <v>3.8235294117647103E-2</v>
      </c>
      <c r="P1015" s="13">
        <v>3.3707865168539297E-2</v>
      </c>
      <c r="Q1015" s="13">
        <v>5.6426332288401299E-2</v>
      </c>
      <c r="R1015" s="13"/>
      <c r="S1015" s="13">
        <v>3.4602076124567498E-2</v>
      </c>
      <c r="T1015" s="13">
        <v>5.9701492537313397E-2</v>
      </c>
      <c r="U1015" s="13">
        <v>6.4516129032258104E-2</v>
      </c>
      <c r="V1015" s="13">
        <v>4.7619047619047603E-2</v>
      </c>
      <c r="W1015" s="13">
        <v>8.4033613445378096E-3</v>
      </c>
      <c r="X1015" s="13">
        <v>6.0606060606060601E-2</v>
      </c>
      <c r="Y1015" s="13">
        <v>3.7383177570093497E-2</v>
      </c>
      <c r="Z1015" s="13">
        <v>3.3333333333333298E-2</v>
      </c>
      <c r="AA1015" s="13">
        <v>5.0314465408804999E-2</v>
      </c>
      <c r="AB1015" s="13">
        <v>1.0638297872340399E-2</v>
      </c>
      <c r="AC1015" s="13">
        <v>5.8823529411764698E-2</v>
      </c>
      <c r="AD1015" s="13">
        <v>4.3478260869565202E-2</v>
      </c>
      <c r="AE1015" s="13"/>
      <c r="AF1015" s="13">
        <v>3.0112923462986201E-2</v>
      </c>
      <c r="AG1015" s="13">
        <v>6.0311284046692601E-2</v>
      </c>
      <c r="AH1015" s="13"/>
      <c r="AI1015" s="13">
        <v>2.1186440677966101E-2</v>
      </c>
      <c r="AJ1015" s="13">
        <v>0</v>
      </c>
      <c r="AK1015" s="13">
        <v>3.4682080924855502E-2</v>
      </c>
      <c r="AL1015" s="13"/>
      <c r="AM1015" s="13">
        <v>0</v>
      </c>
      <c r="AN1015" s="13">
        <v>1.9230769230769201E-2</v>
      </c>
      <c r="AO1015" s="13">
        <v>2.2222222222222199E-2</v>
      </c>
      <c r="AP1015" s="13"/>
      <c r="AQ1015" s="13">
        <v>4.2772861356932201E-2</v>
      </c>
      <c r="AR1015" s="13">
        <v>4.0625000000000001E-2</v>
      </c>
      <c r="AS1015" s="13"/>
      <c r="AT1015" s="13">
        <v>4.2042042042041997E-2</v>
      </c>
      <c r="AU1015" s="13">
        <v>4.2752867570385801E-2</v>
      </c>
      <c r="AV1015" s="13"/>
      <c r="AW1015" s="13">
        <v>3.9660056657223802E-2</v>
      </c>
      <c r="AX1015" s="13">
        <v>4.1972717733473199E-2</v>
      </c>
      <c r="AY1015" s="13"/>
      <c r="AZ1015" s="13">
        <v>4.7970479704797099E-2</v>
      </c>
      <c r="BA1015" s="13">
        <v>3.2894736842105303E-2</v>
      </c>
      <c r="BB1015" s="13"/>
      <c r="BC1015" s="13">
        <v>2.2988505747126398E-2</v>
      </c>
      <c r="BD1015" s="13">
        <v>3.9130434782608699E-2</v>
      </c>
      <c r="BE1015" s="13"/>
      <c r="BF1015" s="13">
        <v>2.2058823529411801E-2</v>
      </c>
      <c r="BG1015" s="13">
        <v>2.3584905660377398E-2</v>
      </c>
      <c r="BH1015" s="13"/>
      <c r="BI1015" s="13">
        <v>4.3478260869565202E-2</v>
      </c>
      <c r="BJ1015" s="13">
        <v>4.0205303678357597E-2</v>
      </c>
      <c r="BK1015" s="13"/>
      <c r="BL1015" s="13">
        <v>2.9702970297029702E-2</v>
      </c>
      <c r="BM1015" s="13">
        <v>4.9242424242424199E-2</v>
      </c>
    </row>
    <row r="1016" spans="2:65" x14ac:dyDescent="0.3">
      <c r="C1016" s="13"/>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row>
    <row r="1017" spans="2:65" x14ac:dyDescent="0.3">
      <c r="B1017" s="6" t="s">
        <v>444</v>
      </c>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row>
    <row r="1018" spans="2:65" x14ac:dyDescent="0.3">
      <c r="B1018" s="23" t="s">
        <v>82</v>
      </c>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row>
    <row r="1019" spans="2:65" x14ac:dyDescent="0.3">
      <c r="B1019" t="s">
        <v>87</v>
      </c>
      <c r="C1019" s="13">
        <v>0.48714069591527998</v>
      </c>
      <c r="D1019" s="13">
        <v>0.43338683788122001</v>
      </c>
      <c r="E1019" s="13">
        <v>0.53612716763005797</v>
      </c>
      <c r="F1019" s="13"/>
      <c r="G1019" s="13">
        <v>0.51381215469613295</v>
      </c>
      <c r="H1019" s="13">
        <v>0.52941176470588203</v>
      </c>
      <c r="I1019" s="13">
        <v>0.46125461254612499</v>
      </c>
      <c r="J1019" s="13">
        <v>0.48341232227488201</v>
      </c>
      <c r="K1019" s="13">
        <v>0.473282442748092</v>
      </c>
      <c r="L1019" s="13">
        <v>0.426900584795322</v>
      </c>
      <c r="M1019" s="13"/>
      <c r="N1019" s="13">
        <v>0.49574468085106399</v>
      </c>
      <c r="O1019" s="13">
        <v>0.49117647058823499</v>
      </c>
      <c r="P1019" s="13">
        <v>0.47191011235955099</v>
      </c>
      <c r="Q1019" s="13">
        <v>0.46394984326018801</v>
      </c>
      <c r="R1019" s="13"/>
      <c r="S1019" s="13">
        <v>0.51211072664359902</v>
      </c>
      <c r="T1019" s="13">
        <v>0.42537313432835799</v>
      </c>
      <c r="U1019" s="13">
        <v>0.35483870967741898</v>
      </c>
      <c r="V1019" s="13">
        <v>0.53333333333333299</v>
      </c>
      <c r="W1019" s="13">
        <v>0.46218487394958002</v>
      </c>
      <c r="X1019" s="13">
        <v>0.46969696969697</v>
      </c>
      <c r="Y1019" s="13">
        <v>0.48598130841121501</v>
      </c>
      <c r="Z1019" s="13">
        <v>0.43333333333333302</v>
      </c>
      <c r="AA1019" s="13">
        <v>0.50943396226415105</v>
      </c>
      <c r="AB1019" s="13">
        <v>0.55319148936170204</v>
      </c>
      <c r="AC1019" s="13">
        <v>0.51470588235294101</v>
      </c>
      <c r="AD1019" s="13">
        <v>0.47826086956521702</v>
      </c>
      <c r="AE1019" s="13"/>
      <c r="AF1019" s="13">
        <v>0.50188205771643701</v>
      </c>
      <c r="AG1019" s="13">
        <v>0.46692607003891101</v>
      </c>
      <c r="AH1019" s="13"/>
      <c r="AI1019" s="13">
        <v>0.47881355932203401</v>
      </c>
      <c r="AJ1019" s="13">
        <v>0.42857142857142899</v>
      </c>
      <c r="AK1019" s="13">
        <v>0.49421965317919098</v>
      </c>
      <c r="AL1019" s="13"/>
      <c r="AM1019" s="13">
        <v>0.57352941176470595</v>
      </c>
      <c r="AN1019" s="13">
        <v>0.44230769230769201</v>
      </c>
      <c r="AO1019" s="13">
        <v>0.39259259259259299</v>
      </c>
      <c r="AP1019" s="13"/>
      <c r="AQ1019" s="13">
        <v>0.54129793510324498</v>
      </c>
      <c r="AR1019" s="13">
        <v>0.43281249999999999</v>
      </c>
      <c r="AS1019" s="13"/>
      <c r="AT1019" s="13">
        <v>0.50750750750750795</v>
      </c>
      <c r="AU1019" s="13">
        <v>0.48592283628779998</v>
      </c>
      <c r="AV1019" s="13"/>
      <c r="AW1019" s="13">
        <v>0.48158640226628902</v>
      </c>
      <c r="AX1019" s="13">
        <v>0.48898216159496299</v>
      </c>
      <c r="AY1019" s="13"/>
      <c r="AZ1019" s="13">
        <v>0.455719557195572</v>
      </c>
      <c r="BA1019" s="13">
        <v>0.509210526315789</v>
      </c>
      <c r="BB1019" s="13"/>
      <c r="BC1019" s="13">
        <v>0.50574712643678199</v>
      </c>
      <c r="BD1019" s="13">
        <v>0.434782608695652</v>
      </c>
      <c r="BE1019" s="13"/>
      <c r="BF1019" s="13">
        <v>0.50735294117647101</v>
      </c>
      <c r="BG1019" s="13">
        <v>0.50471698113207597</v>
      </c>
      <c r="BH1019" s="13"/>
      <c r="BI1019" s="13">
        <v>0.44927536231884102</v>
      </c>
      <c r="BJ1019" s="13">
        <v>0.493584260051326</v>
      </c>
      <c r="BK1019" s="13"/>
      <c r="BL1019" s="13">
        <v>0.51089108910891101</v>
      </c>
      <c r="BM1019" s="13">
        <v>0.47727272727272702</v>
      </c>
    </row>
    <row r="1020" spans="2:65" x14ac:dyDescent="0.3">
      <c r="B1020" t="s">
        <v>88</v>
      </c>
      <c r="C1020" s="13">
        <v>0.36232980332829001</v>
      </c>
      <c r="D1020" s="13">
        <v>0.38844301765650102</v>
      </c>
      <c r="E1020" s="13">
        <v>0.33670520231213902</v>
      </c>
      <c r="F1020" s="13"/>
      <c r="G1020" s="13">
        <v>0.36464088397790101</v>
      </c>
      <c r="H1020" s="13">
        <v>0.33613445378151302</v>
      </c>
      <c r="I1020" s="13">
        <v>0.39483394833948299</v>
      </c>
      <c r="J1020" s="13">
        <v>0.33175355450236999</v>
      </c>
      <c r="K1020" s="13">
        <v>0.32824427480916002</v>
      </c>
      <c r="L1020" s="13">
        <v>0.426900584795322</v>
      </c>
      <c r="M1020" s="13"/>
      <c r="N1020" s="13">
        <v>0.36382978723404302</v>
      </c>
      <c r="O1020" s="13">
        <v>0.35588235294117598</v>
      </c>
      <c r="P1020" s="13">
        <v>0.37078651685393299</v>
      </c>
      <c r="Q1020" s="13">
        <v>0.37617554858934199</v>
      </c>
      <c r="R1020" s="13"/>
      <c r="S1020" s="13">
        <v>0.356401384083045</v>
      </c>
      <c r="T1020" s="13">
        <v>0.38059701492537301</v>
      </c>
      <c r="U1020" s="13">
        <v>0.467741935483871</v>
      </c>
      <c r="V1020" s="13">
        <v>0.28571428571428598</v>
      </c>
      <c r="W1020" s="13">
        <v>0.39495798319327702</v>
      </c>
      <c r="X1020" s="13">
        <v>0.34090909090909099</v>
      </c>
      <c r="Y1020" s="13">
        <v>0.355140186915888</v>
      </c>
      <c r="Z1020" s="13">
        <v>0.43333333333333302</v>
      </c>
      <c r="AA1020" s="13">
        <v>0.383647798742138</v>
      </c>
      <c r="AB1020" s="13">
        <v>0.319148936170213</v>
      </c>
      <c r="AC1020" s="13">
        <v>0.32352941176470601</v>
      </c>
      <c r="AD1020" s="13">
        <v>0.434782608695652</v>
      </c>
      <c r="AE1020" s="13"/>
      <c r="AF1020" s="13">
        <v>0.355081555834379</v>
      </c>
      <c r="AG1020" s="13">
        <v>0.369649805447471</v>
      </c>
      <c r="AH1020" s="13"/>
      <c r="AI1020" s="13">
        <v>0.40677966101694901</v>
      </c>
      <c r="AJ1020" s="13">
        <v>0.38961038961039002</v>
      </c>
      <c r="AK1020" s="13">
        <v>0.36127167630057799</v>
      </c>
      <c r="AL1020" s="13"/>
      <c r="AM1020" s="13">
        <v>0.33823529411764702</v>
      </c>
      <c r="AN1020" s="13">
        <v>0.40384615384615402</v>
      </c>
      <c r="AO1020" s="13">
        <v>0.44444444444444398</v>
      </c>
      <c r="AP1020" s="13"/>
      <c r="AQ1020" s="13">
        <v>0.33923303834808299</v>
      </c>
      <c r="AR1020" s="13">
        <v>0.38437500000000002</v>
      </c>
      <c r="AS1020" s="13"/>
      <c r="AT1020" s="13">
        <v>0.37537537537537502</v>
      </c>
      <c r="AU1020" s="13">
        <v>0.35349322210636103</v>
      </c>
      <c r="AV1020" s="13"/>
      <c r="AW1020" s="13">
        <v>0.36827195467422102</v>
      </c>
      <c r="AX1020" s="13">
        <v>0.36201469045120699</v>
      </c>
      <c r="AY1020" s="13"/>
      <c r="AZ1020" s="13">
        <v>0.36346863468634699</v>
      </c>
      <c r="BA1020" s="13">
        <v>0.36447368421052601</v>
      </c>
      <c r="BB1020" s="13"/>
      <c r="BC1020" s="13">
        <v>0.37931034482758602</v>
      </c>
      <c r="BD1020" s="13">
        <v>0.4</v>
      </c>
      <c r="BE1020" s="13"/>
      <c r="BF1020" s="13">
        <v>0.40441176470588203</v>
      </c>
      <c r="BG1020" s="13">
        <v>0.36320754716981102</v>
      </c>
      <c r="BH1020" s="13"/>
      <c r="BI1020" s="13">
        <v>0.34057971014492799</v>
      </c>
      <c r="BJ1020" s="13">
        <v>0.36526946107784403</v>
      </c>
      <c r="BK1020" s="13"/>
      <c r="BL1020" s="13">
        <v>0.328712871287129</v>
      </c>
      <c r="BM1020" s="13">
        <v>0.38510101010101</v>
      </c>
    </row>
    <row r="1021" spans="2:65" x14ac:dyDescent="0.3">
      <c r="B1021" t="s">
        <v>420</v>
      </c>
      <c r="C1021" s="13">
        <v>8.3963691376701996E-2</v>
      </c>
      <c r="D1021" s="13">
        <v>0.10593900481540899</v>
      </c>
      <c r="E1021" s="13">
        <v>6.5028901734104E-2</v>
      </c>
      <c r="F1021" s="13"/>
      <c r="G1021" s="13">
        <v>5.5248618784530398E-2</v>
      </c>
      <c r="H1021" s="13">
        <v>8.1232492997198896E-2</v>
      </c>
      <c r="I1021" s="13">
        <v>8.1180811808118106E-2</v>
      </c>
      <c r="J1021" s="13">
        <v>9.9526066350710901E-2</v>
      </c>
      <c r="K1021" s="13">
        <v>9.9236641221374003E-2</v>
      </c>
      <c r="L1021" s="13">
        <v>9.3567251461988299E-2</v>
      </c>
      <c r="M1021" s="13"/>
      <c r="N1021" s="13">
        <v>8.9361702127659606E-2</v>
      </c>
      <c r="O1021" s="13">
        <v>8.2352941176470601E-2</v>
      </c>
      <c r="P1021" s="13">
        <v>6.1797752808988797E-2</v>
      </c>
      <c r="Q1021" s="13">
        <v>9.0909090909090898E-2</v>
      </c>
      <c r="R1021" s="13"/>
      <c r="S1021" s="13">
        <v>6.9204152249134995E-2</v>
      </c>
      <c r="T1021" s="13">
        <v>8.9552238805970102E-2</v>
      </c>
      <c r="U1021" s="13">
        <v>9.6774193548387094E-2</v>
      </c>
      <c r="V1021" s="13">
        <v>7.6190476190476197E-2</v>
      </c>
      <c r="W1021" s="13">
        <v>0.10084033613445401</v>
      </c>
      <c r="X1021" s="13">
        <v>9.0909090909090898E-2</v>
      </c>
      <c r="Y1021" s="13">
        <v>0.10280373831775701</v>
      </c>
      <c r="Z1021" s="13">
        <v>6.6666666666666693E-2</v>
      </c>
      <c r="AA1021" s="13">
        <v>5.6603773584905703E-2</v>
      </c>
      <c r="AB1021" s="13">
        <v>0.10638297872340401</v>
      </c>
      <c r="AC1021" s="13">
        <v>0.11764705882352899</v>
      </c>
      <c r="AD1021" s="13">
        <v>4.3478260869565202E-2</v>
      </c>
      <c r="AE1021" s="13"/>
      <c r="AF1021" s="13">
        <v>8.4065244667503106E-2</v>
      </c>
      <c r="AG1021" s="13">
        <v>8.3657587548638099E-2</v>
      </c>
      <c r="AH1021" s="13"/>
      <c r="AI1021" s="13">
        <v>6.7796610169491497E-2</v>
      </c>
      <c r="AJ1021" s="13">
        <v>0.103896103896104</v>
      </c>
      <c r="AK1021" s="13">
        <v>7.80346820809249E-2</v>
      </c>
      <c r="AL1021" s="13"/>
      <c r="AM1021" s="13">
        <v>7.3529411764705899E-2</v>
      </c>
      <c r="AN1021" s="13">
        <v>0.115384615384615</v>
      </c>
      <c r="AO1021" s="13">
        <v>8.8888888888888906E-2</v>
      </c>
      <c r="AP1021" s="13"/>
      <c r="AQ1021" s="13">
        <v>6.3421828908554606E-2</v>
      </c>
      <c r="AR1021" s="13">
        <v>0.1046875</v>
      </c>
      <c r="AS1021" s="13"/>
      <c r="AT1021" s="13">
        <v>5.7057057057057103E-2</v>
      </c>
      <c r="AU1021" s="13">
        <v>9.1762252346194007E-2</v>
      </c>
      <c r="AV1021" s="13"/>
      <c r="AW1021" s="13">
        <v>7.6487252124645896E-2</v>
      </c>
      <c r="AX1021" s="13">
        <v>8.6044071353620105E-2</v>
      </c>
      <c r="AY1021" s="13"/>
      <c r="AZ1021" s="13">
        <v>9.5940959409594101E-2</v>
      </c>
      <c r="BA1021" s="13">
        <v>7.6315789473684198E-2</v>
      </c>
      <c r="BB1021" s="13"/>
      <c r="BC1021" s="13">
        <v>6.3218390804597693E-2</v>
      </c>
      <c r="BD1021" s="13">
        <v>9.1304347826086998E-2</v>
      </c>
      <c r="BE1021" s="13"/>
      <c r="BF1021" s="13">
        <v>3.6764705882352901E-2</v>
      </c>
      <c r="BG1021" s="13">
        <v>8.0188679245283001E-2</v>
      </c>
      <c r="BH1021" s="13"/>
      <c r="BI1021" s="13">
        <v>0.13768115942028999</v>
      </c>
      <c r="BJ1021" s="13">
        <v>7.86997433704021E-2</v>
      </c>
      <c r="BK1021" s="13"/>
      <c r="BL1021" s="13">
        <v>9.7029702970297005E-2</v>
      </c>
      <c r="BM1021" s="13">
        <v>7.1969696969697003E-2</v>
      </c>
    </row>
    <row r="1022" spans="2:65" x14ac:dyDescent="0.3">
      <c r="B1022" t="s">
        <v>421</v>
      </c>
      <c r="C1022" s="13">
        <v>3.17700453857791E-2</v>
      </c>
      <c r="D1022" s="13">
        <v>4.6548956661316199E-2</v>
      </c>
      <c r="E1022" s="13">
        <v>1.87861271676301E-2</v>
      </c>
      <c r="F1022" s="13"/>
      <c r="G1022" s="13">
        <v>2.7624309392265199E-2</v>
      </c>
      <c r="H1022" s="13">
        <v>2.8011204481792701E-2</v>
      </c>
      <c r="I1022" s="13">
        <v>2.9520295202952001E-2</v>
      </c>
      <c r="J1022" s="13">
        <v>3.3175355450236997E-2</v>
      </c>
      <c r="K1022" s="13">
        <v>4.58015267175573E-2</v>
      </c>
      <c r="L1022" s="13">
        <v>3.5087719298245598E-2</v>
      </c>
      <c r="M1022" s="13"/>
      <c r="N1022" s="13">
        <v>2.3404255319148901E-2</v>
      </c>
      <c r="O1022" s="13">
        <v>3.2352941176470598E-2</v>
      </c>
      <c r="P1022" s="13">
        <v>4.49438202247191E-2</v>
      </c>
      <c r="Q1022" s="13">
        <v>3.4482758620689703E-2</v>
      </c>
      <c r="R1022" s="13"/>
      <c r="S1022" s="13">
        <v>3.4602076124567498E-2</v>
      </c>
      <c r="T1022" s="13">
        <v>4.47761194029851E-2</v>
      </c>
      <c r="U1022" s="13">
        <v>1.6129032258064498E-2</v>
      </c>
      <c r="V1022" s="13">
        <v>6.6666666666666693E-2</v>
      </c>
      <c r="W1022" s="13">
        <v>3.3613445378151301E-2</v>
      </c>
      <c r="X1022" s="13">
        <v>4.5454545454545497E-2</v>
      </c>
      <c r="Y1022" s="13">
        <v>2.80373831775701E-2</v>
      </c>
      <c r="Z1022" s="13">
        <v>3.3333333333333298E-2</v>
      </c>
      <c r="AA1022" s="13">
        <v>1.25786163522013E-2</v>
      </c>
      <c r="AB1022" s="13">
        <v>1.0638297872340399E-2</v>
      </c>
      <c r="AC1022" s="13">
        <v>1.4705882352941201E-2</v>
      </c>
      <c r="AD1022" s="13">
        <v>0</v>
      </c>
      <c r="AE1022" s="13"/>
      <c r="AF1022" s="13">
        <v>3.1367628607277299E-2</v>
      </c>
      <c r="AG1022" s="13">
        <v>3.3073929961089502E-2</v>
      </c>
      <c r="AH1022" s="13"/>
      <c r="AI1022" s="13">
        <v>2.5423728813559299E-2</v>
      </c>
      <c r="AJ1022" s="13">
        <v>3.8961038961039002E-2</v>
      </c>
      <c r="AK1022" s="13">
        <v>3.7572254335260097E-2</v>
      </c>
      <c r="AL1022" s="13"/>
      <c r="AM1022" s="13">
        <v>1.4705882352941201E-2</v>
      </c>
      <c r="AN1022" s="13">
        <v>0</v>
      </c>
      <c r="AO1022" s="13">
        <v>5.1851851851851899E-2</v>
      </c>
      <c r="AP1022" s="13"/>
      <c r="AQ1022" s="13">
        <v>2.3598820058997001E-2</v>
      </c>
      <c r="AR1022" s="13">
        <v>4.0625000000000001E-2</v>
      </c>
      <c r="AS1022" s="13"/>
      <c r="AT1022" s="13">
        <v>2.7027027027027001E-2</v>
      </c>
      <c r="AU1022" s="13">
        <v>3.3368091762252299E-2</v>
      </c>
      <c r="AV1022" s="13"/>
      <c r="AW1022" s="13">
        <v>3.6827195467422101E-2</v>
      </c>
      <c r="AX1022" s="13">
        <v>2.93809024134313E-2</v>
      </c>
      <c r="AY1022" s="13"/>
      <c r="AZ1022" s="13">
        <v>4.2435424354243502E-2</v>
      </c>
      <c r="BA1022" s="13">
        <v>2.3684210526315801E-2</v>
      </c>
      <c r="BB1022" s="13"/>
      <c r="BC1022" s="13">
        <v>2.8735632183908E-2</v>
      </c>
      <c r="BD1022" s="13">
        <v>3.9130434782608699E-2</v>
      </c>
      <c r="BE1022" s="13"/>
      <c r="BF1022" s="13">
        <v>2.2058823529411801E-2</v>
      </c>
      <c r="BG1022" s="13">
        <v>3.3018867924528301E-2</v>
      </c>
      <c r="BH1022" s="13"/>
      <c r="BI1022" s="13">
        <v>4.3478260869565202E-2</v>
      </c>
      <c r="BJ1022" s="13">
        <v>2.9084687767322499E-2</v>
      </c>
      <c r="BK1022" s="13"/>
      <c r="BL1022" s="13">
        <v>3.5643564356435599E-2</v>
      </c>
      <c r="BM1022" s="13">
        <v>2.7777777777777801E-2</v>
      </c>
    </row>
    <row r="1023" spans="2:65" x14ac:dyDescent="0.3">
      <c r="B1023" t="s">
        <v>91</v>
      </c>
      <c r="C1023" s="13">
        <v>3.4795763993948597E-2</v>
      </c>
      <c r="D1023" s="13">
        <v>2.56821829855538E-2</v>
      </c>
      <c r="E1023" s="13">
        <v>4.3352601156069398E-2</v>
      </c>
      <c r="F1023" s="13"/>
      <c r="G1023" s="13">
        <v>3.8674033149171297E-2</v>
      </c>
      <c r="H1023" s="13">
        <v>2.5210084033613401E-2</v>
      </c>
      <c r="I1023" s="13">
        <v>3.3210332103321E-2</v>
      </c>
      <c r="J1023" s="13">
        <v>5.2132701421800903E-2</v>
      </c>
      <c r="K1023" s="13">
        <v>5.34351145038168E-2</v>
      </c>
      <c r="L1023" s="13">
        <v>1.7543859649122799E-2</v>
      </c>
      <c r="M1023" s="13"/>
      <c r="N1023" s="13">
        <v>2.7659574468085101E-2</v>
      </c>
      <c r="O1023" s="13">
        <v>3.8235294117647103E-2</v>
      </c>
      <c r="P1023" s="13">
        <v>5.0561797752809001E-2</v>
      </c>
      <c r="Q1023" s="13">
        <v>3.4482758620689703E-2</v>
      </c>
      <c r="R1023" s="13"/>
      <c r="S1023" s="13">
        <v>2.7681660899654001E-2</v>
      </c>
      <c r="T1023" s="13">
        <v>5.9701492537313397E-2</v>
      </c>
      <c r="U1023" s="13">
        <v>6.4516129032258104E-2</v>
      </c>
      <c r="V1023" s="13">
        <v>3.8095238095238099E-2</v>
      </c>
      <c r="W1023" s="13">
        <v>8.4033613445378096E-3</v>
      </c>
      <c r="X1023" s="13">
        <v>5.3030303030302997E-2</v>
      </c>
      <c r="Y1023" s="13">
        <v>2.80373831775701E-2</v>
      </c>
      <c r="Z1023" s="13">
        <v>3.3333333333333298E-2</v>
      </c>
      <c r="AA1023" s="13">
        <v>3.77358490566038E-2</v>
      </c>
      <c r="AB1023" s="13">
        <v>1.0638297872340399E-2</v>
      </c>
      <c r="AC1023" s="13">
        <v>2.9411764705882401E-2</v>
      </c>
      <c r="AD1023" s="13">
        <v>4.3478260869565202E-2</v>
      </c>
      <c r="AE1023" s="13"/>
      <c r="AF1023" s="13">
        <v>2.7603513174404001E-2</v>
      </c>
      <c r="AG1023" s="13">
        <v>4.66926070038911E-2</v>
      </c>
      <c r="AH1023" s="13"/>
      <c r="AI1023" s="13">
        <v>2.1186440677966101E-2</v>
      </c>
      <c r="AJ1023" s="13">
        <v>3.8961038961039002E-2</v>
      </c>
      <c r="AK1023" s="13">
        <v>2.8901734104046201E-2</v>
      </c>
      <c r="AL1023" s="13"/>
      <c r="AM1023" s="13">
        <v>0</v>
      </c>
      <c r="AN1023" s="13">
        <v>3.8461538461538498E-2</v>
      </c>
      <c r="AO1023" s="13">
        <v>2.2222222222222199E-2</v>
      </c>
      <c r="AP1023" s="13"/>
      <c r="AQ1023" s="13">
        <v>3.2448377581120902E-2</v>
      </c>
      <c r="AR1023" s="13">
        <v>3.7499999999999999E-2</v>
      </c>
      <c r="AS1023" s="13"/>
      <c r="AT1023" s="13">
        <v>3.3033033033033003E-2</v>
      </c>
      <c r="AU1023" s="13">
        <v>3.5453597497393102E-2</v>
      </c>
      <c r="AV1023" s="13"/>
      <c r="AW1023" s="13">
        <v>3.6827195467422101E-2</v>
      </c>
      <c r="AX1023" s="13">
        <v>3.3578174186778602E-2</v>
      </c>
      <c r="AY1023" s="13"/>
      <c r="AZ1023" s="13">
        <v>4.2435424354243502E-2</v>
      </c>
      <c r="BA1023" s="13">
        <v>2.6315789473684199E-2</v>
      </c>
      <c r="BB1023" s="13"/>
      <c r="BC1023" s="13">
        <v>2.2988505747126398E-2</v>
      </c>
      <c r="BD1023" s="13">
        <v>3.4782608695652202E-2</v>
      </c>
      <c r="BE1023" s="13"/>
      <c r="BF1023" s="13">
        <v>2.9411764705882401E-2</v>
      </c>
      <c r="BG1023" s="13">
        <v>1.88679245283019E-2</v>
      </c>
      <c r="BH1023" s="13"/>
      <c r="BI1023" s="13">
        <v>2.8985507246376802E-2</v>
      </c>
      <c r="BJ1023" s="13">
        <v>3.3361847733105202E-2</v>
      </c>
      <c r="BK1023" s="13"/>
      <c r="BL1023" s="13">
        <v>2.7722772277227699E-2</v>
      </c>
      <c r="BM1023" s="13">
        <v>3.7878787878787901E-2</v>
      </c>
    </row>
    <row r="1024" spans="2:65" x14ac:dyDescent="0.3">
      <c r="C1024" s="13"/>
      <c r="D1024" s="13"/>
      <c r="E1024" s="13"/>
      <c r="F1024" s="13"/>
      <c r="G1024" s="13"/>
      <c r="H1024" s="13"/>
      <c r="I1024" s="13"/>
      <c r="J1024" s="13"/>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c r="BK1024" s="13"/>
      <c r="BL1024" s="13"/>
      <c r="BM1024" s="13"/>
    </row>
    <row r="1025" spans="2:65" x14ac:dyDescent="0.3">
      <c r="B1025" s="6" t="s">
        <v>445</v>
      </c>
      <c r="C1025" s="13"/>
      <c r="D1025" s="13"/>
      <c r="E1025" s="13"/>
      <c r="F1025" s="13"/>
      <c r="G1025" s="13"/>
      <c r="H1025" s="13"/>
      <c r="I1025" s="13"/>
      <c r="J1025" s="13"/>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c r="BK1025" s="13"/>
      <c r="BL1025" s="13"/>
      <c r="BM1025" s="13"/>
    </row>
    <row r="1026" spans="2:65" x14ac:dyDescent="0.3">
      <c r="B1026" s="23" t="s">
        <v>82</v>
      </c>
      <c r="C1026" s="13"/>
      <c r="D1026" s="13"/>
      <c r="E1026" s="13"/>
      <c r="F1026" s="13"/>
      <c r="G1026" s="13"/>
      <c r="H1026" s="13"/>
      <c r="I1026" s="13"/>
      <c r="J1026" s="13"/>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c r="BK1026" s="13"/>
      <c r="BL1026" s="13"/>
      <c r="BM1026" s="13"/>
    </row>
    <row r="1027" spans="2:65" x14ac:dyDescent="0.3">
      <c r="B1027" t="s">
        <v>87</v>
      </c>
      <c r="C1027" s="13">
        <v>0.46822995461422101</v>
      </c>
      <c r="D1027" s="13">
        <v>0.45906902086677398</v>
      </c>
      <c r="E1027" s="13">
        <v>0.47832369942196501</v>
      </c>
      <c r="F1027" s="13"/>
      <c r="G1027" s="13">
        <v>0.39226519337016602</v>
      </c>
      <c r="H1027" s="13">
        <v>0.48739495798319299</v>
      </c>
      <c r="I1027" s="13">
        <v>0.45756457564575598</v>
      </c>
      <c r="J1027" s="13">
        <v>0.48341232227488201</v>
      </c>
      <c r="K1027" s="13">
        <v>0.488549618320611</v>
      </c>
      <c r="L1027" s="13">
        <v>0.49122807017543901</v>
      </c>
      <c r="M1027" s="13"/>
      <c r="N1027" s="13">
        <v>0.48297872340425502</v>
      </c>
      <c r="O1027" s="13">
        <v>0.45</v>
      </c>
      <c r="P1027" s="13">
        <v>0.45505617977528101</v>
      </c>
      <c r="Q1027" s="13">
        <v>0.46708463949843299</v>
      </c>
      <c r="R1027" s="13"/>
      <c r="S1027" s="13">
        <v>0.50173010380622796</v>
      </c>
      <c r="T1027" s="13">
        <v>0.44776119402985098</v>
      </c>
      <c r="U1027" s="13">
        <v>0.5</v>
      </c>
      <c r="V1027" s="13">
        <v>0.49523809523809498</v>
      </c>
      <c r="W1027" s="13">
        <v>0.48739495798319299</v>
      </c>
      <c r="X1027" s="13">
        <v>0.37878787878787901</v>
      </c>
      <c r="Y1027" s="13">
        <v>0.45794392523364502</v>
      </c>
      <c r="Z1027" s="13">
        <v>0.36666666666666697</v>
      </c>
      <c r="AA1027" s="13">
        <v>0.47169811320754701</v>
      </c>
      <c r="AB1027" s="13">
        <v>0.48936170212766</v>
      </c>
      <c r="AC1027" s="13">
        <v>0.47058823529411797</v>
      </c>
      <c r="AD1027" s="13">
        <v>0.434782608695652</v>
      </c>
      <c r="AE1027" s="13"/>
      <c r="AF1027" s="13">
        <v>0.47176913425345002</v>
      </c>
      <c r="AG1027" s="13">
        <v>0.46108949416342399</v>
      </c>
      <c r="AH1027" s="13"/>
      <c r="AI1027" s="13">
        <v>0.46610169491525399</v>
      </c>
      <c r="AJ1027" s="13">
        <v>0.415584415584416</v>
      </c>
      <c r="AK1027" s="13">
        <v>0.45664739884393102</v>
      </c>
      <c r="AL1027" s="13"/>
      <c r="AM1027" s="13">
        <v>0.5</v>
      </c>
      <c r="AN1027" s="13">
        <v>0.46153846153846201</v>
      </c>
      <c r="AO1027" s="13">
        <v>0.38518518518518502</v>
      </c>
      <c r="AP1027" s="13"/>
      <c r="AQ1027" s="13">
        <v>0.51327433628318597</v>
      </c>
      <c r="AR1027" s="13">
        <v>0.421875</v>
      </c>
      <c r="AS1027" s="13"/>
      <c r="AT1027" s="13">
        <v>0.48648648648648701</v>
      </c>
      <c r="AU1027" s="13">
        <v>0.466110531803962</v>
      </c>
      <c r="AV1027" s="13"/>
      <c r="AW1027" s="13">
        <v>0.40793201133144502</v>
      </c>
      <c r="AX1027" s="13">
        <v>0.49213011542497398</v>
      </c>
      <c r="AY1027" s="13"/>
      <c r="AZ1027" s="13">
        <v>0.43911439114391099</v>
      </c>
      <c r="BA1027" s="13">
        <v>0.490789473684211</v>
      </c>
      <c r="BB1027" s="13"/>
      <c r="BC1027" s="13">
        <v>0.46839080459770099</v>
      </c>
      <c r="BD1027" s="13">
        <v>0.43913043478260899</v>
      </c>
      <c r="BE1027" s="13"/>
      <c r="BF1027" s="13">
        <v>0.50735294117647101</v>
      </c>
      <c r="BG1027" s="13">
        <v>0.44339622641509402</v>
      </c>
      <c r="BH1027" s="13"/>
      <c r="BI1027" s="13">
        <v>0.44202898550724601</v>
      </c>
      <c r="BJ1027" s="13">
        <v>0.471343028229256</v>
      </c>
      <c r="BK1027" s="13"/>
      <c r="BL1027" s="13">
        <v>0.44752475247524798</v>
      </c>
      <c r="BM1027" s="13">
        <v>0.48484848484848497</v>
      </c>
    </row>
    <row r="1028" spans="2:65" x14ac:dyDescent="0.3">
      <c r="B1028" t="s">
        <v>88</v>
      </c>
      <c r="C1028" s="13">
        <v>0.30332829046898602</v>
      </c>
      <c r="D1028" s="13">
        <v>0.27929373996789703</v>
      </c>
      <c r="E1028" s="13">
        <v>0.32369942196531798</v>
      </c>
      <c r="F1028" s="13"/>
      <c r="G1028" s="13">
        <v>0.33149171270718197</v>
      </c>
      <c r="H1028" s="13">
        <v>0.28851540616246502</v>
      </c>
      <c r="I1028" s="13">
        <v>0.29889298892988903</v>
      </c>
      <c r="J1028" s="13">
        <v>0.29383886255924202</v>
      </c>
      <c r="K1028" s="13">
        <v>0.25954198473282403</v>
      </c>
      <c r="L1028" s="13">
        <v>0.35672514619883</v>
      </c>
      <c r="M1028" s="13"/>
      <c r="N1028" s="13">
        <v>0.30212765957446802</v>
      </c>
      <c r="O1028" s="13">
        <v>0.29411764705882398</v>
      </c>
      <c r="P1028" s="13">
        <v>0.325842696629214</v>
      </c>
      <c r="Q1028" s="13">
        <v>0.30407523510971801</v>
      </c>
      <c r="R1028" s="13"/>
      <c r="S1028" s="13">
        <v>0.280276816608997</v>
      </c>
      <c r="T1028" s="13">
        <v>0.328358208955224</v>
      </c>
      <c r="U1028" s="13">
        <v>0.25806451612903197</v>
      </c>
      <c r="V1028" s="13">
        <v>0.28571428571428598</v>
      </c>
      <c r="W1028" s="13">
        <v>0.32773109243697501</v>
      </c>
      <c r="X1028" s="13">
        <v>0.28787878787878801</v>
      </c>
      <c r="Y1028" s="13">
        <v>0.30841121495327101</v>
      </c>
      <c r="Z1028" s="13">
        <v>0.33333333333333298</v>
      </c>
      <c r="AA1028" s="13">
        <v>0.31446540880503099</v>
      </c>
      <c r="AB1028" s="13">
        <v>0.30851063829787201</v>
      </c>
      <c r="AC1028" s="13">
        <v>0.32352941176470601</v>
      </c>
      <c r="AD1028" s="13">
        <v>0.39130434782608697</v>
      </c>
      <c r="AE1028" s="13"/>
      <c r="AF1028" s="13">
        <v>0.29987452948557097</v>
      </c>
      <c r="AG1028" s="13">
        <v>0.30544747081712098</v>
      </c>
      <c r="AH1028" s="13"/>
      <c r="AI1028" s="13">
        <v>0.31779661016949201</v>
      </c>
      <c r="AJ1028" s="13">
        <v>0.337662337662338</v>
      </c>
      <c r="AK1028" s="13">
        <v>0.29479768786127197</v>
      </c>
      <c r="AL1028" s="13"/>
      <c r="AM1028" s="13">
        <v>0.29411764705882398</v>
      </c>
      <c r="AN1028" s="13">
        <v>0.269230769230769</v>
      </c>
      <c r="AO1028" s="13">
        <v>0.37037037037037002</v>
      </c>
      <c r="AP1028" s="13"/>
      <c r="AQ1028" s="13">
        <v>0.287610619469027</v>
      </c>
      <c r="AR1028" s="13">
        <v>0.31874999999999998</v>
      </c>
      <c r="AS1028" s="13"/>
      <c r="AT1028" s="13">
        <v>0.31231231231231199</v>
      </c>
      <c r="AU1028" s="13">
        <v>0.29718456725755998</v>
      </c>
      <c r="AV1028" s="13"/>
      <c r="AW1028" s="13">
        <v>0.337110481586402</v>
      </c>
      <c r="AX1028" s="13">
        <v>0.29171038824763901</v>
      </c>
      <c r="AY1028" s="13"/>
      <c r="AZ1028" s="13">
        <v>0.30627306273062699</v>
      </c>
      <c r="BA1028" s="13">
        <v>0.30526315789473701</v>
      </c>
      <c r="BB1028" s="13"/>
      <c r="BC1028" s="13">
        <v>0.30459770114942503</v>
      </c>
      <c r="BD1028" s="13">
        <v>0.30869565217391298</v>
      </c>
      <c r="BE1028" s="13"/>
      <c r="BF1028" s="13">
        <v>0.29411764705882398</v>
      </c>
      <c r="BG1028" s="13">
        <v>0.31132075471698101</v>
      </c>
      <c r="BH1028" s="13"/>
      <c r="BI1028" s="13">
        <v>0.282608695652174</v>
      </c>
      <c r="BJ1028" s="13">
        <v>0.30624465355004299</v>
      </c>
      <c r="BK1028" s="13"/>
      <c r="BL1028" s="13">
        <v>0.31485148514851502</v>
      </c>
      <c r="BM1028" s="13">
        <v>0.29545454545454503</v>
      </c>
    </row>
    <row r="1029" spans="2:65" x14ac:dyDescent="0.3">
      <c r="B1029" t="s">
        <v>420</v>
      </c>
      <c r="C1029" s="13">
        <v>0.115733736762481</v>
      </c>
      <c r="D1029" s="13">
        <v>0.13162118780096299</v>
      </c>
      <c r="E1029" s="13">
        <v>9.9710982658959502E-2</v>
      </c>
      <c r="F1029" s="13"/>
      <c r="G1029" s="13">
        <v>0.16574585635359099</v>
      </c>
      <c r="H1029" s="13">
        <v>0.112044817927171</v>
      </c>
      <c r="I1029" s="13">
        <v>0.12546125461254601</v>
      </c>
      <c r="J1029" s="13">
        <v>9.0047393364928896E-2</v>
      </c>
      <c r="K1029" s="13">
        <v>9.9236641221374003E-2</v>
      </c>
      <c r="L1029" s="13">
        <v>9.9415204678362595E-2</v>
      </c>
      <c r="M1029" s="13"/>
      <c r="N1029" s="13">
        <v>0.121276595744681</v>
      </c>
      <c r="O1029" s="13">
        <v>0.11764705882352899</v>
      </c>
      <c r="P1029" s="13">
        <v>0.112359550561798</v>
      </c>
      <c r="Q1029" s="13">
        <v>0.10658307210031299</v>
      </c>
      <c r="R1029" s="13"/>
      <c r="S1029" s="13">
        <v>0.124567474048443</v>
      </c>
      <c r="T1029" s="13">
        <v>8.9552238805970102E-2</v>
      </c>
      <c r="U1029" s="13">
        <v>0.12903225806451599</v>
      </c>
      <c r="V1029" s="13">
        <v>0.114285714285714</v>
      </c>
      <c r="W1029" s="13">
        <v>0.109243697478992</v>
      </c>
      <c r="X1029" s="13">
        <v>0.174242424242424</v>
      </c>
      <c r="Y1029" s="13">
        <v>0.121495327102804</v>
      </c>
      <c r="Z1029" s="13">
        <v>0.2</v>
      </c>
      <c r="AA1029" s="13">
        <v>7.5471698113207503E-2</v>
      </c>
      <c r="AB1029" s="13">
        <v>0.117021276595745</v>
      </c>
      <c r="AC1029" s="13">
        <v>7.3529411764705899E-2</v>
      </c>
      <c r="AD1029" s="13">
        <v>8.6956521739130405E-2</v>
      </c>
      <c r="AE1029" s="13"/>
      <c r="AF1029" s="13">
        <v>0.125470514429109</v>
      </c>
      <c r="AG1029" s="13">
        <v>0.103112840466926</v>
      </c>
      <c r="AH1029" s="13"/>
      <c r="AI1029" s="13">
        <v>0.12711864406779699</v>
      </c>
      <c r="AJ1029" s="13">
        <v>0.168831168831169</v>
      </c>
      <c r="AK1029" s="13">
        <v>0.12716763005780299</v>
      </c>
      <c r="AL1029" s="13"/>
      <c r="AM1029" s="13">
        <v>0.14705882352941199</v>
      </c>
      <c r="AN1029" s="13">
        <v>0.15384615384615399</v>
      </c>
      <c r="AO1029" s="13">
        <v>0.140740740740741</v>
      </c>
      <c r="AP1029" s="13"/>
      <c r="AQ1029" s="13">
        <v>0.12241887905604699</v>
      </c>
      <c r="AR1029" s="13">
        <v>0.10781250000000001</v>
      </c>
      <c r="AS1029" s="13"/>
      <c r="AT1029" s="13">
        <v>0.117117117117117</v>
      </c>
      <c r="AU1029" s="13">
        <v>0.11157455683003099</v>
      </c>
      <c r="AV1029" s="13"/>
      <c r="AW1029" s="13">
        <v>0.13314447592067999</v>
      </c>
      <c r="AX1029" s="13">
        <v>0.11017838405036701</v>
      </c>
      <c r="AY1029" s="13"/>
      <c r="AZ1029" s="13">
        <v>0.11070110701107</v>
      </c>
      <c r="BA1029" s="13">
        <v>0.118421052631579</v>
      </c>
      <c r="BB1029" s="13"/>
      <c r="BC1029" s="13">
        <v>0.13505747126436801</v>
      </c>
      <c r="BD1029" s="13">
        <v>0.121739130434783</v>
      </c>
      <c r="BE1029" s="13"/>
      <c r="BF1029" s="13">
        <v>0.10294117647058799</v>
      </c>
      <c r="BG1029" s="13">
        <v>0.155660377358491</v>
      </c>
      <c r="BH1029" s="13"/>
      <c r="BI1029" s="13">
        <v>0.115942028985507</v>
      </c>
      <c r="BJ1029" s="13">
        <v>0.11633875106928999</v>
      </c>
      <c r="BK1029" s="13"/>
      <c r="BL1029" s="13">
        <v>0.12673267326732701</v>
      </c>
      <c r="BM1029" s="13">
        <v>0.107323232323232</v>
      </c>
    </row>
    <row r="1030" spans="2:65" x14ac:dyDescent="0.3">
      <c r="B1030" t="s">
        <v>421</v>
      </c>
      <c r="C1030" s="13">
        <v>7.1104387291981805E-2</v>
      </c>
      <c r="D1030" s="13">
        <v>9.6308186195826706E-2</v>
      </c>
      <c r="E1030" s="13">
        <v>4.9132947976878602E-2</v>
      </c>
      <c r="F1030" s="13"/>
      <c r="G1030" s="13">
        <v>8.8397790055248601E-2</v>
      </c>
      <c r="H1030" s="13">
        <v>7.2829131652661097E-2</v>
      </c>
      <c r="I1030" s="13">
        <v>7.3800738007380101E-2</v>
      </c>
      <c r="J1030" s="13">
        <v>8.0568720379146905E-2</v>
      </c>
      <c r="K1030" s="13">
        <v>9.9236641221374003E-2</v>
      </c>
      <c r="L1030" s="13">
        <v>1.1695906432748499E-2</v>
      </c>
      <c r="M1030" s="13"/>
      <c r="N1030" s="13">
        <v>6.1702127659574502E-2</v>
      </c>
      <c r="O1030" s="13">
        <v>8.8235294117647106E-2</v>
      </c>
      <c r="P1030" s="13">
        <v>6.1797752808988797E-2</v>
      </c>
      <c r="Q1030" s="13">
        <v>7.5235109717868301E-2</v>
      </c>
      <c r="R1030" s="13"/>
      <c r="S1030" s="13">
        <v>5.5363321799308002E-2</v>
      </c>
      <c r="T1030" s="13">
        <v>7.4626865671641798E-2</v>
      </c>
      <c r="U1030" s="13">
        <v>9.6774193548387094E-2</v>
      </c>
      <c r="V1030" s="13">
        <v>4.7619047619047603E-2</v>
      </c>
      <c r="W1030" s="13">
        <v>5.0420168067226899E-2</v>
      </c>
      <c r="X1030" s="13">
        <v>0.11363636363636399</v>
      </c>
      <c r="Y1030" s="13">
        <v>6.5420560747663503E-2</v>
      </c>
      <c r="Z1030" s="13">
        <v>6.6666666666666693E-2</v>
      </c>
      <c r="AA1030" s="13">
        <v>8.17610062893082E-2</v>
      </c>
      <c r="AB1030" s="13">
        <v>7.4468085106383003E-2</v>
      </c>
      <c r="AC1030" s="13">
        <v>8.8235294117647106E-2</v>
      </c>
      <c r="AD1030" s="13">
        <v>4.3478260869565202E-2</v>
      </c>
      <c r="AE1030" s="13"/>
      <c r="AF1030" s="13">
        <v>6.5244667503136802E-2</v>
      </c>
      <c r="AG1030" s="13">
        <v>8.1712062256809298E-2</v>
      </c>
      <c r="AH1030" s="13"/>
      <c r="AI1030" s="13">
        <v>5.0847457627118599E-2</v>
      </c>
      <c r="AJ1030" s="13">
        <v>5.1948051948052E-2</v>
      </c>
      <c r="AK1030" s="13">
        <v>8.0924855491329495E-2</v>
      </c>
      <c r="AL1030" s="13"/>
      <c r="AM1030" s="13">
        <v>4.4117647058823498E-2</v>
      </c>
      <c r="AN1030" s="13">
        <v>7.69230769230769E-2</v>
      </c>
      <c r="AO1030" s="13">
        <v>5.9259259259259303E-2</v>
      </c>
      <c r="AP1030" s="13"/>
      <c r="AQ1030" s="13">
        <v>5.1622418879055998E-2</v>
      </c>
      <c r="AR1030" s="13">
        <v>9.2187500000000006E-2</v>
      </c>
      <c r="AS1030" s="13"/>
      <c r="AT1030" s="13">
        <v>5.4054054054054099E-2</v>
      </c>
      <c r="AU1030" s="13">
        <v>7.8206465067778896E-2</v>
      </c>
      <c r="AV1030" s="13"/>
      <c r="AW1030" s="13">
        <v>7.6487252124645896E-2</v>
      </c>
      <c r="AX1030" s="13">
        <v>6.8205666316893995E-2</v>
      </c>
      <c r="AY1030" s="13"/>
      <c r="AZ1030" s="13">
        <v>8.6715867158671606E-2</v>
      </c>
      <c r="BA1030" s="13">
        <v>5.6578947368421097E-2</v>
      </c>
      <c r="BB1030" s="13"/>
      <c r="BC1030" s="13">
        <v>6.0344827586206899E-2</v>
      </c>
      <c r="BD1030" s="13">
        <v>8.2608695652173894E-2</v>
      </c>
      <c r="BE1030" s="13"/>
      <c r="BF1030" s="13">
        <v>5.8823529411764698E-2</v>
      </c>
      <c r="BG1030" s="13">
        <v>6.1320754716981098E-2</v>
      </c>
      <c r="BH1030" s="13"/>
      <c r="BI1030" s="13">
        <v>0.108695652173913</v>
      </c>
      <c r="BJ1030" s="13">
        <v>6.6723695466210403E-2</v>
      </c>
      <c r="BK1030" s="13"/>
      <c r="BL1030" s="13">
        <v>7.5247524752475203E-2</v>
      </c>
      <c r="BM1030" s="13">
        <v>7.0707070707070704E-2</v>
      </c>
    </row>
    <row r="1031" spans="2:65" x14ac:dyDescent="0.3">
      <c r="B1031" t="s">
        <v>91</v>
      </c>
      <c r="C1031" s="13">
        <v>4.16036308623298E-2</v>
      </c>
      <c r="D1031" s="13">
        <v>3.3707865168539297E-2</v>
      </c>
      <c r="E1031" s="13">
        <v>4.9132947976878602E-2</v>
      </c>
      <c r="F1031" s="13"/>
      <c r="G1031" s="13">
        <v>2.2099447513812199E-2</v>
      </c>
      <c r="H1031" s="13">
        <v>3.9215686274509803E-2</v>
      </c>
      <c r="I1031" s="13">
        <v>4.4280442804428E-2</v>
      </c>
      <c r="J1031" s="13">
        <v>5.2132701421800903E-2</v>
      </c>
      <c r="K1031" s="13">
        <v>5.34351145038168E-2</v>
      </c>
      <c r="L1031" s="13">
        <v>4.0935672514619902E-2</v>
      </c>
      <c r="M1031" s="13"/>
      <c r="N1031" s="13">
        <v>3.1914893617021302E-2</v>
      </c>
      <c r="O1031" s="13">
        <v>0.05</v>
      </c>
      <c r="P1031" s="13">
        <v>4.49438202247191E-2</v>
      </c>
      <c r="Q1031" s="13">
        <v>4.70219435736677E-2</v>
      </c>
      <c r="R1031" s="13"/>
      <c r="S1031" s="13">
        <v>3.8062283737024201E-2</v>
      </c>
      <c r="T1031" s="13">
        <v>5.9701492537313397E-2</v>
      </c>
      <c r="U1031" s="13">
        <v>1.6129032258064498E-2</v>
      </c>
      <c r="V1031" s="13">
        <v>5.7142857142857099E-2</v>
      </c>
      <c r="W1031" s="13">
        <v>2.5210084033613401E-2</v>
      </c>
      <c r="X1031" s="13">
        <v>4.5454545454545497E-2</v>
      </c>
      <c r="Y1031" s="13">
        <v>4.67289719626168E-2</v>
      </c>
      <c r="Z1031" s="13">
        <v>3.3333333333333298E-2</v>
      </c>
      <c r="AA1031" s="13">
        <v>5.6603773584905703E-2</v>
      </c>
      <c r="AB1031" s="13">
        <v>1.0638297872340399E-2</v>
      </c>
      <c r="AC1031" s="13">
        <v>4.4117647058823498E-2</v>
      </c>
      <c r="AD1031" s="13">
        <v>4.3478260869565202E-2</v>
      </c>
      <c r="AE1031" s="13"/>
      <c r="AF1031" s="13">
        <v>3.7641154328732697E-2</v>
      </c>
      <c r="AG1031" s="13">
        <v>4.8638132295719803E-2</v>
      </c>
      <c r="AH1031" s="13"/>
      <c r="AI1031" s="13">
        <v>3.8135593220338999E-2</v>
      </c>
      <c r="AJ1031" s="13">
        <v>2.5974025974026E-2</v>
      </c>
      <c r="AK1031" s="13">
        <v>4.0462427745664699E-2</v>
      </c>
      <c r="AL1031" s="13"/>
      <c r="AM1031" s="13">
        <v>1.4705882352941201E-2</v>
      </c>
      <c r="AN1031" s="13">
        <v>3.8461538461538498E-2</v>
      </c>
      <c r="AO1031" s="13">
        <v>4.4444444444444398E-2</v>
      </c>
      <c r="AP1031" s="13"/>
      <c r="AQ1031" s="13">
        <v>2.50737463126844E-2</v>
      </c>
      <c r="AR1031" s="13">
        <v>5.9374999999999997E-2</v>
      </c>
      <c r="AS1031" s="13"/>
      <c r="AT1031" s="13">
        <v>3.0030030030029999E-2</v>
      </c>
      <c r="AU1031" s="13">
        <v>4.6923879040667402E-2</v>
      </c>
      <c r="AV1031" s="13"/>
      <c r="AW1031" s="13">
        <v>4.5325779036827198E-2</v>
      </c>
      <c r="AX1031" s="13">
        <v>3.77754459601259E-2</v>
      </c>
      <c r="AY1031" s="13"/>
      <c r="AZ1031" s="13">
        <v>5.7195571955719601E-2</v>
      </c>
      <c r="BA1031" s="13">
        <v>2.89473684210526E-2</v>
      </c>
      <c r="BB1031" s="13"/>
      <c r="BC1031" s="13">
        <v>3.1609195402298902E-2</v>
      </c>
      <c r="BD1031" s="13">
        <v>4.7826086956521699E-2</v>
      </c>
      <c r="BE1031" s="13"/>
      <c r="BF1031" s="13">
        <v>3.6764705882352901E-2</v>
      </c>
      <c r="BG1031" s="13">
        <v>2.83018867924528E-2</v>
      </c>
      <c r="BH1031" s="13"/>
      <c r="BI1031" s="13">
        <v>5.0724637681159403E-2</v>
      </c>
      <c r="BJ1031" s="13">
        <v>3.9349871685201002E-2</v>
      </c>
      <c r="BK1031" s="13"/>
      <c r="BL1031" s="13">
        <v>3.5643564356435599E-2</v>
      </c>
      <c r="BM1031" s="13">
        <v>4.1666666666666699E-2</v>
      </c>
    </row>
    <row r="1032" spans="2:65" x14ac:dyDescent="0.3">
      <c r="C1032" s="13"/>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c r="BK1032" s="13"/>
      <c r="BL1032" s="13"/>
      <c r="BM1032" s="13"/>
    </row>
    <row r="1033" spans="2:65" x14ac:dyDescent="0.3">
      <c r="B1033" s="6" t="s">
        <v>446</v>
      </c>
      <c r="C1033" s="13"/>
      <c r="D1033" s="13"/>
      <c r="E1033" s="13"/>
      <c r="F1033" s="13"/>
      <c r="G1033" s="13"/>
      <c r="H1033" s="13"/>
      <c r="I1033" s="13"/>
      <c r="J1033" s="13"/>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c r="BK1033" s="13"/>
      <c r="BL1033" s="13"/>
      <c r="BM1033" s="13"/>
    </row>
    <row r="1034" spans="2:65" x14ac:dyDescent="0.3">
      <c r="B1034" s="23" t="s">
        <v>82</v>
      </c>
      <c r="C1034" s="13"/>
      <c r="D1034" s="13"/>
      <c r="E1034" s="13"/>
      <c r="F1034" s="13"/>
      <c r="G1034" s="13"/>
      <c r="H1034" s="13"/>
      <c r="I1034" s="13"/>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row>
    <row r="1035" spans="2:65" x14ac:dyDescent="0.3">
      <c r="B1035" t="s">
        <v>87</v>
      </c>
      <c r="C1035" s="13">
        <v>0.427382753403933</v>
      </c>
      <c r="D1035" s="13">
        <v>0.383627608346709</v>
      </c>
      <c r="E1035" s="13">
        <v>0.46531791907514503</v>
      </c>
      <c r="F1035" s="13"/>
      <c r="G1035" s="13">
        <v>0.41436464088397801</v>
      </c>
      <c r="H1035" s="13">
        <v>0.44817927170868299</v>
      </c>
      <c r="I1035" s="13">
        <v>0.45018450184501801</v>
      </c>
      <c r="J1035" s="13">
        <v>0.40284360189573498</v>
      </c>
      <c r="K1035" s="13">
        <v>0.37404580152671801</v>
      </c>
      <c r="L1035" s="13">
        <v>0.43274853801169599</v>
      </c>
      <c r="M1035" s="13"/>
      <c r="N1035" s="13">
        <v>0.44468085106382998</v>
      </c>
      <c r="O1035" s="13">
        <v>0.40588235294117597</v>
      </c>
      <c r="P1035" s="13">
        <v>0.43820224719101097</v>
      </c>
      <c r="Q1035" s="13">
        <v>0.423197492163009</v>
      </c>
      <c r="R1035" s="13"/>
      <c r="S1035" s="13">
        <v>0.432525951557093</v>
      </c>
      <c r="T1035" s="13">
        <v>0.402985074626866</v>
      </c>
      <c r="U1035" s="13">
        <v>0.41935483870967699</v>
      </c>
      <c r="V1035" s="13">
        <v>0.45714285714285702</v>
      </c>
      <c r="W1035" s="13">
        <v>0.42857142857142899</v>
      </c>
      <c r="X1035" s="13">
        <v>0.32575757575757602</v>
      </c>
      <c r="Y1035" s="13">
        <v>0.49532710280373798</v>
      </c>
      <c r="Z1035" s="13">
        <v>0.4</v>
      </c>
      <c r="AA1035" s="13">
        <v>0.43396226415094302</v>
      </c>
      <c r="AB1035" s="13">
        <v>0.52127659574468099</v>
      </c>
      <c r="AC1035" s="13">
        <v>0.36764705882352899</v>
      </c>
      <c r="AD1035" s="13">
        <v>0.434782608695652</v>
      </c>
      <c r="AE1035" s="13"/>
      <c r="AF1035" s="13">
        <v>0.44165621079046402</v>
      </c>
      <c r="AG1035" s="13">
        <v>0.40856031128404702</v>
      </c>
      <c r="AH1035" s="13"/>
      <c r="AI1035" s="13">
        <v>0.427966101694915</v>
      </c>
      <c r="AJ1035" s="13">
        <v>0.37662337662337703</v>
      </c>
      <c r="AK1035" s="13">
        <v>0.43352601156069398</v>
      </c>
      <c r="AL1035" s="13"/>
      <c r="AM1035" s="13">
        <v>0.51470588235294101</v>
      </c>
      <c r="AN1035" s="13">
        <v>0.36538461538461497</v>
      </c>
      <c r="AO1035" s="13">
        <v>0.33333333333333298</v>
      </c>
      <c r="AP1035" s="13"/>
      <c r="AQ1035" s="13">
        <v>0.45870206489675502</v>
      </c>
      <c r="AR1035" s="13">
        <v>0.39687499999999998</v>
      </c>
      <c r="AS1035" s="13"/>
      <c r="AT1035" s="13">
        <v>0.42942942942942902</v>
      </c>
      <c r="AU1035" s="13">
        <v>0.43065693430656898</v>
      </c>
      <c r="AV1035" s="13"/>
      <c r="AW1035" s="13">
        <v>0.39943342776203999</v>
      </c>
      <c r="AX1035" s="13">
        <v>0.44071353620146902</v>
      </c>
      <c r="AY1035" s="13"/>
      <c r="AZ1035" s="13">
        <v>0.40959409594095902</v>
      </c>
      <c r="BA1035" s="13">
        <v>0.44078947368421101</v>
      </c>
      <c r="BB1035" s="13"/>
      <c r="BC1035" s="13">
        <v>0.44827586206896602</v>
      </c>
      <c r="BD1035" s="13">
        <v>0.39565217391304303</v>
      </c>
      <c r="BE1035" s="13"/>
      <c r="BF1035" s="13">
        <v>0.52941176470588203</v>
      </c>
      <c r="BG1035" s="13">
        <v>0.39622641509433998</v>
      </c>
      <c r="BH1035" s="13"/>
      <c r="BI1035" s="13">
        <v>0.42028985507246402</v>
      </c>
      <c r="BJ1035" s="13">
        <v>0.42942686056458501</v>
      </c>
      <c r="BK1035" s="13"/>
      <c r="BL1035" s="13">
        <v>0.41386138613861401</v>
      </c>
      <c r="BM1035" s="13">
        <v>0.44191919191919199</v>
      </c>
    </row>
    <row r="1036" spans="2:65" x14ac:dyDescent="0.3">
      <c r="B1036" t="s">
        <v>88</v>
      </c>
      <c r="C1036" s="13">
        <v>0.37745839636913803</v>
      </c>
      <c r="D1036" s="13">
        <v>0.391653290529695</v>
      </c>
      <c r="E1036" s="13">
        <v>0.36416184971098298</v>
      </c>
      <c r="F1036" s="13"/>
      <c r="G1036" s="13">
        <v>0.39779005524861899</v>
      </c>
      <c r="H1036" s="13">
        <v>0.37254901960784298</v>
      </c>
      <c r="I1036" s="13">
        <v>0.354243542435424</v>
      </c>
      <c r="J1036" s="13">
        <v>0.36492890995260702</v>
      </c>
      <c r="K1036" s="13">
        <v>0.44274809160305301</v>
      </c>
      <c r="L1036" s="13">
        <v>0.36842105263157898</v>
      </c>
      <c r="M1036" s="13"/>
      <c r="N1036" s="13">
        <v>0.376595744680851</v>
      </c>
      <c r="O1036" s="13">
        <v>0.38529411764705901</v>
      </c>
      <c r="P1036" s="13">
        <v>0.35393258426966301</v>
      </c>
      <c r="Q1036" s="13">
        <v>0.37304075235109702</v>
      </c>
      <c r="R1036" s="13"/>
      <c r="S1036" s="13">
        <v>0.40830449826989601</v>
      </c>
      <c r="T1036" s="13">
        <v>0.35074626865671599</v>
      </c>
      <c r="U1036" s="13">
        <v>0.37096774193548399</v>
      </c>
      <c r="V1036" s="13">
        <v>0.32380952380952399</v>
      </c>
      <c r="W1036" s="13">
        <v>0.40336134453781503</v>
      </c>
      <c r="X1036" s="13">
        <v>0.40151515151515099</v>
      </c>
      <c r="Y1036" s="13">
        <v>0.30841121495327101</v>
      </c>
      <c r="Z1036" s="13">
        <v>0.36666666666666697</v>
      </c>
      <c r="AA1036" s="13">
        <v>0.42138364779874199</v>
      </c>
      <c r="AB1036" s="13">
        <v>0.29787234042553201</v>
      </c>
      <c r="AC1036" s="13">
        <v>0.39705882352941202</v>
      </c>
      <c r="AD1036" s="13">
        <v>0.434782608695652</v>
      </c>
      <c r="AE1036" s="13"/>
      <c r="AF1036" s="13">
        <v>0.38143036386449197</v>
      </c>
      <c r="AG1036" s="13">
        <v>0.36770428015564199</v>
      </c>
      <c r="AH1036" s="13"/>
      <c r="AI1036" s="13">
        <v>0.394067796610169</v>
      </c>
      <c r="AJ1036" s="13">
        <v>0.40259740259740301</v>
      </c>
      <c r="AK1036" s="13">
        <v>0.38728323699422001</v>
      </c>
      <c r="AL1036" s="13"/>
      <c r="AM1036" s="13">
        <v>0.36764705882352899</v>
      </c>
      <c r="AN1036" s="13">
        <v>0.34615384615384598</v>
      </c>
      <c r="AO1036" s="13">
        <v>0.44444444444444398</v>
      </c>
      <c r="AP1036" s="13"/>
      <c r="AQ1036" s="13">
        <v>0.37463126843657801</v>
      </c>
      <c r="AR1036" s="13">
        <v>0.37812499999999999</v>
      </c>
      <c r="AS1036" s="13"/>
      <c r="AT1036" s="13">
        <v>0.399399399399399</v>
      </c>
      <c r="AU1036" s="13">
        <v>0.36704900938477603</v>
      </c>
      <c r="AV1036" s="13"/>
      <c r="AW1036" s="13">
        <v>0.365439093484419</v>
      </c>
      <c r="AX1036" s="13">
        <v>0.379853095487933</v>
      </c>
      <c r="AY1036" s="13"/>
      <c r="AZ1036" s="13">
        <v>0.376383763837638</v>
      </c>
      <c r="BA1036" s="13">
        <v>0.38157894736842102</v>
      </c>
      <c r="BB1036" s="13"/>
      <c r="BC1036" s="13">
        <v>0.37068965517241398</v>
      </c>
      <c r="BD1036" s="13">
        <v>0.39130434782608697</v>
      </c>
      <c r="BE1036" s="13"/>
      <c r="BF1036" s="13">
        <v>0.33823529411764702</v>
      </c>
      <c r="BG1036" s="13">
        <v>0.39150943396226401</v>
      </c>
      <c r="BH1036" s="13"/>
      <c r="BI1036" s="13">
        <v>0.35507246376811602</v>
      </c>
      <c r="BJ1036" s="13">
        <v>0.381522668947819</v>
      </c>
      <c r="BK1036" s="13"/>
      <c r="BL1036" s="13">
        <v>0.38613861386138598</v>
      </c>
      <c r="BM1036" s="13">
        <v>0.37121212121212099</v>
      </c>
    </row>
    <row r="1037" spans="2:65" x14ac:dyDescent="0.3">
      <c r="B1037" t="s">
        <v>420</v>
      </c>
      <c r="C1037" s="13">
        <v>0.109682299546142</v>
      </c>
      <c r="D1037" s="13">
        <v>0.12199036918138</v>
      </c>
      <c r="E1037" s="13">
        <v>9.9710982658959502E-2</v>
      </c>
      <c r="F1037" s="13"/>
      <c r="G1037" s="13">
        <v>0.121546961325967</v>
      </c>
      <c r="H1037" s="13">
        <v>8.9635854341736695E-2</v>
      </c>
      <c r="I1037" s="13">
        <v>0.118081180811808</v>
      </c>
      <c r="J1037" s="13">
        <v>0.13270142180094799</v>
      </c>
      <c r="K1037" s="13">
        <v>8.3969465648855005E-2</v>
      </c>
      <c r="L1037" s="13">
        <v>0.116959064327485</v>
      </c>
      <c r="M1037" s="13"/>
      <c r="N1037" s="13">
        <v>9.5744680851063801E-2</v>
      </c>
      <c r="O1037" s="13">
        <v>0.13529411764705901</v>
      </c>
      <c r="P1037" s="13">
        <v>9.5505617977528101E-2</v>
      </c>
      <c r="Q1037" s="13">
        <v>0.115987460815047</v>
      </c>
      <c r="R1037" s="13"/>
      <c r="S1037" s="13">
        <v>7.6124567474048402E-2</v>
      </c>
      <c r="T1037" s="13">
        <v>0.14925373134328401</v>
      </c>
      <c r="U1037" s="13">
        <v>0.14516129032258099</v>
      </c>
      <c r="V1037" s="13">
        <v>0.133333333333333</v>
      </c>
      <c r="W1037" s="13">
        <v>0.13445378151260501</v>
      </c>
      <c r="X1037" s="13">
        <v>0.14393939393939401</v>
      </c>
      <c r="Y1037" s="13">
        <v>0.121495327102804</v>
      </c>
      <c r="Z1037" s="13">
        <v>0.1</v>
      </c>
      <c r="AA1037" s="13">
        <v>6.9182389937106903E-2</v>
      </c>
      <c r="AB1037" s="13">
        <v>0.117021276595745</v>
      </c>
      <c r="AC1037" s="13">
        <v>0.10294117647058799</v>
      </c>
      <c r="AD1037" s="13">
        <v>0</v>
      </c>
      <c r="AE1037" s="13"/>
      <c r="AF1037" s="13">
        <v>9.9121706398996201E-2</v>
      </c>
      <c r="AG1037" s="13">
        <v>0.124513618677043</v>
      </c>
      <c r="AH1037" s="13"/>
      <c r="AI1037" s="13">
        <v>9.74576271186441E-2</v>
      </c>
      <c r="AJ1037" s="13">
        <v>0.15584415584415601</v>
      </c>
      <c r="AK1037" s="13">
        <v>0.10115606936416199</v>
      </c>
      <c r="AL1037" s="13"/>
      <c r="AM1037" s="13">
        <v>8.8235294117647106E-2</v>
      </c>
      <c r="AN1037" s="13">
        <v>0.17307692307692299</v>
      </c>
      <c r="AO1037" s="13">
        <v>0.125925925925926</v>
      </c>
      <c r="AP1037" s="13"/>
      <c r="AQ1037" s="13">
        <v>9.7345132743362803E-2</v>
      </c>
      <c r="AR1037" s="13">
        <v>0.121875</v>
      </c>
      <c r="AS1037" s="13"/>
      <c r="AT1037" s="13">
        <v>0.10210210210210199</v>
      </c>
      <c r="AU1037" s="13">
        <v>0.112617309697602</v>
      </c>
      <c r="AV1037" s="13"/>
      <c r="AW1037" s="13">
        <v>0.124645892351275</v>
      </c>
      <c r="AX1037" s="13">
        <v>0.10388247639034601</v>
      </c>
      <c r="AY1037" s="13"/>
      <c r="AZ1037" s="13">
        <v>0.10885608856088599</v>
      </c>
      <c r="BA1037" s="13">
        <v>0.110526315789474</v>
      </c>
      <c r="BB1037" s="13"/>
      <c r="BC1037" s="13">
        <v>0.109195402298851</v>
      </c>
      <c r="BD1037" s="13">
        <v>0.11304347826087</v>
      </c>
      <c r="BE1037" s="13"/>
      <c r="BF1037" s="13">
        <v>5.1470588235294101E-2</v>
      </c>
      <c r="BG1037" s="13">
        <v>0.14622641509434001</v>
      </c>
      <c r="BH1037" s="13"/>
      <c r="BI1037" s="13">
        <v>0.115942028985507</v>
      </c>
      <c r="BJ1037" s="13">
        <v>0.108639863130881</v>
      </c>
      <c r="BK1037" s="13"/>
      <c r="BL1037" s="13">
        <v>0.112871287128713</v>
      </c>
      <c r="BM1037" s="13">
        <v>0.102272727272727</v>
      </c>
    </row>
    <row r="1038" spans="2:65" x14ac:dyDescent="0.3">
      <c r="B1038" t="s">
        <v>421</v>
      </c>
      <c r="C1038" s="13">
        <v>3.85779122541604E-2</v>
      </c>
      <c r="D1038" s="13">
        <v>6.0995184590690199E-2</v>
      </c>
      <c r="E1038" s="13">
        <v>1.87861271676301E-2</v>
      </c>
      <c r="F1038" s="13"/>
      <c r="G1038" s="13">
        <v>2.2099447513812199E-2</v>
      </c>
      <c r="H1038" s="13">
        <v>4.4817927170868299E-2</v>
      </c>
      <c r="I1038" s="13">
        <v>2.9520295202952001E-2</v>
      </c>
      <c r="J1038" s="13">
        <v>4.7393364928909901E-2</v>
      </c>
      <c r="K1038" s="13">
        <v>5.34351145038168E-2</v>
      </c>
      <c r="L1038" s="13">
        <v>3.5087719298245598E-2</v>
      </c>
      <c r="M1038" s="13"/>
      <c r="N1038" s="13">
        <v>4.2553191489361701E-2</v>
      </c>
      <c r="O1038" s="13">
        <v>3.2352941176470598E-2</v>
      </c>
      <c r="P1038" s="13">
        <v>4.49438202247191E-2</v>
      </c>
      <c r="Q1038" s="13">
        <v>3.4482758620689703E-2</v>
      </c>
      <c r="R1038" s="13"/>
      <c r="S1038" s="13">
        <v>3.4602076124567498E-2</v>
      </c>
      <c r="T1038" s="13">
        <v>4.47761194029851E-2</v>
      </c>
      <c r="U1038" s="13">
        <v>3.2258064516128997E-2</v>
      </c>
      <c r="V1038" s="13">
        <v>3.8095238095238099E-2</v>
      </c>
      <c r="W1038" s="13">
        <v>1.6806722689075598E-2</v>
      </c>
      <c r="X1038" s="13">
        <v>5.3030303030302997E-2</v>
      </c>
      <c r="Y1038" s="13">
        <v>1.86915887850467E-2</v>
      </c>
      <c r="Z1038" s="13">
        <v>6.6666666666666693E-2</v>
      </c>
      <c r="AA1038" s="13">
        <v>4.40251572327044E-2</v>
      </c>
      <c r="AB1038" s="13">
        <v>4.2553191489361701E-2</v>
      </c>
      <c r="AC1038" s="13">
        <v>5.8823529411764698E-2</v>
      </c>
      <c r="AD1038" s="13">
        <v>4.3478260869565202E-2</v>
      </c>
      <c r="AE1038" s="13"/>
      <c r="AF1038" s="13">
        <v>4.01505646173149E-2</v>
      </c>
      <c r="AG1038" s="13">
        <v>3.6964980544747103E-2</v>
      </c>
      <c r="AH1038" s="13"/>
      <c r="AI1038" s="13">
        <v>3.8135593220338999E-2</v>
      </c>
      <c r="AJ1038" s="13">
        <v>3.8961038961039002E-2</v>
      </c>
      <c r="AK1038" s="13">
        <v>3.4682080924855502E-2</v>
      </c>
      <c r="AL1038" s="13"/>
      <c r="AM1038" s="13">
        <v>1.4705882352941201E-2</v>
      </c>
      <c r="AN1038" s="13">
        <v>7.69230769230769E-2</v>
      </c>
      <c r="AO1038" s="13">
        <v>4.4444444444444398E-2</v>
      </c>
      <c r="AP1038" s="13"/>
      <c r="AQ1038" s="13">
        <v>2.6548672566371698E-2</v>
      </c>
      <c r="AR1038" s="13">
        <v>5.1562499999999997E-2</v>
      </c>
      <c r="AS1038" s="13"/>
      <c r="AT1038" s="13">
        <v>2.7027027027027001E-2</v>
      </c>
      <c r="AU1038" s="13">
        <v>4.2752867570385801E-2</v>
      </c>
      <c r="AV1038" s="13"/>
      <c r="AW1038" s="13">
        <v>3.1161473087818699E-2</v>
      </c>
      <c r="AX1038" s="13">
        <v>3.9874081846799601E-2</v>
      </c>
      <c r="AY1038" s="13"/>
      <c r="AZ1038" s="13">
        <v>5.3505535055350599E-2</v>
      </c>
      <c r="BA1038" s="13">
        <v>2.6315789473684199E-2</v>
      </c>
      <c r="BB1038" s="13"/>
      <c r="BC1038" s="13">
        <v>3.1609195402298902E-2</v>
      </c>
      <c r="BD1038" s="13">
        <v>4.7826086956521699E-2</v>
      </c>
      <c r="BE1038" s="13"/>
      <c r="BF1038" s="13">
        <v>5.1470588235294101E-2</v>
      </c>
      <c r="BG1038" s="13">
        <v>1.88679245283019E-2</v>
      </c>
      <c r="BH1038" s="13"/>
      <c r="BI1038" s="13">
        <v>6.5217391304347797E-2</v>
      </c>
      <c r="BJ1038" s="13">
        <v>3.4217279726261797E-2</v>
      </c>
      <c r="BK1038" s="13"/>
      <c r="BL1038" s="13">
        <v>3.9603960396039598E-2</v>
      </c>
      <c r="BM1038" s="13">
        <v>3.7878787878787901E-2</v>
      </c>
    </row>
    <row r="1039" spans="2:65" x14ac:dyDescent="0.3">
      <c r="B1039" t="s">
        <v>91</v>
      </c>
      <c r="C1039" s="13">
        <v>4.6898638426626303E-2</v>
      </c>
      <c r="D1039" s="13">
        <v>4.1733547351524902E-2</v>
      </c>
      <c r="E1039" s="13">
        <v>5.2023121387283197E-2</v>
      </c>
      <c r="F1039" s="13"/>
      <c r="G1039" s="13">
        <v>4.4198895027624301E-2</v>
      </c>
      <c r="H1039" s="13">
        <v>4.4817927170868299E-2</v>
      </c>
      <c r="I1039" s="13">
        <v>4.7970479704797099E-2</v>
      </c>
      <c r="J1039" s="13">
        <v>5.2132701421800903E-2</v>
      </c>
      <c r="K1039" s="13">
        <v>4.58015267175573E-2</v>
      </c>
      <c r="L1039" s="13">
        <v>4.6783625730994101E-2</v>
      </c>
      <c r="M1039" s="13"/>
      <c r="N1039" s="13">
        <v>4.0425531914893599E-2</v>
      </c>
      <c r="O1039" s="13">
        <v>4.11764705882353E-2</v>
      </c>
      <c r="P1039" s="13">
        <v>6.7415730337078594E-2</v>
      </c>
      <c r="Q1039" s="13">
        <v>5.3291536050156699E-2</v>
      </c>
      <c r="R1039" s="13"/>
      <c r="S1039" s="13">
        <v>4.8442906574394498E-2</v>
      </c>
      <c r="T1039" s="13">
        <v>5.22388059701493E-2</v>
      </c>
      <c r="U1039" s="13">
        <v>3.2258064516128997E-2</v>
      </c>
      <c r="V1039" s="13">
        <v>4.7619047619047603E-2</v>
      </c>
      <c r="W1039" s="13">
        <v>1.6806722689075598E-2</v>
      </c>
      <c r="X1039" s="13">
        <v>7.5757575757575801E-2</v>
      </c>
      <c r="Y1039" s="13">
        <v>5.60747663551402E-2</v>
      </c>
      <c r="Z1039" s="13">
        <v>6.6666666666666693E-2</v>
      </c>
      <c r="AA1039" s="13">
        <v>3.1446540880503103E-2</v>
      </c>
      <c r="AB1039" s="13">
        <v>2.1276595744680899E-2</v>
      </c>
      <c r="AC1039" s="13">
        <v>7.3529411764705899E-2</v>
      </c>
      <c r="AD1039" s="13">
        <v>8.6956521739130405E-2</v>
      </c>
      <c r="AE1039" s="13"/>
      <c r="AF1039" s="13">
        <v>3.7641154328732697E-2</v>
      </c>
      <c r="AG1039" s="13">
        <v>6.2256809338521402E-2</v>
      </c>
      <c r="AH1039" s="13"/>
      <c r="AI1039" s="13">
        <v>4.2372881355932202E-2</v>
      </c>
      <c r="AJ1039" s="13">
        <v>2.5974025974026E-2</v>
      </c>
      <c r="AK1039" s="13">
        <v>4.3352601156069398E-2</v>
      </c>
      <c r="AL1039" s="13"/>
      <c r="AM1039" s="13">
        <v>1.4705882352941201E-2</v>
      </c>
      <c r="AN1039" s="13">
        <v>3.8461538461538498E-2</v>
      </c>
      <c r="AO1039" s="13">
        <v>5.1851851851851899E-2</v>
      </c>
      <c r="AP1039" s="13"/>
      <c r="AQ1039" s="13">
        <v>4.2772861356932201E-2</v>
      </c>
      <c r="AR1039" s="13">
        <v>5.1562499999999997E-2</v>
      </c>
      <c r="AS1039" s="13"/>
      <c r="AT1039" s="13">
        <v>4.2042042042041997E-2</v>
      </c>
      <c r="AU1039" s="13">
        <v>4.6923879040667402E-2</v>
      </c>
      <c r="AV1039" s="13"/>
      <c r="AW1039" s="13">
        <v>7.9320113314447604E-2</v>
      </c>
      <c r="AX1039" s="13">
        <v>3.5676810073452303E-2</v>
      </c>
      <c r="AY1039" s="13"/>
      <c r="AZ1039" s="13">
        <v>5.1660516605166101E-2</v>
      </c>
      <c r="BA1039" s="13">
        <v>4.07894736842105E-2</v>
      </c>
      <c r="BB1039" s="13"/>
      <c r="BC1039" s="13">
        <v>4.0229885057471299E-2</v>
      </c>
      <c r="BD1039" s="13">
        <v>5.21739130434783E-2</v>
      </c>
      <c r="BE1039" s="13"/>
      <c r="BF1039" s="13">
        <v>2.9411764705882401E-2</v>
      </c>
      <c r="BG1039" s="13">
        <v>4.71698113207547E-2</v>
      </c>
      <c r="BH1039" s="13"/>
      <c r="BI1039" s="13">
        <v>4.3478260869565202E-2</v>
      </c>
      <c r="BJ1039" s="13">
        <v>4.6193327630453397E-2</v>
      </c>
      <c r="BK1039" s="13"/>
      <c r="BL1039" s="13">
        <v>4.7524752475247498E-2</v>
      </c>
      <c r="BM1039" s="13">
        <v>4.6717171717171699E-2</v>
      </c>
    </row>
    <row r="1040" spans="2:65" x14ac:dyDescent="0.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row>
    <row r="1041" spans="2:65" x14ac:dyDescent="0.3">
      <c r="B1041" s="6" t="s">
        <v>452</v>
      </c>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row>
    <row r="1042" spans="2:65" x14ac:dyDescent="0.3">
      <c r="B1042" s="23" t="s">
        <v>184</v>
      </c>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row>
    <row r="1043" spans="2:65" x14ac:dyDescent="0.3">
      <c r="B1043" t="s">
        <v>400</v>
      </c>
      <c r="C1043" s="13">
        <v>0.332278481012658</v>
      </c>
      <c r="D1043" s="13">
        <v>0.337792642140468</v>
      </c>
      <c r="E1043" s="13">
        <v>0.329305135951662</v>
      </c>
      <c r="F1043" s="13"/>
      <c r="G1043" s="13">
        <v>0.29411764705882398</v>
      </c>
      <c r="H1043" s="13">
        <v>0.28749999999999998</v>
      </c>
      <c r="I1043" s="13">
        <v>0.38805970149253699</v>
      </c>
      <c r="J1043" s="13">
        <v>0.32692307692307698</v>
      </c>
      <c r="K1043" s="13">
        <v>0.34482758620689702</v>
      </c>
      <c r="L1043" s="13">
        <v>0.36263736263736301</v>
      </c>
      <c r="M1043" s="13"/>
      <c r="N1043" s="13">
        <v>0.308370044052863</v>
      </c>
      <c r="O1043" s="13">
        <v>0.26993865030674802</v>
      </c>
      <c r="P1043" s="13">
        <v>0.38823529411764701</v>
      </c>
      <c r="Q1043" s="13">
        <v>0.40259740259740301</v>
      </c>
      <c r="R1043" s="13"/>
      <c r="S1043" s="13">
        <v>0.32</v>
      </c>
      <c r="T1043" s="13">
        <v>0.34848484848484901</v>
      </c>
      <c r="U1043" s="13">
        <v>0.314285714285714</v>
      </c>
      <c r="V1043" s="13">
        <v>0.3</v>
      </c>
      <c r="W1043" s="13">
        <v>0.38095238095238099</v>
      </c>
      <c r="X1043" s="13">
        <v>0.33928571428571402</v>
      </c>
      <c r="Y1043" s="13">
        <v>0.36538461538461497</v>
      </c>
      <c r="Z1043" s="13">
        <v>0.3125</v>
      </c>
      <c r="AA1043" s="13">
        <v>0.35897435897435898</v>
      </c>
      <c r="AB1043" s="13">
        <v>0.34693877551020402</v>
      </c>
      <c r="AC1043" s="13">
        <v>0.225806451612903</v>
      </c>
      <c r="AD1043" s="13">
        <v>0.18181818181818199</v>
      </c>
      <c r="AE1043" s="13"/>
      <c r="AF1043" s="13">
        <v>0.31218274111675098</v>
      </c>
      <c r="AG1043" s="13">
        <v>0.35775862068965503</v>
      </c>
      <c r="AH1043" s="13"/>
      <c r="AI1043" s="13">
        <v>0.27559055118110198</v>
      </c>
      <c r="AJ1043" s="13">
        <v>0.4</v>
      </c>
      <c r="AK1043" s="13">
        <v>0.312883435582822</v>
      </c>
      <c r="AL1043" s="13"/>
      <c r="AM1043" s="13">
        <v>0.35897435897435898</v>
      </c>
      <c r="AN1043" s="13">
        <v>0.28000000000000003</v>
      </c>
      <c r="AO1043" s="13">
        <v>0.23529411764705899</v>
      </c>
      <c r="AP1043" s="13"/>
      <c r="AQ1043" s="13">
        <v>0.38235294117647101</v>
      </c>
      <c r="AR1043" s="13">
        <v>0.28703703703703698</v>
      </c>
      <c r="AS1043" s="13"/>
      <c r="AT1043" s="13">
        <v>0.35483870967741898</v>
      </c>
      <c r="AU1043" s="13">
        <v>0.32397408207343398</v>
      </c>
      <c r="AV1043" s="13"/>
      <c r="AW1043" s="13">
        <v>0.26744186046511598</v>
      </c>
      <c r="AX1043" s="13">
        <v>0.35982339955849901</v>
      </c>
      <c r="AY1043" s="13"/>
      <c r="AZ1043" s="13">
        <v>0.30434782608695699</v>
      </c>
      <c r="BA1043" s="13">
        <v>0.35230352303522999</v>
      </c>
      <c r="BB1043" s="13"/>
      <c r="BC1043" s="13">
        <v>0.31791907514450901</v>
      </c>
      <c r="BD1043" s="13">
        <v>0.33628318584070799</v>
      </c>
      <c r="BE1043" s="13"/>
      <c r="BF1043" s="13">
        <v>0.34328358208955201</v>
      </c>
      <c r="BG1043" s="13">
        <v>0.30188679245283001</v>
      </c>
      <c r="BH1043" s="13"/>
      <c r="BI1043" s="13">
        <v>0.26315789473684198</v>
      </c>
      <c r="BJ1043" s="13">
        <v>0.33800350262696999</v>
      </c>
      <c r="BK1043" s="13"/>
      <c r="BL1043" s="13">
        <v>0.25301204819277101</v>
      </c>
      <c r="BM1043" s="13">
        <v>0.38873994638069698</v>
      </c>
    </row>
    <row r="1044" spans="2:65" x14ac:dyDescent="0.3">
      <c r="B1044" t="s">
        <v>71</v>
      </c>
      <c r="C1044" s="13">
        <v>0.311708860759494</v>
      </c>
      <c r="D1044" s="13">
        <v>0.327759197324415</v>
      </c>
      <c r="E1044" s="13">
        <v>0.29909365558912399</v>
      </c>
      <c r="F1044" s="13"/>
      <c r="G1044" s="13">
        <v>0.25882352941176501</v>
      </c>
      <c r="H1044" s="13">
        <v>0.36249999999999999</v>
      </c>
      <c r="I1044" s="13">
        <v>0.26119402985074602</v>
      </c>
      <c r="J1044" s="13">
        <v>0.25</v>
      </c>
      <c r="K1044" s="13">
        <v>0.37931034482758602</v>
      </c>
      <c r="L1044" s="13">
        <v>0.37362637362637402</v>
      </c>
      <c r="M1044" s="13"/>
      <c r="N1044" s="13">
        <v>0.29074889867841403</v>
      </c>
      <c r="O1044" s="13">
        <v>0.34355828220858903</v>
      </c>
      <c r="P1044" s="13">
        <v>0.30588235294117599</v>
      </c>
      <c r="Q1044" s="13">
        <v>0.31818181818181801</v>
      </c>
      <c r="R1044" s="13"/>
      <c r="S1044" s="13">
        <v>0.32800000000000001</v>
      </c>
      <c r="T1044" s="13">
        <v>0.30303030303030298</v>
      </c>
      <c r="U1044" s="13">
        <v>0.28571428571428598</v>
      </c>
      <c r="V1044" s="13">
        <v>0.34</v>
      </c>
      <c r="W1044" s="13">
        <v>0.30158730158730201</v>
      </c>
      <c r="X1044" s="13">
        <v>0.23214285714285701</v>
      </c>
      <c r="Y1044" s="13">
        <v>0.34615384615384598</v>
      </c>
      <c r="Z1044" s="13">
        <v>0.25</v>
      </c>
      <c r="AA1044" s="13">
        <v>0.37179487179487197</v>
      </c>
      <c r="AB1044" s="13">
        <v>0.32653061224489799</v>
      </c>
      <c r="AC1044" s="13">
        <v>0.19354838709677399</v>
      </c>
      <c r="AD1044" s="13">
        <v>0.36363636363636398</v>
      </c>
      <c r="AE1044" s="13"/>
      <c r="AF1044" s="13">
        <v>0.31218274111675098</v>
      </c>
      <c r="AG1044" s="13">
        <v>0.31465517241379298</v>
      </c>
      <c r="AH1044" s="13"/>
      <c r="AI1044" s="13">
        <v>0.36220472440944901</v>
      </c>
      <c r="AJ1044" s="13">
        <v>0.25714285714285701</v>
      </c>
      <c r="AK1044" s="13">
        <v>0.25766871165644201</v>
      </c>
      <c r="AL1044" s="13"/>
      <c r="AM1044" s="13">
        <v>0.30769230769230799</v>
      </c>
      <c r="AN1044" s="13">
        <v>0.4</v>
      </c>
      <c r="AO1044" s="13">
        <v>0.36764705882352899</v>
      </c>
      <c r="AP1044" s="13"/>
      <c r="AQ1044" s="13">
        <v>0.31372549019607798</v>
      </c>
      <c r="AR1044" s="13">
        <v>0.311728395061728</v>
      </c>
      <c r="AS1044" s="13"/>
      <c r="AT1044" s="13">
        <v>0.30322580645161301</v>
      </c>
      <c r="AU1044" s="13">
        <v>0.319654427645788</v>
      </c>
      <c r="AV1044" s="13"/>
      <c r="AW1044" s="13">
        <v>0.28488372093023301</v>
      </c>
      <c r="AX1044" s="13">
        <v>0.32450331125827803</v>
      </c>
      <c r="AY1044" s="13"/>
      <c r="AZ1044" s="13">
        <v>0.33201581027667998</v>
      </c>
      <c r="BA1044" s="13">
        <v>0.30352303523035201</v>
      </c>
      <c r="BB1044" s="13"/>
      <c r="BC1044" s="13">
        <v>0.29479768786127197</v>
      </c>
      <c r="BD1044" s="13">
        <v>0.31858407079646001</v>
      </c>
      <c r="BE1044" s="13"/>
      <c r="BF1044" s="13">
        <v>0.26865671641791</v>
      </c>
      <c r="BG1044" s="13">
        <v>0.31132075471698101</v>
      </c>
      <c r="BH1044" s="13"/>
      <c r="BI1044" s="13">
        <v>0.43859649122806998</v>
      </c>
      <c r="BJ1044" s="13">
        <v>0.30122591943957999</v>
      </c>
      <c r="BK1044" s="13"/>
      <c r="BL1044" s="13">
        <v>0.34538152610441802</v>
      </c>
      <c r="BM1044" s="13">
        <v>0.28150134048257403</v>
      </c>
    </row>
    <row r="1045" spans="2:65" x14ac:dyDescent="0.3">
      <c r="B1045" t="s">
        <v>401</v>
      </c>
      <c r="C1045" s="13">
        <v>0.161392405063291</v>
      </c>
      <c r="D1045" s="13">
        <v>0.167224080267559</v>
      </c>
      <c r="E1045" s="13">
        <v>0.15407854984894301</v>
      </c>
      <c r="F1045" s="13"/>
      <c r="G1045" s="13">
        <v>0.2</v>
      </c>
      <c r="H1045" s="13">
        <v>0.16875000000000001</v>
      </c>
      <c r="I1045" s="13">
        <v>0.164179104477612</v>
      </c>
      <c r="J1045" s="13">
        <v>0.20192307692307701</v>
      </c>
      <c r="K1045" s="13">
        <v>0.12068965517241401</v>
      </c>
      <c r="L1045" s="13">
        <v>8.7912087912087905E-2</v>
      </c>
      <c r="M1045" s="13"/>
      <c r="N1045" s="13">
        <v>0.19383259911894299</v>
      </c>
      <c r="O1045" s="13">
        <v>0.14723926380368099</v>
      </c>
      <c r="P1045" s="13">
        <v>0.16470588235294101</v>
      </c>
      <c r="Q1045" s="13">
        <v>0.12987012987013</v>
      </c>
      <c r="R1045" s="13"/>
      <c r="S1045" s="13">
        <v>0.184</v>
      </c>
      <c r="T1045" s="13">
        <v>0.16666666666666699</v>
      </c>
      <c r="U1045" s="13">
        <v>0.14285714285714299</v>
      </c>
      <c r="V1045" s="13">
        <v>0.16</v>
      </c>
      <c r="W1045" s="13">
        <v>0.158730158730159</v>
      </c>
      <c r="X1045" s="13">
        <v>0.17857142857142899</v>
      </c>
      <c r="Y1045" s="13">
        <v>0.115384615384615</v>
      </c>
      <c r="Z1045" s="13">
        <v>0.1875</v>
      </c>
      <c r="AA1045" s="13">
        <v>0.141025641025641</v>
      </c>
      <c r="AB1045" s="13">
        <v>8.1632653061224497E-2</v>
      </c>
      <c r="AC1045" s="13">
        <v>0.32258064516128998</v>
      </c>
      <c r="AD1045" s="13">
        <v>9.0909090909090898E-2</v>
      </c>
      <c r="AE1045" s="13"/>
      <c r="AF1045" s="13">
        <v>0.17512690355329899</v>
      </c>
      <c r="AG1045" s="13">
        <v>0.13793103448275901</v>
      </c>
      <c r="AH1045" s="13"/>
      <c r="AI1045" s="13">
        <v>0.196850393700787</v>
      </c>
      <c r="AJ1045" s="13">
        <v>0.25714285714285701</v>
      </c>
      <c r="AK1045" s="13">
        <v>0.159509202453988</v>
      </c>
      <c r="AL1045" s="13"/>
      <c r="AM1045" s="13">
        <v>0.230769230769231</v>
      </c>
      <c r="AN1045" s="13">
        <v>0.16</v>
      </c>
      <c r="AO1045" s="13">
        <v>0.20588235294117599</v>
      </c>
      <c r="AP1045" s="13"/>
      <c r="AQ1045" s="13">
        <v>0.15359477124182999</v>
      </c>
      <c r="AR1045" s="13">
        <v>0.16666666666666699</v>
      </c>
      <c r="AS1045" s="13"/>
      <c r="AT1045" s="13">
        <v>0.12903225806451599</v>
      </c>
      <c r="AU1045" s="13">
        <v>0.170626349892009</v>
      </c>
      <c r="AV1045" s="13"/>
      <c r="AW1045" s="13">
        <v>0.22093023255814001</v>
      </c>
      <c r="AX1045" s="13">
        <v>0.136865342163355</v>
      </c>
      <c r="AY1045" s="13"/>
      <c r="AZ1045" s="13">
        <v>0.126482213438735</v>
      </c>
      <c r="BA1045" s="13">
        <v>0.181571815718157</v>
      </c>
      <c r="BB1045" s="13"/>
      <c r="BC1045" s="13">
        <v>0.16184971098265899</v>
      </c>
      <c r="BD1045" s="13">
        <v>0.20353982300885001</v>
      </c>
      <c r="BE1045" s="13"/>
      <c r="BF1045" s="13">
        <v>0.19402985074626899</v>
      </c>
      <c r="BG1045" s="13">
        <v>0.14150943396226401</v>
      </c>
      <c r="BH1045" s="13"/>
      <c r="BI1045" s="13">
        <v>0.157894736842105</v>
      </c>
      <c r="BJ1045" s="13">
        <v>0.16112084063047299</v>
      </c>
      <c r="BK1045" s="13"/>
      <c r="BL1045" s="13">
        <v>0.19277108433734899</v>
      </c>
      <c r="BM1045" s="13">
        <v>0.13941018766756</v>
      </c>
    </row>
    <row r="1046" spans="2:65" x14ac:dyDescent="0.3">
      <c r="B1046" t="s">
        <v>73</v>
      </c>
      <c r="C1046" s="13">
        <v>0.102848101265823</v>
      </c>
      <c r="D1046" s="13">
        <v>9.6989966555184007E-2</v>
      </c>
      <c r="E1046" s="13">
        <v>0.108761329305136</v>
      </c>
      <c r="F1046" s="13"/>
      <c r="G1046" s="13">
        <v>0.129411764705882</v>
      </c>
      <c r="H1046" s="13">
        <v>8.7499999999999994E-2</v>
      </c>
      <c r="I1046" s="13">
        <v>0.111940298507463</v>
      </c>
      <c r="J1046" s="13">
        <v>0.125</v>
      </c>
      <c r="K1046" s="13">
        <v>6.8965517241379296E-2</v>
      </c>
      <c r="L1046" s="13">
        <v>8.7912087912087905E-2</v>
      </c>
      <c r="M1046" s="13"/>
      <c r="N1046" s="13">
        <v>0.101321585903084</v>
      </c>
      <c r="O1046" s="13">
        <v>0.110429447852761</v>
      </c>
      <c r="P1046" s="13">
        <v>0.129411764705882</v>
      </c>
      <c r="Q1046" s="13">
        <v>8.4415584415584402E-2</v>
      </c>
      <c r="R1046" s="13"/>
      <c r="S1046" s="13">
        <v>8.7999999999999995E-2</v>
      </c>
      <c r="T1046" s="13">
        <v>0.10606060606060599</v>
      </c>
      <c r="U1046" s="13">
        <v>0.17142857142857101</v>
      </c>
      <c r="V1046" s="13">
        <v>0.14000000000000001</v>
      </c>
      <c r="W1046" s="13">
        <v>1.58730158730159E-2</v>
      </c>
      <c r="X1046" s="13">
        <v>0.125</v>
      </c>
      <c r="Y1046" s="13">
        <v>0.134615384615385</v>
      </c>
      <c r="Z1046" s="13">
        <v>0.1875</v>
      </c>
      <c r="AA1046" s="13">
        <v>3.8461538461538498E-2</v>
      </c>
      <c r="AB1046" s="13">
        <v>0.16326530612244899</v>
      </c>
      <c r="AC1046" s="13">
        <v>0.12903225806451599</v>
      </c>
      <c r="AD1046" s="13">
        <v>9.0909090909090898E-2</v>
      </c>
      <c r="AE1046" s="13"/>
      <c r="AF1046" s="13">
        <v>0.109137055837563</v>
      </c>
      <c r="AG1046" s="13">
        <v>9.4827586206896505E-2</v>
      </c>
      <c r="AH1046" s="13"/>
      <c r="AI1046" s="13">
        <v>8.6614173228346497E-2</v>
      </c>
      <c r="AJ1046" s="13">
        <v>5.7142857142857099E-2</v>
      </c>
      <c r="AK1046" s="13">
        <v>0.14723926380368099</v>
      </c>
      <c r="AL1046" s="13"/>
      <c r="AM1046" s="13">
        <v>7.69230769230769E-2</v>
      </c>
      <c r="AN1046" s="13">
        <v>0.12</v>
      </c>
      <c r="AO1046" s="13">
        <v>7.3529411764705899E-2</v>
      </c>
      <c r="AP1046" s="13"/>
      <c r="AQ1046" s="13">
        <v>5.8823529411764698E-2</v>
      </c>
      <c r="AR1046" s="13">
        <v>0.141975308641975</v>
      </c>
      <c r="AS1046" s="13"/>
      <c r="AT1046" s="13">
        <v>0.103225806451613</v>
      </c>
      <c r="AU1046" s="13">
        <v>0.103671706263499</v>
      </c>
      <c r="AV1046" s="13"/>
      <c r="AW1046" s="13">
        <v>0.122093023255814</v>
      </c>
      <c r="AX1046" s="13">
        <v>9.27152317880795E-2</v>
      </c>
      <c r="AY1046" s="13"/>
      <c r="AZ1046" s="13">
        <v>0.13438735177865599</v>
      </c>
      <c r="BA1046" s="13">
        <v>8.4010840108401097E-2</v>
      </c>
      <c r="BB1046" s="13"/>
      <c r="BC1046" s="13">
        <v>0.10404624277456601</v>
      </c>
      <c r="BD1046" s="13">
        <v>8.8495575221238895E-2</v>
      </c>
      <c r="BE1046" s="13"/>
      <c r="BF1046" s="13">
        <v>7.4626865671641798E-2</v>
      </c>
      <c r="BG1046" s="13">
        <v>0.122641509433962</v>
      </c>
      <c r="BH1046" s="13"/>
      <c r="BI1046" s="13">
        <v>7.0175438596491196E-2</v>
      </c>
      <c r="BJ1046" s="13">
        <v>0.10683012259194399</v>
      </c>
      <c r="BK1046" s="13"/>
      <c r="BL1046" s="13">
        <v>0.100401606425703</v>
      </c>
      <c r="BM1046" s="13">
        <v>0.10723860589812299</v>
      </c>
    </row>
    <row r="1047" spans="2:65" x14ac:dyDescent="0.3">
      <c r="B1047" t="s">
        <v>402</v>
      </c>
      <c r="C1047" s="13">
        <v>5.8544303797468403E-2</v>
      </c>
      <c r="D1047" s="13">
        <v>5.0167224080267601E-2</v>
      </c>
      <c r="E1047" s="13">
        <v>6.3444108761329304E-2</v>
      </c>
      <c r="F1047" s="13"/>
      <c r="G1047" s="13">
        <v>7.0588235294117604E-2</v>
      </c>
      <c r="H1047" s="13">
        <v>6.8750000000000006E-2</v>
      </c>
      <c r="I1047" s="13">
        <v>5.9701492537313397E-2</v>
      </c>
      <c r="J1047" s="13">
        <v>4.80769230769231E-2</v>
      </c>
      <c r="K1047" s="13">
        <v>5.1724137931034503E-2</v>
      </c>
      <c r="L1047" s="13">
        <v>4.3956043956044001E-2</v>
      </c>
      <c r="M1047" s="13"/>
      <c r="N1047" s="13">
        <v>7.0484581497797405E-2</v>
      </c>
      <c r="O1047" s="13">
        <v>7.3619631901840496E-2</v>
      </c>
      <c r="P1047" s="13">
        <v>1.1764705882352899E-2</v>
      </c>
      <c r="Q1047" s="13">
        <v>3.8961038961039002E-2</v>
      </c>
      <c r="R1047" s="13"/>
      <c r="S1047" s="13">
        <v>5.6000000000000001E-2</v>
      </c>
      <c r="T1047" s="13">
        <v>6.0606060606060601E-2</v>
      </c>
      <c r="U1047" s="13">
        <v>8.5714285714285701E-2</v>
      </c>
      <c r="V1047" s="13">
        <v>0.02</v>
      </c>
      <c r="W1047" s="13">
        <v>9.5238095238095205E-2</v>
      </c>
      <c r="X1047" s="13">
        <v>7.1428571428571397E-2</v>
      </c>
      <c r="Y1047" s="13">
        <v>0</v>
      </c>
      <c r="Z1047" s="13">
        <v>6.25E-2</v>
      </c>
      <c r="AA1047" s="13">
        <v>3.8461538461538498E-2</v>
      </c>
      <c r="AB1047" s="13">
        <v>6.1224489795918401E-2</v>
      </c>
      <c r="AC1047" s="13">
        <v>0.12903225806451599</v>
      </c>
      <c r="AD1047" s="13">
        <v>9.0909090909090898E-2</v>
      </c>
      <c r="AE1047" s="13"/>
      <c r="AF1047" s="13">
        <v>7.1065989847715699E-2</v>
      </c>
      <c r="AG1047" s="13">
        <v>3.8793103448275898E-2</v>
      </c>
      <c r="AH1047" s="13"/>
      <c r="AI1047" s="13">
        <v>7.0866141732283505E-2</v>
      </c>
      <c r="AJ1047" s="13">
        <v>2.8571428571428598E-2</v>
      </c>
      <c r="AK1047" s="13">
        <v>7.9754601226993904E-2</v>
      </c>
      <c r="AL1047" s="13"/>
      <c r="AM1047" s="13">
        <v>2.5641025641025599E-2</v>
      </c>
      <c r="AN1047" s="13">
        <v>0.04</v>
      </c>
      <c r="AO1047" s="13">
        <v>0.10294117647058799</v>
      </c>
      <c r="AP1047" s="13"/>
      <c r="AQ1047" s="13">
        <v>5.8823529411764698E-2</v>
      </c>
      <c r="AR1047" s="13">
        <v>5.8641975308642E-2</v>
      </c>
      <c r="AS1047" s="13"/>
      <c r="AT1047" s="13">
        <v>4.5161290322580601E-2</v>
      </c>
      <c r="AU1047" s="13">
        <v>6.0475161987040997E-2</v>
      </c>
      <c r="AV1047" s="13"/>
      <c r="AW1047" s="13">
        <v>9.3023255813953501E-2</v>
      </c>
      <c r="AX1047" s="13">
        <v>4.41501103752759E-2</v>
      </c>
      <c r="AY1047" s="13"/>
      <c r="AZ1047" s="13">
        <v>7.5098814229248995E-2</v>
      </c>
      <c r="BA1047" s="13">
        <v>4.6070460704606998E-2</v>
      </c>
      <c r="BB1047" s="13"/>
      <c r="BC1047" s="13">
        <v>9.2485549132948E-2</v>
      </c>
      <c r="BD1047" s="13">
        <v>3.5398230088495602E-2</v>
      </c>
      <c r="BE1047" s="13"/>
      <c r="BF1047" s="13">
        <v>7.4626865671641798E-2</v>
      </c>
      <c r="BG1047" s="13">
        <v>0.10377358490565999</v>
      </c>
      <c r="BH1047" s="13"/>
      <c r="BI1047" s="13">
        <v>7.0175438596491196E-2</v>
      </c>
      <c r="BJ1047" s="13">
        <v>5.6042031523642698E-2</v>
      </c>
      <c r="BK1047" s="13"/>
      <c r="BL1047" s="13">
        <v>8.8353413654618504E-2</v>
      </c>
      <c r="BM1047" s="13">
        <v>4.0214477211796197E-2</v>
      </c>
    </row>
    <row r="1048" spans="2:65" x14ac:dyDescent="0.3">
      <c r="B1048" t="s">
        <v>91</v>
      </c>
      <c r="C1048" s="13">
        <v>3.3227848101265799E-2</v>
      </c>
      <c r="D1048" s="13">
        <v>2.0066889632107E-2</v>
      </c>
      <c r="E1048" s="13">
        <v>4.5317220543806602E-2</v>
      </c>
      <c r="F1048" s="13"/>
      <c r="G1048" s="13">
        <v>4.7058823529411799E-2</v>
      </c>
      <c r="H1048" s="13">
        <v>2.5000000000000001E-2</v>
      </c>
      <c r="I1048" s="13">
        <v>1.49253731343284E-2</v>
      </c>
      <c r="J1048" s="13">
        <v>4.80769230769231E-2</v>
      </c>
      <c r="K1048" s="13">
        <v>3.4482758620689703E-2</v>
      </c>
      <c r="L1048" s="13">
        <v>4.3956043956044001E-2</v>
      </c>
      <c r="M1048" s="13"/>
      <c r="N1048" s="13">
        <v>3.5242290748898703E-2</v>
      </c>
      <c r="O1048" s="13">
        <v>5.5214723926380403E-2</v>
      </c>
      <c r="P1048" s="13">
        <v>0</v>
      </c>
      <c r="Q1048" s="13">
        <v>2.5974025974026E-2</v>
      </c>
      <c r="R1048" s="13"/>
      <c r="S1048" s="13">
        <v>2.4E-2</v>
      </c>
      <c r="T1048" s="13">
        <v>1.5151515151515201E-2</v>
      </c>
      <c r="U1048" s="13">
        <v>0</v>
      </c>
      <c r="V1048" s="13">
        <v>0.04</v>
      </c>
      <c r="W1048" s="13">
        <v>4.7619047619047603E-2</v>
      </c>
      <c r="X1048" s="13">
        <v>5.3571428571428603E-2</v>
      </c>
      <c r="Y1048" s="13">
        <v>3.8461538461538498E-2</v>
      </c>
      <c r="Z1048" s="13">
        <v>0</v>
      </c>
      <c r="AA1048" s="13">
        <v>5.1282051282051301E-2</v>
      </c>
      <c r="AB1048" s="13">
        <v>2.04081632653061E-2</v>
      </c>
      <c r="AC1048" s="13">
        <v>0</v>
      </c>
      <c r="AD1048" s="13">
        <v>0.18181818181818199</v>
      </c>
      <c r="AE1048" s="13"/>
      <c r="AF1048" s="13">
        <v>2.0304568527918801E-2</v>
      </c>
      <c r="AG1048" s="13">
        <v>5.6034482758620698E-2</v>
      </c>
      <c r="AH1048" s="13"/>
      <c r="AI1048" s="13">
        <v>7.8740157480314994E-3</v>
      </c>
      <c r="AJ1048" s="13">
        <v>0</v>
      </c>
      <c r="AK1048" s="13">
        <v>4.2944785276073601E-2</v>
      </c>
      <c r="AL1048" s="13"/>
      <c r="AM1048" s="13">
        <v>0</v>
      </c>
      <c r="AN1048" s="13">
        <v>0</v>
      </c>
      <c r="AO1048" s="13">
        <v>1.4705882352941201E-2</v>
      </c>
      <c r="AP1048" s="13"/>
      <c r="AQ1048" s="13">
        <v>3.2679738562091498E-2</v>
      </c>
      <c r="AR1048" s="13">
        <v>3.3950617283950602E-2</v>
      </c>
      <c r="AS1048" s="13"/>
      <c r="AT1048" s="13">
        <v>6.4516129032258104E-2</v>
      </c>
      <c r="AU1048" s="13">
        <v>2.1598272138228899E-2</v>
      </c>
      <c r="AV1048" s="13"/>
      <c r="AW1048" s="13">
        <v>1.16279069767442E-2</v>
      </c>
      <c r="AX1048" s="13">
        <v>4.1942604856512099E-2</v>
      </c>
      <c r="AY1048" s="13"/>
      <c r="AZ1048" s="13">
        <v>2.7667984189723299E-2</v>
      </c>
      <c r="BA1048" s="13">
        <v>3.2520325203252001E-2</v>
      </c>
      <c r="BB1048" s="13"/>
      <c r="BC1048" s="13">
        <v>2.8901734104046201E-2</v>
      </c>
      <c r="BD1048" s="13">
        <v>1.7699115044247801E-2</v>
      </c>
      <c r="BE1048" s="13"/>
      <c r="BF1048" s="13">
        <v>4.47761194029851E-2</v>
      </c>
      <c r="BG1048" s="13">
        <v>1.88679245283019E-2</v>
      </c>
      <c r="BH1048" s="13"/>
      <c r="BI1048" s="13">
        <v>0</v>
      </c>
      <c r="BJ1048" s="13">
        <v>3.6777583187390502E-2</v>
      </c>
      <c r="BK1048" s="13"/>
      <c r="BL1048" s="13">
        <v>2.00803212851406E-2</v>
      </c>
      <c r="BM1048" s="13">
        <v>4.2895442359249303E-2</v>
      </c>
    </row>
    <row r="1049" spans="2:65" x14ac:dyDescent="0.3">
      <c r="B1049" t="s">
        <v>76</v>
      </c>
      <c r="C1049" s="13">
        <v>0.643987341772152</v>
      </c>
      <c r="D1049" s="13">
        <v>0.66555183946488305</v>
      </c>
      <c r="E1049" s="13">
        <v>0.62839879154078504</v>
      </c>
      <c r="F1049" s="13"/>
      <c r="G1049" s="13">
        <v>0.55294117647058805</v>
      </c>
      <c r="H1049" s="13">
        <v>0.65</v>
      </c>
      <c r="I1049" s="13">
        <v>0.64925373134328401</v>
      </c>
      <c r="J1049" s="13">
        <v>0.57692307692307698</v>
      </c>
      <c r="K1049" s="13">
        <v>0.72413793103448298</v>
      </c>
      <c r="L1049" s="13">
        <v>0.73626373626373598</v>
      </c>
      <c r="M1049" s="13"/>
      <c r="N1049" s="13">
        <v>0.59911894273127797</v>
      </c>
      <c r="O1049" s="13">
        <v>0.61349693251533699</v>
      </c>
      <c r="P1049" s="13">
        <v>0.69411764705882395</v>
      </c>
      <c r="Q1049" s="13">
        <v>0.72077922077922096</v>
      </c>
      <c r="R1049" s="13"/>
      <c r="S1049" s="13">
        <v>0.64800000000000002</v>
      </c>
      <c r="T1049" s="13">
        <v>0.65151515151515205</v>
      </c>
      <c r="U1049" s="13">
        <v>0.6</v>
      </c>
      <c r="V1049" s="13">
        <v>0.64</v>
      </c>
      <c r="W1049" s="13">
        <v>0.682539682539683</v>
      </c>
      <c r="X1049" s="13">
        <v>0.57142857142857095</v>
      </c>
      <c r="Y1049" s="13">
        <v>0.71153846153846101</v>
      </c>
      <c r="Z1049" s="13">
        <v>0.5625</v>
      </c>
      <c r="AA1049" s="13">
        <v>0.73076923076923095</v>
      </c>
      <c r="AB1049" s="13">
        <v>0.67346938775510201</v>
      </c>
      <c r="AC1049" s="13">
        <v>0.41935483870967699</v>
      </c>
      <c r="AD1049" s="13">
        <v>0.54545454545454497</v>
      </c>
      <c r="AE1049" s="13"/>
      <c r="AF1049" s="13">
        <v>0.62436548223350297</v>
      </c>
      <c r="AG1049" s="13">
        <v>0.67241379310344795</v>
      </c>
      <c r="AH1049" s="13"/>
      <c r="AI1049" s="13">
        <v>0.63779527559055105</v>
      </c>
      <c r="AJ1049" s="13">
        <v>0.65714285714285703</v>
      </c>
      <c r="AK1049" s="13">
        <v>0.57055214723926395</v>
      </c>
      <c r="AL1049" s="13"/>
      <c r="AM1049" s="13">
        <v>0.66666666666666696</v>
      </c>
      <c r="AN1049" s="13">
        <v>0.68</v>
      </c>
      <c r="AO1049" s="13">
        <v>0.60294117647058798</v>
      </c>
      <c r="AP1049" s="13"/>
      <c r="AQ1049" s="13">
        <v>0.69607843137254899</v>
      </c>
      <c r="AR1049" s="13">
        <v>0.59876543209876498</v>
      </c>
      <c r="AS1049" s="13"/>
      <c r="AT1049" s="13">
        <v>0.65806451612903205</v>
      </c>
      <c r="AU1049" s="13">
        <v>0.64362850971922203</v>
      </c>
      <c r="AV1049" s="13"/>
      <c r="AW1049" s="13">
        <v>0.55232558139534904</v>
      </c>
      <c r="AX1049" s="13">
        <v>0.68432671081677698</v>
      </c>
      <c r="AY1049" s="13"/>
      <c r="AZ1049" s="13">
        <v>0.63636363636363602</v>
      </c>
      <c r="BA1049" s="13">
        <v>0.655826558265583</v>
      </c>
      <c r="BB1049" s="13"/>
      <c r="BC1049" s="13">
        <v>0.61271676300578004</v>
      </c>
      <c r="BD1049" s="13">
        <v>0.65486725663716805</v>
      </c>
      <c r="BE1049" s="13"/>
      <c r="BF1049" s="13">
        <v>0.61194029850746301</v>
      </c>
      <c r="BG1049" s="13">
        <v>0.61320754716981096</v>
      </c>
      <c r="BH1049" s="13"/>
      <c r="BI1049" s="13">
        <v>0.70175438596491202</v>
      </c>
      <c r="BJ1049" s="13">
        <v>0.63922942206654998</v>
      </c>
      <c r="BK1049" s="13"/>
      <c r="BL1049" s="13">
        <v>0.59839357429718898</v>
      </c>
      <c r="BM1049" s="13">
        <v>0.670241286863271</v>
      </c>
    </row>
    <row r="1050" spans="2:65" x14ac:dyDescent="0.3">
      <c r="B1050" t="s">
        <v>77</v>
      </c>
      <c r="C1050" s="13">
        <v>0.161392405063291</v>
      </c>
      <c r="D1050" s="13">
        <v>0.14715719063545199</v>
      </c>
      <c r="E1050" s="13">
        <v>0.17220543806646499</v>
      </c>
      <c r="F1050" s="13"/>
      <c r="G1050" s="13">
        <v>0.2</v>
      </c>
      <c r="H1050" s="13">
        <v>0.15625</v>
      </c>
      <c r="I1050" s="13">
        <v>0.171641791044776</v>
      </c>
      <c r="J1050" s="13">
        <v>0.17307692307692299</v>
      </c>
      <c r="K1050" s="13">
        <v>0.12068965517241401</v>
      </c>
      <c r="L1050" s="13">
        <v>0.13186813186813201</v>
      </c>
      <c r="M1050" s="13"/>
      <c r="N1050" s="13">
        <v>0.171806167400881</v>
      </c>
      <c r="O1050" s="13">
        <v>0.184049079754601</v>
      </c>
      <c r="P1050" s="13">
        <v>0.14117647058823499</v>
      </c>
      <c r="Q1050" s="13">
        <v>0.123376623376623</v>
      </c>
      <c r="R1050" s="13"/>
      <c r="S1050" s="13">
        <v>0.14399999999999999</v>
      </c>
      <c r="T1050" s="13">
        <v>0.16666666666666699</v>
      </c>
      <c r="U1050" s="13">
        <v>0.25714285714285701</v>
      </c>
      <c r="V1050" s="13">
        <v>0.16</v>
      </c>
      <c r="W1050" s="13">
        <v>0.11111111111111099</v>
      </c>
      <c r="X1050" s="13">
        <v>0.19642857142857101</v>
      </c>
      <c r="Y1050" s="13">
        <v>0.134615384615385</v>
      </c>
      <c r="Z1050" s="13">
        <v>0.25</v>
      </c>
      <c r="AA1050" s="13">
        <v>7.69230769230769E-2</v>
      </c>
      <c r="AB1050" s="13">
        <v>0.22448979591836701</v>
      </c>
      <c r="AC1050" s="13">
        <v>0.25806451612903197</v>
      </c>
      <c r="AD1050" s="13">
        <v>0.18181818181818199</v>
      </c>
      <c r="AE1050" s="13"/>
      <c r="AF1050" s="13">
        <v>0.18020304568527901</v>
      </c>
      <c r="AG1050" s="13">
        <v>0.13362068965517199</v>
      </c>
      <c r="AH1050" s="13"/>
      <c r="AI1050" s="13">
        <v>0.15748031496063</v>
      </c>
      <c r="AJ1050" s="13">
        <v>8.5714285714285701E-2</v>
      </c>
      <c r="AK1050" s="13">
        <v>0.22699386503067501</v>
      </c>
      <c r="AL1050" s="13"/>
      <c r="AM1050" s="13">
        <v>0.102564102564103</v>
      </c>
      <c r="AN1050" s="13">
        <v>0.16</v>
      </c>
      <c r="AO1050" s="13">
        <v>0.17647058823529399</v>
      </c>
      <c r="AP1050" s="13"/>
      <c r="AQ1050" s="13">
        <v>0.11764705882352899</v>
      </c>
      <c r="AR1050" s="13">
        <v>0.20061728395061701</v>
      </c>
      <c r="AS1050" s="13"/>
      <c r="AT1050" s="13">
        <v>0.14838709677419401</v>
      </c>
      <c r="AU1050" s="13">
        <v>0.16414686825054001</v>
      </c>
      <c r="AV1050" s="13"/>
      <c r="AW1050" s="13">
        <v>0.21511627906976699</v>
      </c>
      <c r="AX1050" s="13">
        <v>0.136865342163355</v>
      </c>
      <c r="AY1050" s="13"/>
      <c r="AZ1050" s="13">
        <v>0.20948616600790501</v>
      </c>
      <c r="BA1050" s="13">
        <v>0.13008130081300801</v>
      </c>
      <c r="BB1050" s="13"/>
      <c r="BC1050" s="13">
        <v>0.19653179190751399</v>
      </c>
      <c r="BD1050" s="13">
        <v>0.123893805309735</v>
      </c>
      <c r="BE1050" s="13"/>
      <c r="BF1050" s="13">
        <v>0.14925373134328401</v>
      </c>
      <c r="BG1050" s="13">
        <v>0.22641509433962301</v>
      </c>
      <c r="BH1050" s="13"/>
      <c r="BI1050" s="13">
        <v>0.140350877192982</v>
      </c>
      <c r="BJ1050" s="13">
        <v>0.162872154115587</v>
      </c>
      <c r="BK1050" s="13"/>
      <c r="BL1050" s="13">
        <v>0.188755020080321</v>
      </c>
      <c r="BM1050" s="13">
        <v>0.14745308310992</v>
      </c>
    </row>
    <row r="1051" spans="2:65" x14ac:dyDescent="0.3">
      <c r="B1051" t="s">
        <v>78</v>
      </c>
      <c r="C1051" s="13">
        <v>0.482594936708861</v>
      </c>
      <c r="D1051" s="13">
        <v>0.51839464882943098</v>
      </c>
      <c r="E1051" s="13">
        <v>0.45619335347432</v>
      </c>
      <c r="F1051" s="13"/>
      <c r="G1051" s="13">
        <v>0.35294117647058798</v>
      </c>
      <c r="H1051" s="13">
        <v>0.49375000000000002</v>
      </c>
      <c r="I1051" s="13">
        <v>0.47761194029850701</v>
      </c>
      <c r="J1051" s="13">
        <v>0.40384615384615402</v>
      </c>
      <c r="K1051" s="13">
        <v>0.60344827586206895</v>
      </c>
      <c r="L1051" s="13">
        <v>0.60439560439560402</v>
      </c>
      <c r="M1051" s="13"/>
      <c r="N1051" s="13">
        <v>0.42731277533039602</v>
      </c>
      <c r="O1051" s="13">
        <v>0.42944785276073599</v>
      </c>
      <c r="P1051" s="13">
        <v>0.55294117647058805</v>
      </c>
      <c r="Q1051" s="13">
        <v>0.59740259740259705</v>
      </c>
      <c r="R1051" s="13"/>
      <c r="S1051" s="13">
        <v>0.504</v>
      </c>
      <c r="T1051" s="13">
        <v>0.48484848484848497</v>
      </c>
      <c r="U1051" s="13">
        <v>0.34285714285714303</v>
      </c>
      <c r="V1051" s="13">
        <v>0.48</v>
      </c>
      <c r="W1051" s="13">
        <v>0.57142857142857095</v>
      </c>
      <c r="X1051" s="13">
        <v>0.375</v>
      </c>
      <c r="Y1051" s="13">
        <v>0.57692307692307698</v>
      </c>
      <c r="Z1051" s="13">
        <v>0.3125</v>
      </c>
      <c r="AA1051" s="13">
        <v>0.65384615384615397</v>
      </c>
      <c r="AB1051" s="13">
        <v>0.44897959183673503</v>
      </c>
      <c r="AC1051" s="13">
        <v>0.16129032258064499</v>
      </c>
      <c r="AD1051" s="13">
        <v>0.36363636363636398</v>
      </c>
      <c r="AE1051" s="13"/>
      <c r="AF1051" s="13">
        <v>0.44416243654822302</v>
      </c>
      <c r="AG1051" s="13">
        <v>0.53879310344827602</v>
      </c>
      <c r="AH1051" s="13"/>
      <c r="AI1051" s="13">
        <v>0.48031496062992102</v>
      </c>
      <c r="AJ1051" s="13">
        <v>0.57142857142857095</v>
      </c>
      <c r="AK1051" s="13">
        <v>0.34355828220858903</v>
      </c>
      <c r="AL1051" s="13"/>
      <c r="AM1051" s="13">
        <v>0.56410256410256399</v>
      </c>
      <c r="AN1051" s="13">
        <v>0.52</v>
      </c>
      <c r="AO1051" s="13">
        <v>0.42647058823529399</v>
      </c>
      <c r="AP1051" s="13"/>
      <c r="AQ1051" s="13">
        <v>0.57843137254902</v>
      </c>
      <c r="AR1051" s="13">
        <v>0.39814814814814797</v>
      </c>
      <c r="AS1051" s="13"/>
      <c r="AT1051" s="13">
        <v>0.50967741935483901</v>
      </c>
      <c r="AU1051" s="13">
        <v>0.479481641468683</v>
      </c>
      <c r="AV1051" s="13"/>
      <c r="AW1051" s="13">
        <v>0.337209302325581</v>
      </c>
      <c r="AX1051" s="13">
        <v>0.54746136865342199</v>
      </c>
      <c r="AY1051" s="13"/>
      <c r="AZ1051" s="13">
        <v>0.42687747035573098</v>
      </c>
      <c r="BA1051" s="13">
        <v>0.52574525745257406</v>
      </c>
      <c r="BB1051" s="13"/>
      <c r="BC1051" s="13">
        <v>0.41618497109826602</v>
      </c>
      <c r="BD1051" s="13">
        <v>0.53097345132743401</v>
      </c>
      <c r="BE1051" s="13"/>
      <c r="BF1051" s="13">
        <v>0.462686567164179</v>
      </c>
      <c r="BG1051" s="13">
        <v>0.38679245283018898</v>
      </c>
      <c r="BH1051" s="13"/>
      <c r="BI1051" s="13">
        <v>0.56140350877193002</v>
      </c>
      <c r="BJ1051" s="13">
        <v>0.476357267950963</v>
      </c>
      <c r="BK1051" s="13"/>
      <c r="BL1051" s="13">
        <v>0.40963855421686701</v>
      </c>
      <c r="BM1051" s="13">
        <v>0.522788203753351</v>
      </c>
    </row>
    <row r="1052" spans="2:65" x14ac:dyDescent="0.3">
      <c r="C1052" s="13"/>
      <c r="D1052" s="13"/>
      <c r="E1052" s="13"/>
      <c r="F1052" s="13"/>
      <c r="G1052" s="13"/>
      <c r="H1052" s="13"/>
      <c r="I1052" s="13"/>
      <c r="J1052" s="13"/>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c r="BK1052" s="13"/>
      <c r="BL1052" s="13"/>
      <c r="BM1052" s="13"/>
    </row>
    <row r="1053" spans="2:65" x14ac:dyDescent="0.3">
      <c r="B1053" s="6" t="s">
        <v>453</v>
      </c>
      <c r="C1053" s="13"/>
      <c r="D1053" s="13"/>
      <c r="E1053" s="13"/>
      <c r="F1053" s="13"/>
      <c r="G1053" s="13"/>
      <c r="H1053" s="13"/>
      <c r="I1053" s="13"/>
      <c r="J1053" s="13"/>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c r="BK1053" s="13"/>
      <c r="BL1053" s="13"/>
      <c r="BM1053" s="13"/>
    </row>
    <row r="1054" spans="2:65" x14ac:dyDescent="0.3">
      <c r="B1054" s="23" t="s">
        <v>184</v>
      </c>
      <c r="C1054" s="13"/>
      <c r="D1054" s="13"/>
      <c r="E1054" s="13"/>
      <c r="F1054" s="13"/>
      <c r="G1054" s="13"/>
      <c r="H1054" s="13"/>
      <c r="I1054" s="13"/>
      <c r="J1054" s="13"/>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c r="BK1054" s="13"/>
      <c r="BL1054" s="13"/>
      <c r="BM1054" s="13"/>
    </row>
    <row r="1055" spans="2:65" x14ac:dyDescent="0.3">
      <c r="B1055" t="s">
        <v>400</v>
      </c>
      <c r="C1055" s="13">
        <v>0.261075949367089</v>
      </c>
      <c r="D1055" s="13">
        <v>0.27090301003344502</v>
      </c>
      <c r="E1055" s="13">
        <v>0.25377643504531699</v>
      </c>
      <c r="F1055" s="13"/>
      <c r="G1055" s="13">
        <v>0.17647058823529399</v>
      </c>
      <c r="H1055" s="13">
        <v>0.28749999999999998</v>
      </c>
      <c r="I1055" s="13">
        <v>0.32089552238806002</v>
      </c>
      <c r="J1055" s="13">
        <v>0.21153846153846201</v>
      </c>
      <c r="K1055" s="13">
        <v>0.24137931034482801</v>
      </c>
      <c r="L1055" s="13">
        <v>0.27472527472527503</v>
      </c>
      <c r="M1055" s="13"/>
      <c r="N1055" s="13">
        <v>0.246696035242291</v>
      </c>
      <c r="O1055" s="13">
        <v>0.20245398773006101</v>
      </c>
      <c r="P1055" s="13">
        <v>0.29411764705882398</v>
      </c>
      <c r="Q1055" s="13">
        <v>0.331168831168831</v>
      </c>
      <c r="R1055" s="13"/>
      <c r="S1055" s="13">
        <v>0.27200000000000002</v>
      </c>
      <c r="T1055" s="13">
        <v>0.21212121212121199</v>
      </c>
      <c r="U1055" s="13">
        <v>0.25714285714285701</v>
      </c>
      <c r="V1055" s="13">
        <v>0.18</v>
      </c>
      <c r="W1055" s="13">
        <v>0.26984126984126999</v>
      </c>
      <c r="X1055" s="13">
        <v>0.33928571428571402</v>
      </c>
      <c r="Y1055" s="13">
        <v>0.30769230769230799</v>
      </c>
      <c r="Z1055" s="13">
        <v>0.375</v>
      </c>
      <c r="AA1055" s="13">
        <v>0.29487179487179499</v>
      </c>
      <c r="AB1055" s="13">
        <v>0.26530612244898</v>
      </c>
      <c r="AC1055" s="13">
        <v>0.16129032258064499</v>
      </c>
      <c r="AD1055" s="13">
        <v>0</v>
      </c>
      <c r="AE1055" s="13"/>
      <c r="AF1055" s="13">
        <v>0.26649746192893398</v>
      </c>
      <c r="AG1055" s="13">
        <v>0.25862068965517199</v>
      </c>
      <c r="AH1055" s="13"/>
      <c r="AI1055" s="13">
        <v>0.23622047244094499</v>
      </c>
      <c r="AJ1055" s="13">
        <v>0.51428571428571401</v>
      </c>
      <c r="AK1055" s="13">
        <v>0.22699386503067501</v>
      </c>
      <c r="AL1055" s="13"/>
      <c r="AM1055" s="13">
        <v>0.41025641025641002</v>
      </c>
      <c r="AN1055" s="13">
        <v>0.44</v>
      </c>
      <c r="AO1055" s="13">
        <v>0.161764705882353</v>
      </c>
      <c r="AP1055" s="13"/>
      <c r="AQ1055" s="13">
        <v>0.33333333333333298</v>
      </c>
      <c r="AR1055" s="13">
        <v>0.194444444444444</v>
      </c>
      <c r="AS1055" s="13"/>
      <c r="AT1055" s="13">
        <v>0.25806451612903197</v>
      </c>
      <c r="AU1055" s="13">
        <v>0.26133909287257001</v>
      </c>
      <c r="AV1055" s="13"/>
      <c r="AW1055" s="13">
        <v>0.19186046511627899</v>
      </c>
      <c r="AX1055" s="13">
        <v>0.29139072847682101</v>
      </c>
      <c r="AY1055" s="13"/>
      <c r="AZ1055" s="13">
        <v>0.20948616600790501</v>
      </c>
      <c r="BA1055" s="13">
        <v>0.292682926829268</v>
      </c>
      <c r="BB1055" s="13"/>
      <c r="BC1055" s="13">
        <v>0.329479768786127</v>
      </c>
      <c r="BD1055" s="13">
        <v>0.185840707964602</v>
      </c>
      <c r="BE1055" s="13"/>
      <c r="BF1055" s="13">
        <v>0.34328358208955201</v>
      </c>
      <c r="BG1055" s="13">
        <v>0.320754716981132</v>
      </c>
      <c r="BH1055" s="13"/>
      <c r="BI1055" s="13">
        <v>0.28070175438596501</v>
      </c>
      <c r="BJ1055" s="13">
        <v>0.259194395796848</v>
      </c>
      <c r="BK1055" s="13"/>
      <c r="BL1055" s="13">
        <v>0.208835341365462</v>
      </c>
      <c r="BM1055" s="13">
        <v>0.29222520107238598</v>
      </c>
    </row>
    <row r="1056" spans="2:65" x14ac:dyDescent="0.3">
      <c r="B1056" t="s">
        <v>71</v>
      </c>
      <c r="C1056" s="13">
        <v>0.248417721518987</v>
      </c>
      <c r="D1056" s="13">
        <v>0.23745819397993301</v>
      </c>
      <c r="E1056" s="13">
        <v>0.25679758308157102</v>
      </c>
      <c r="F1056" s="13"/>
      <c r="G1056" s="13">
        <v>0.25882352941176501</v>
      </c>
      <c r="H1056" s="13">
        <v>0.22500000000000001</v>
      </c>
      <c r="I1056" s="13">
        <v>0.31343283582089598</v>
      </c>
      <c r="J1056" s="13">
        <v>0.27884615384615402</v>
      </c>
      <c r="K1056" s="13">
        <v>0.15517241379310301</v>
      </c>
      <c r="L1056" s="13">
        <v>0.20879120879120899</v>
      </c>
      <c r="M1056" s="13"/>
      <c r="N1056" s="13">
        <v>0.215859030837004</v>
      </c>
      <c r="O1056" s="13">
        <v>0.28834355828220898</v>
      </c>
      <c r="P1056" s="13">
        <v>0.25882352941176501</v>
      </c>
      <c r="Q1056" s="13">
        <v>0.253246753246753</v>
      </c>
      <c r="R1056" s="13"/>
      <c r="S1056" s="13">
        <v>0.27200000000000002</v>
      </c>
      <c r="T1056" s="13">
        <v>0.30303030303030298</v>
      </c>
      <c r="U1056" s="13">
        <v>0.2</v>
      </c>
      <c r="V1056" s="13">
        <v>0.28000000000000003</v>
      </c>
      <c r="W1056" s="13">
        <v>0.206349206349206</v>
      </c>
      <c r="X1056" s="13">
        <v>0.26785714285714302</v>
      </c>
      <c r="Y1056" s="13">
        <v>0.230769230769231</v>
      </c>
      <c r="Z1056" s="13">
        <v>0.375</v>
      </c>
      <c r="AA1056" s="13">
        <v>0.256410256410256</v>
      </c>
      <c r="AB1056" s="13">
        <v>0.16326530612244899</v>
      </c>
      <c r="AC1056" s="13">
        <v>0.16129032258064499</v>
      </c>
      <c r="AD1056" s="13">
        <v>0.27272727272727298</v>
      </c>
      <c r="AE1056" s="13"/>
      <c r="AF1056" s="13">
        <v>0.23857868020304601</v>
      </c>
      <c r="AG1056" s="13">
        <v>0.26293103448275901</v>
      </c>
      <c r="AH1056" s="13"/>
      <c r="AI1056" s="13">
        <v>0.267716535433071</v>
      </c>
      <c r="AJ1056" s="13">
        <v>0.14285714285714299</v>
      </c>
      <c r="AK1056" s="13">
        <v>0.251533742331288</v>
      </c>
      <c r="AL1056" s="13"/>
      <c r="AM1056" s="13">
        <v>0.28205128205128199</v>
      </c>
      <c r="AN1056" s="13">
        <v>0.16</v>
      </c>
      <c r="AO1056" s="13">
        <v>0.220588235294118</v>
      </c>
      <c r="AP1056" s="13"/>
      <c r="AQ1056" s="13">
        <v>0.24509803921568599</v>
      </c>
      <c r="AR1056" s="13">
        <v>0.25</v>
      </c>
      <c r="AS1056" s="13"/>
      <c r="AT1056" s="13">
        <v>0.28387096774193499</v>
      </c>
      <c r="AU1056" s="13">
        <v>0.239740820734341</v>
      </c>
      <c r="AV1056" s="13"/>
      <c r="AW1056" s="13">
        <v>0.23837209302325599</v>
      </c>
      <c r="AX1056" s="13">
        <v>0.24724061810154499</v>
      </c>
      <c r="AY1056" s="13"/>
      <c r="AZ1056" s="13">
        <v>0.24110671936758901</v>
      </c>
      <c r="BA1056" s="13">
        <v>0.25745257452574499</v>
      </c>
      <c r="BB1056" s="13"/>
      <c r="BC1056" s="13">
        <v>0.23121387283236999</v>
      </c>
      <c r="BD1056" s="13">
        <v>0.30088495575221202</v>
      </c>
      <c r="BE1056" s="13"/>
      <c r="BF1056" s="13">
        <v>0.26865671641791</v>
      </c>
      <c r="BG1056" s="13">
        <v>0.20754716981132099</v>
      </c>
      <c r="BH1056" s="13"/>
      <c r="BI1056" s="13">
        <v>0.26315789473684198</v>
      </c>
      <c r="BJ1056" s="13">
        <v>0.24693520140105099</v>
      </c>
      <c r="BK1056" s="13"/>
      <c r="BL1056" s="13">
        <v>0.22489959839357401</v>
      </c>
      <c r="BM1056" s="13">
        <v>0.26273458445040199</v>
      </c>
    </row>
    <row r="1057" spans="2:65" x14ac:dyDescent="0.3">
      <c r="B1057" t="s">
        <v>401</v>
      </c>
      <c r="C1057" s="13">
        <v>0.208860759493671</v>
      </c>
      <c r="D1057" s="13">
        <v>0.220735785953177</v>
      </c>
      <c r="E1057" s="13">
        <v>0.196374622356495</v>
      </c>
      <c r="F1057" s="13"/>
      <c r="G1057" s="13">
        <v>0.29411764705882398</v>
      </c>
      <c r="H1057" s="13">
        <v>0.22500000000000001</v>
      </c>
      <c r="I1057" s="13">
        <v>0.111940298507463</v>
      </c>
      <c r="J1057" s="13">
        <v>0.21153846153846201</v>
      </c>
      <c r="K1057" s="13">
        <v>0.24137931034482801</v>
      </c>
      <c r="L1057" s="13">
        <v>0.21978021978022</v>
      </c>
      <c r="M1057" s="13"/>
      <c r="N1057" s="13">
        <v>0.19383259911894299</v>
      </c>
      <c r="O1057" s="13">
        <v>0.20858895705521499</v>
      </c>
      <c r="P1057" s="13">
        <v>0.247058823529412</v>
      </c>
      <c r="Q1057" s="13">
        <v>0.201298701298701</v>
      </c>
      <c r="R1057" s="13"/>
      <c r="S1057" s="13">
        <v>0.2</v>
      </c>
      <c r="T1057" s="13">
        <v>0.19696969696969699</v>
      </c>
      <c r="U1057" s="13">
        <v>0.14285714285714299</v>
      </c>
      <c r="V1057" s="13">
        <v>0.26</v>
      </c>
      <c r="W1057" s="13">
        <v>0.206349206349206</v>
      </c>
      <c r="X1057" s="13">
        <v>0.19642857142857101</v>
      </c>
      <c r="Y1057" s="13">
        <v>0.28846153846153799</v>
      </c>
      <c r="Z1057" s="13">
        <v>6.25E-2</v>
      </c>
      <c r="AA1057" s="13">
        <v>0.141025641025641</v>
      </c>
      <c r="AB1057" s="13">
        <v>0.26530612244898</v>
      </c>
      <c r="AC1057" s="13">
        <v>0.35483870967741898</v>
      </c>
      <c r="AD1057" s="13">
        <v>9.0909090909090898E-2</v>
      </c>
      <c r="AE1057" s="13"/>
      <c r="AF1057" s="13">
        <v>0.220812182741117</v>
      </c>
      <c r="AG1057" s="13">
        <v>0.18965517241379301</v>
      </c>
      <c r="AH1057" s="13"/>
      <c r="AI1057" s="13">
        <v>0.25984251968503902</v>
      </c>
      <c r="AJ1057" s="13">
        <v>0.2</v>
      </c>
      <c r="AK1057" s="13">
        <v>0.19631901840490801</v>
      </c>
      <c r="AL1057" s="13"/>
      <c r="AM1057" s="13">
        <v>0.17948717948717899</v>
      </c>
      <c r="AN1057" s="13">
        <v>0.24</v>
      </c>
      <c r="AO1057" s="13">
        <v>0.32352941176470601</v>
      </c>
      <c r="AP1057" s="13"/>
      <c r="AQ1057" s="13">
        <v>0.19607843137254899</v>
      </c>
      <c r="AR1057" s="13">
        <v>0.22222222222222199</v>
      </c>
      <c r="AS1057" s="13"/>
      <c r="AT1057" s="13">
        <v>0.21290322580645199</v>
      </c>
      <c r="AU1057" s="13">
        <v>0.20734341252699801</v>
      </c>
      <c r="AV1057" s="13"/>
      <c r="AW1057" s="13">
        <v>0.226744186046512</v>
      </c>
      <c r="AX1057" s="13">
        <v>0.20088300220750599</v>
      </c>
      <c r="AY1057" s="13"/>
      <c r="AZ1057" s="13">
        <v>0.19367588932806301</v>
      </c>
      <c r="BA1057" s="13">
        <v>0.22222222222222199</v>
      </c>
      <c r="BB1057" s="13"/>
      <c r="BC1057" s="13">
        <v>0.179190751445087</v>
      </c>
      <c r="BD1057" s="13">
        <v>0.247787610619469</v>
      </c>
      <c r="BE1057" s="13"/>
      <c r="BF1057" s="13">
        <v>0.17910447761194001</v>
      </c>
      <c r="BG1057" s="13">
        <v>0.179245283018868</v>
      </c>
      <c r="BH1057" s="13"/>
      <c r="BI1057" s="13">
        <v>0.24561403508771901</v>
      </c>
      <c r="BJ1057" s="13">
        <v>0.204903677758319</v>
      </c>
      <c r="BK1057" s="13"/>
      <c r="BL1057" s="13">
        <v>0.22891566265060201</v>
      </c>
      <c r="BM1057" s="13">
        <v>0.193029490616622</v>
      </c>
    </row>
    <row r="1058" spans="2:65" x14ac:dyDescent="0.3">
      <c r="B1058" t="s">
        <v>73</v>
      </c>
      <c r="C1058" s="13">
        <v>0.143987341772152</v>
      </c>
      <c r="D1058" s="13">
        <v>0.15384615384615399</v>
      </c>
      <c r="E1058" s="13">
        <v>0.13595166163142</v>
      </c>
      <c r="F1058" s="13"/>
      <c r="G1058" s="13">
        <v>0.14117647058823499</v>
      </c>
      <c r="H1058" s="13">
        <v>0.125</v>
      </c>
      <c r="I1058" s="13">
        <v>0.14925373134328401</v>
      </c>
      <c r="J1058" s="13">
        <v>0.134615384615385</v>
      </c>
      <c r="K1058" s="13">
        <v>0.15517241379310301</v>
      </c>
      <c r="L1058" s="13">
        <v>0.175824175824176</v>
      </c>
      <c r="M1058" s="13"/>
      <c r="N1058" s="13">
        <v>0.18942731277533001</v>
      </c>
      <c r="O1058" s="13">
        <v>0.14110429447852799</v>
      </c>
      <c r="P1058" s="13">
        <v>5.8823529411764698E-2</v>
      </c>
      <c r="Q1058" s="13">
        <v>0.123376623376623</v>
      </c>
      <c r="R1058" s="13"/>
      <c r="S1058" s="13">
        <v>0.16</v>
      </c>
      <c r="T1058" s="13">
        <v>0.13636363636363599</v>
      </c>
      <c r="U1058" s="13">
        <v>0.14285714285714299</v>
      </c>
      <c r="V1058" s="13">
        <v>0.18</v>
      </c>
      <c r="W1058" s="13">
        <v>0.14285714285714299</v>
      </c>
      <c r="X1058" s="13">
        <v>8.9285714285714302E-2</v>
      </c>
      <c r="Y1058" s="13">
        <v>9.6153846153846201E-2</v>
      </c>
      <c r="Z1058" s="13">
        <v>0.125</v>
      </c>
      <c r="AA1058" s="13">
        <v>0.17948717948717899</v>
      </c>
      <c r="AB1058" s="13">
        <v>0.122448979591837</v>
      </c>
      <c r="AC1058" s="13">
        <v>0.12903225806451599</v>
      </c>
      <c r="AD1058" s="13">
        <v>0.27272727272727298</v>
      </c>
      <c r="AE1058" s="13"/>
      <c r="AF1058" s="13">
        <v>0.131979695431472</v>
      </c>
      <c r="AG1058" s="13">
        <v>0.15517241379310301</v>
      </c>
      <c r="AH1058" s="13"/>
      <c r="AI1058" s="13">
        <v>0.118110236220472</v>
      </c>
      <c r="AJ1058" s="13">
        <v>8.5714285714285701E-2</v>
      </c>
      <c r="AK1058" s="13">
        <v>0.122699386503067</v>
      </c>
      <c r="AL1058" s="13"/>
      <c r="AM1058" s="13">
        <v>5.1282051282051301E-2</v>
      </c>
      <c r="AN1058" s="13">
        <v>0.08</v>
      </c>
      <c r="AO1058" s="13">
        <v>0.14705882352941199</v>
      </c>
      <c r="AP1058" s="13"/>
      <c r="AQ1058" s="13">
        <v>0.13725490196078399</v>
      </c>
      <c r="AR1058" s="13">
        <v>0.15123456790123499</v>
      </c>
      <c r="AS1058" s="13"/>
      <c r="AT1058" s="13">
        <v>0.14193548387096799</v>
      </c>
      <c r="AU1058" s="13">
        <v>0.14254859611231099</v>
      </c>
      <c r="AV1058" s="13"/>
      <c r="AW1058" s="13">
        <v>0.162790697674419</v>
      </c>
      <c r="AX1058" s="13">
        <v>0.136865342163355</v>
      </c>
      <c r="AY1058" s="13"/>
      <c r="AZ1058" s="13">
        <v>0.18181818181818199</v>
      </c>
      <c r="BA1058" s="13">
        <v>0.113821138211382</v>
      </c>
      <c r="BB1058" s="13"/>
      <c r="BC1058" s="13">
        <v>9.8265895953757204E-2</v>
      </c>
      <c r="BD1058" s="13">
        <v>0.15044247787610601</v>
      </c>
      <c r="BE1058" s="13"/>
      <c r="BF1058" s="13">
        <v>0.119402985074627</v>
      </c>
      <c r="BG1058" s="13">
        <v>8.4905660377358499E-2</v>
      </c>
      <c r="BH1058" s="13"/>
      <c r="BI1058" s="13">
        <v>7.0175438596491196E-2</v>
      </c>
      <c r="BJ1058" s="13">
        <v>0.152364273204904</v>
      </c>
      <c r="BK1058" s="13"/>
      <c r="BL1058" s="13">
        <v>0.160642570281124</v>
      </c>
      <c r="BM1058" s="13">
        <v>0.136729222520107</v>
      </c>
    </row>
    <row r="1059" spans="2:65" x14ac:dyDescent="0.3">
      <c r="B1059" t="s">
        <v>402</v>
      </c>
      <c r="C1059" s="13">
        <v>0.107594936708861</v>
      </c>
      <c r="D1059" s="13">
        <v>9.6989966555184007E-2</v>
      </c>
      <c r="E1059" s="13">
        <v>0.11782477341389699</v>
      </c>
      <c r="F1059" s="13"/>
      <c r="G1059" s="13">
        <v>9.41176470588235E-2</v>
      </c>
      <c r="H1059" s="13">
        <v>0.10625</v>
      </c>
      <c r="I1059" s="13">
        <v>8.9552238805970102E-2</v>
      </c>
      <c r="J1059" s="13">
        <v>0.125</v>
      </c>
      <c r="K1059" s="13">
        <v>0.18965517241379301</v>
      </c>
      <c r="L1059" s="13">
        <v>7.69230769230769E-2</v>
      </c>
      <c r="M1059" s="13"/>
      <c r="N1059" s="13">
        <v>0.13215859030836999</v>
      </c>
      <c r="O1059" s="13">
        <v>0.11656441717791401</v>
      </c>
      <c r="P1059" s="13">
        <v>0.105882352941176</v>
      </c>
      <c r="Q1059" s="13">
        <v>6.4935064935064901E-2</v>
      </c>
      <c r="R1059" s="13"/>
      <c r="S1059" s="13">
        <v>0.08</v>
      </c>
      <c r="T1059" s="13">
        <v>7.5757575757575801E-2</v>
      </c>
      <c r="U1059" s="13">
        <v>0.2</v>
      </c>
      <c r="V1059" s="13">
        <v>0.1</v>
      </c>
      <c r="W1059" s="13">
        <v>0.126984126984127</v>
      </c>
      <c r="X1059" s="13">
        <v>7.1428571428571397E-2</v>
      </c>
      <c r="Y1059" s="13">
        <v>5.7692307692307702E-2</v>
      </c>
      <c r="Z1059" s="13">
        <v>6.25E-2</v>
      </c>
      <c r="AA1059" s="13">
        <v>0.102564102564103</v>
      </c>
      <c r="AB1059" s="13">
        <v>0.16326530612244899</v>
      </c>
      <c r="AC1059" s="13">
        <v>0.19354838709677399</v>
      </c>
      <c r="AD1059" s="13">
        <v>0.27272727272727298</v>
      </c>
      <c r="AE1059" s="13"/>
      <c r="AF1059" s="13">
        <v>0.116751269035533</v>
      </c>
      <c r="AG1059" s="13">
        <v>9.4827586206896505E-2</v>
      </c>
      <c r="AH1059" s="13"/>
      <c r="AI1059" s="13">
        <v>0.102362204724409</v>
      </c>
      <c r="AJ1059" s="13">
        <v>5.7142857142857099E-2</v>
      </c>
      <c r="AK1059" s="13">
        <v>0.153374233128834</v>
      </c>
      <c r="AL1059" s="13"/>
      <c r="AM1059" s="13">
        <v>7.69230769230769E-2</v>
      </c>
      <c r="AN1059" s="13">
        <v>0.08</v>
      </c>
      <c r="AO1059" s="13">
        <v>0.11764705882352899</v>
      </c>
      <c r="AP1059" s="13"/>
      <c r="AQ1059" s="13">
        <v>6.5359477124182996E-2</v>
      </c>
      <c r="AR1059" s="13">
        <v>0.14506172839506201</v>
      </c>
      <c r="AS1059" s="13"/>
      <c r="AT1059" s="13">
        <v>6.4516129032258104E-2</v>
      </c>
      <c r="AU1059" s="13">
        <v>0.12095032397408199</v>
      </c>
      <c r="AV1059" s="13"/>
      <c r="AW1059" s="13">
        <v>0.162790697674419</v>
      </c>
      <c r="AX1059" s="13">
        <v>8.8300220750551897E-2</v>
      </c>
      <c r="AY1059" s="13"/>
      <c r="AZ1059" s="13">
        <v>0.138339920948617</v>
      </c>
      <c r="BA1059" s="13">
        <v>8.6720867208672101E-2</v>
      </c>
      <c r="BB1059" s="13"/>
      <c r="BC1059" s="13">
        <v>0.13294797687861301</v>
      </c>
      <c r="BD1059" s="13">
        <v>8.8495575221238895E-2</v>
      </c>
      <c r="BE1059" s="13"/>
      <c r="BF1059" s="13">
        <v>7.4626865671641798E-2</v>
      </c>
      <c r="BG1059" s="13">
        <v>0.169811320754717</v>
      </c>
      <c r="BH1059" s="13"/>
      <c r="BI1059" s="13">
        <v>0.12280701754386</v>
      </c>
      <c r="BJ1059" s="13">
        <v>0.10507880910683</v>
      </c>
      <c r="BK1059" s="13"/>
      <c r="BL1059" s="13">
        <v>0.156626506024096</v>
      </c>
      <c r="BM1059" s="13">
        <v>7.7747989276139406E-2</v>
      </c>
    </row>
    <row r="1060" spans="2:65" x14ac:dyDescent="0.3">
      <c r="B1060" t="s">
        <v>91</v>
      </c>
      <c r="C1060" s="13">
        <v>3.00632911392405E-2</v>
      </c>
      <c r="D1060" s="13">
        <v>2.0066889632107E-2</v>
      </c>
      <c r="E1060" s="13">
        <v>3.92749244712991E-2</v>
      </c>
      <c r="F1060" s="13"/>
      <c r="G1060" s="13">
        <v>3.5294117647058802E-2</v>
      </c>
      <c r="H1060" s="13">
        <v>3.125E-2</v>
      </c>
      <c r="I1060" s="13">
        <v>1.49253731343284E-2</v>
      </c>
      <c r="J1060" s="13">
        <v>3.8461538461538498E-2</v>
      </c>
      <c r="K1060" s="13">
        <v>1.72413793103448E-2</v>
      </c>
      <c r="L1060" s="13">
        <v>4.3956043956044001E-2</v>
      </c>
      <c r="M1060" s="13"/>
      <c r="N1060" s="13">
        <v>2.2026431718061699E-2</v>
      </c>
      <c r="O1060" s="13">
        <v>4.2944785276073601E-2</v>
      </c>
      <c r="P1060" s="13">
        <v>3.5294117647058802E-2</v>
      </c>
      <c r="Q1060" s="13">
        <v>2.5974025974026E-2</v>
      </c>
      <c r="R1060" s="13"/>
      <c r="S1060" s="13">
        <v>1.6E-2</v>
      </c>
      <c r="T1060" s="13">
        <v>7.5757575757575801E-2</v>
      </c>
      <c r="U1060" s="13">
        <v>5.7142857142857099E-2</v>
      </c>
      <c r="V1060" s="13">
        <v>0</v>
      </c>
      <c r="W1060" s="13">
        <v>4.7619047619047603E-2</v>
      </c>
      <c r="X1060" s="13">
        <v>3.5714285714285698E-2</v>
      </c>
      <c r="Y1060" s="13">
        <v>1.9230769230769201E-2</v>
      </c>
      <c r="Z1060" s="13">
        <v>0</v>
      </c>
      <c r="AA1060" s="13">
        <v>2.5641025641025599E-2</v>
      </c>
      <c r="AB1060" s="13">
        <v>2.04081632653061E-2</v>
      </c>
      <c r="AC1060" s="13">
        <v>0</v>
      </c>
      <c r="AD1060" s="13">
        <v>9.0909090909090898E-2</v>
      </c>
      <c r="AE1060" s="13"/>
      <c r="AF1060" s="13">
        <v>2.5380710659898501E-2</v>
      </c>
      <c r="AG1060" s="13">
        <v>3.8793103448275898E-2</v>
      </c>
      <c r="AH1060" s="13"/>
      <c r="AI1060" s="13">
        <v>1.5748031496062999E-2</v>
      </c>
      <c r="AJ1060" s="13">
        <v>0</v>
      </c>
      <c r="AK1060" s="13">
        <v>4.9079754601227002E-2</v>
      </c>
      <c r="AL1060" s="13"/>
      <c r="AM1060" s="13">
        <v>0</v>
      </c>
      <c r="AN1060" s="13">
        <v>0</v>
      </c>
      <c r="AO1060" s="13">
        <v>2.9411764705882401E-2</v>
      </c>
      <c r="AP1060" s="13"/>
      <c r="AQ1060" s="13">
        <v>2.2875816993464099E-2</v>
      </c>
      <c r="AR1060" s="13">
        <v>3.7037037037037E-2</v>
      </c>
      <c r="AS1060" s="13"/>
      <c r="AT1060" s="13">
        <v>3.8709677419354799E-2</v>
      </c>
      <c r="AU1060" s="13">
        <v>2.8077753779697599E-2</v>
      </c>
      <c r="AV1060" s="13"/>
      <c r="AW1060" s="13">
        <v>1.74418604651163E-2</v>
      </c>
      <c r="AX1060" s="13">
        <v>3.5320088300220799E-2</v>
      </c>
      <c r="AY1060" s="13"/>
      <c r="AZ1060" s="13">
        <v>3.5573122529644299E-2</v>
      </c>
      <c r="BA1060" s="13">
        <v>2.7100271002710001E-2</v>
      </c>
      <c r="BB1060" s="13"/>
      <c r="BC1060" s="13">
        <v>2.8901734104046201E-2</v>
      </c>
      <c r="BD1060" s="13">
        <v>2.6548672566371698E-2</v>
      </c>
      <c r="BE1060" s="13"/>
      <c r="BF1060" s="13">
        <v>1.49253731343284E-2</v>
      </c>
      <c r="BG1060" s="13">
        <v>3.77358490566038E-2</v>
      </c>
      <c r="BH1060" s="13"/>
      <c r="BI1060" s="13">
        <v>1.7543859649122799E-2</v>
      </c>
      <c r="BJ1060" s="13">
        <v>3.1523642732049002E-2</v>
      </c>
      <c r="BK1060" s="13"/>
      <c r="BL1060" s="13">
        <v>2.00803212851406E-2</v>
      </c>
      <c r="BM1060" s="13">
        <v>3.7533512064343202E-2</v>
      </c>
    </row>
    <row r="1061" spans="2:65" x14ac:dyDescent="0.3">
      <c r="B1061" t="s">
        <v>76</v>
      </c>
      <c r="C1061" s="13">
        <v>0.509493670886076</v>
      </c>
      <c r="D1061" s="13">
        <v>0.50836120401337803</v>
      </c>
      <c r="E1061" s="13">
        <v>0.51057401812688796</v>
      </c>
      <c r="F1061" s="13"/>
      <c r="G1061" s="13">
        <v>0.435294117647059</v>
      </c>
      <c r="H1061" s="13">
        <v>0.51249999999999996</v>
      </c>
      <c r="I1061" s="13">
        <v>0.63432835820895495</v>
      </c>
      <c r="J1061" s="13">
        <v>0.49038461538461497</v>
      </c>
      <c r="K1061" s="13">
        <v>0.39655172413793099</v>
      </c>
      <c r="L1061" s="13">
        <v>0.48351648351648402</v>
      </c>
      <c r="M1061" s="13"/>
      <c r="N1061" s="13">
        <v>0.46255506607929497</v>
      </c>
      <c r="O1061" s="13">
        <v>0.49079754601226999</v>
      </c>
      <c r="P1061" s="13">
        <v>0.55294117647058805</v>
      </c>
      <c r="Q1061" s="13">
        <v>0.58441558441558406</v>
      </c>
      <c r="R1061" s="13"/>
      <c r="S1061" s="13">
        <v>0.54400000000000004</v>
      </c>
      <c r="T1061" s="13">
        <v>0.51515151515151503</v>
      </c>
      <c r="U1061" s="13">
        <v>0.45714285714285702</v>
      </c>
      <c r="V1061" s="13">
        <v>0.46</v>
      </c>
      <c r="W1061" s="13">
        <v>0.476190476190476</v>
      </c>
      <c r="X1061" s="13">
        <v>0.60714285714285698</v>
      </c>
      <c r="Y1061" s="13">
        <v>0.53846153846153899</v>
      </c>
      <c r="Z1061" s="13">
        <v>0.75</v>
      </c>
      <c r="AA1061" s="13">
        <v>0.55128205128205099</v>
      </c>
      <c r="AB1061" s="13">
        <v>0.42857142857142899</v>
      </c>
      <c r="AC1061" s="13">
        <v>0.32258064516128998</v>
      </c>
      <c r="AD1061" s="13">
        <v>0.27272727272727298</v>
      </c>
      <c r="AE1061" s="13"/>
      <c r="AF1061" s="13">
        <v>0.50507614213198004</v>
      </c>
      <c r="AG1061" s="13">
        <v>0.52155172413793105</v>
      </c>
      <c r="AH1061" s="13"/>
      <c r="AI1061" s="13">
        <v>0.50393700787401596</v>
      </c>
      <c r="AJ1061" s="13">
        <v>0.65714285714285703</v>
      </c>
      <c r="AK1061" s="13">
        <v>0.47852760736196298</v>
      </c>
      <c r="AL1061" s="13"/>
      <c r="AM1061" s="13">
        <v>0.69230769230769196</v>
      </c>
      <c r="AN1061" s="13">
        <v>0.6</v>
      </c>
      <c r="AO1061" s="13">
        <v>0.38235294117647101</v>
      </c>
      <c r="AP1061" s="13"/>
      <c r="AQ1061" s="13">
        <v>0.57843137254902</v>
      </c>
      <c r="AR1061" s="13">
        <v>0.44444444444444398</v>
      </c>
      <c r="AS1061" s="13"/>
      <c r="AT1061" s="13">
        <v>0.54193548387096802</v>
      </c>
      <c r="AU1061" s="13">
        <v>0.50107991360691095</v>
      </c>
      <c r="AV1061" s="13"/>
      <c r="AW1061" s="13">
        <v>0.43023255813953498</v>
      </c>
      <c r="AX1061" s="13">
        <v>0.53863134657836598</v>
      </c>
      <c r="AY1061" s="13"/>
      <c r="AZ1061" s="13">
        <v>0.45059288537549402</v>
      </c>
      <c r="BA1061" s="13">
        <v>0.55013550135501399</v>
      </c>
      <c r="BB1061" s="13"/>
      <c r="BC1061" s="13">
        <v>0.560693641618497</v>
      </c>
      <c r="BD1061" s="13">
        <v>0.48672566371681403</v>
      </c>
      <c r="BE1061" s="13"/>
      <c r="BF1061" s="13">
        <v>0.61194029850746301</v>
      </c>
      <c r="BG1061" s="13">
        <v>0.52830188679245305</v>
      </c>
      <c r="BH1061" s="13"/>
      <c r="BI1061" s="13">
        <v>0.54385964912280704</v>
      </c>
      <c r="BJ1061" s="13">
        <v>0.50612959719789796</v>
      </c>
      <c r="BK1061" s="13"/>
      <c r="BL1061" s="13">
        <v>0.43373493975903599</v>
      </c>
      <c r="BM1061" s="13">
        <v>0.55495978552278802</v>
      </c>
    </row>
    <row r="1062" spans="2:65" x14ac:dyDescent="0.3">
      <c r="B1062" t="s">
        <v>77</v>
      </c>
      <c r="C1062" s="13">
        <v>0.251582278481013</v>
      </c>
      <c r="D1062" s="13">
        <v>0.25083612040133801</v>
      </c>
      <c r="E1062" s="13">
        <v>0.25377643504531699</v>
      </c>
      <c r="F1062" s="13"/>
      <c r="G1062" s="13">
        <v>0.23529411764705899</v>
      </c>
      <c r="H1062" s="13">
        <v>0.23125000000000001</v>
      </c>
      <c r="I1062" s="13">
        <v>0.238805970149254</v>
      </c>
      <c r="J1062" s="13">
        <v>0.25961538461538503</v>
      </c>
      <c r="K1062" s="13">
        <v>0.34482758620689702</v>
      </c>
      <c r="L1062" s="13">
        <v>0.25274725274725302</v>
      </c>
      <c r="M1062" s="13"/>
      <c r="N1062" s="13">
        <v>0.3215859030837</v>
      </c>
      <c r="O1062" s="13">
        <v>0.25766871165644201</v>
      </c>
      <c r="P1062" s="13">
        <v>0.16470588235294101</v>
      </c>
      <c r="Q1062" s="13">
        <v>0.18831168831168801</v>
      </c>
      <c r="R1062" s="13"/>
      <c r="S1062" s="13">
        <v>0.24</v>
      </c>
      <c r="T1062" s="13">
        <v>0.21212121212121199</v>
      </c>
      <c r="U1062" s="13">
        <v>0.34285714285714303</v>
      </c>
      <c r="V1062" s="13">
        <v>0.28000000000000003</v>
      </c>
      <c r="W1062" s="13">
        <v>0.26984126984126999</v>
      </c>
      <c r="X1062" s="13">
        <v>0.160714285714286</v>
      </c>
      <c r="Y1062" s="13">
        <v>0.15384615384615399</v>
      </c>
      <c r="Z1062" s="13">
        <v>0.1875</v>
      </c>
      <c r="AA1062" s="13">
        <v>0.28205128205128199</v>
      </c>
      <c r="AB1062" s="13">
        <v>0.28571428571428598</v>
      </c>
      <c r="AC1062" s="13">
        <v>0.32258064516128998</v>
      </c>
      <c r="AD1062" s="13">
        <v>0.54545454545454497</v>
      </c>
      <c r="AE1062" s="13"/>
      <c r="AF1062" s="13">
        <v>0.24873096446700499</v>
      </c>
      <c r="AG1062" s="13">
        <v>0.25</v>
      </c>
      <c r="AH1062" s="13"/>
      <c r="AI1062" s="13">
        <v>0.220472440944882</v>
      </c>
      <c r="AJ1062" s="13">
        <v>0.14285714285714299</v>
      </c>
      <c r="AK1062" s="13">
        <v>0.27607361963190202</v>
      </c>
      <c r="AL1062" s="13"/>
      <c r="AM1062" s="13">
        <v>0.128205128205128</v>
      </c>
      <c r="AN1062" s="13">
        <v>0.16</v>
      </c>
      <c r="AO1062" s="13">
        <v>0.26470588235294101</v>
      </c>
      <c r="AP1062" s="13"/>
      <c r="AQ1062" s="13">
        <v>0.20261437908496699</v>
      </c>
      <c r="AR1062" s="13">
        <v>0.296296296296296</v>
      </c>
      <c r="AS1062" s="13"/>
      <c r="AT1062" s="13">
        <v>0.206451612903226</v>
      </c>
      <c r="AU1062" s="13">
        <v>0.26349892008639297</v>
      </c>
      <c r="AV1062" s="13"/>
      <c r="AW1062" s="13">
        <v>0.32558139534883701</v>
      </c>
      <c r="AX1062" s="13">
        <v>0.22516556291390699</v>
      </c>
      <c r="AY1062" s="13"/>
      <c r="AZ1062" s="13">
        <v>0.32015810276679801</v>
      </c>
      <c r="BA1062" s="13">
        <v>0.20054200542005399</v>
      </c>
      <c r="BB1062" s="13"/>
      <c r="BC1062" s="13">
        <v>0.23121387283236999</v>
      </c>
      <c r="BD1062" s="13">
        <v>0.238938053097345</v>
      </c>
      <c r="BE1062" s="13"/>
      <c r="BF1062" s="13">
        <v>0.19402985074626899</v>
      </c>
      <c r="BG1062" s="13">
        <v>0.25471698113207503</v>
      </c>
      <c r="BH1062" s="13"/>
      <c r="BI1062" s="13">
        <v>0.19298245614035101</v>
      </c>
      <c r="BJ1062" s="13">
        <v>0.25744308231173402</v>
      </c>
      <c r="BK1062" s="13"/>
      <c r="BL1062" s="13">
        <v>0.317269076305221</v>
      </c>
      <c r="BM1062" s="13">
        <v>0.21447721179624701</v>
      </c>
    </row>
    <row r="1063" spans="2:65" x14ac:dyDescent="0.3">
      <c r="B1063" t="s">
        <v>78</v>
      </c>
      <c r="C1063" s="13">
        <v>0.257911392405063</v>
      </c>
      <c r="D1063" s="13">
        <v>0.25752508361204002</v>
      </c>
      <c r="E1063" s="13">
        <v>0.25679758308157102</v>
      </c>
      <c r="F1063" s="13"/>
      <c r="G1063" s="13">
        <v>0.2</v>
      </c>
      <c r="H1063" s="13">
        <v>0.28125</v>
      </c>
      <c r="I1063" s="13">
        <v>0.39552238805970102</v>
      </c>
      <c r="J1063" s="13">
        <v>0.230769230769231</v>
      </c>
      <c r="K1063" s="13">
        <v>5.1724137931034503E-2</v>
      </c>
      <c r="L1063" s="13">
        <v>0.230769230769231</v>
      </c>
      <c r="M1063" s="13"/>
      <c r="N1063" s="13">
        <v>0.140969162995595</v>
      </c>
      <c r="O1063" s="13">
        <v>0.23312883435582801</v>
      </c>
      <c r="P1063" s="13">
        <v>0.38823529411764701</v>
      </c>
      <c r="Q1063" s="13">
        <v>0.39610389610389601</v>
      </c>
      <c r="R1063" s="13"/>
      <c r="S1063" s="13">
        <v>0.30399999999999999</v>
      </c>
      <c r="T1063" s="13">
        <v>0.30303030303030298</v>
      </c>
      <c r="U1063" s="13">
        <v>0.114285714285714</v>
      </c>
      <c r="V1063" s="13">
        <v>0.18</v>
      </c>
      <c r="W1063" s="13">
        <v>0.206349206349206</v>
      </c>
      <c r="X1063" s="13">
        <v>0.44642857142857201</v>
      </c>
      <c r="Y1063" s="13">
        <v>0.38461538461538503</v>
      </c>
      <c r="Z1063" s="13">
        <v>0.5625</v>
      </c>
      <c r="AA1063" s="13">
        <v>0.269230769230769</v>
      </c>
      <c r="AB1063" s="13">
        <v>0.14285714285714299</v>
      </c>
      <c r="AC1063" s="13">
        <v>0</v>
      </c>
      <c r="AD1063" s="13">
        <v>-0.27272727272727298</v>
      </c>
      <c r="AE1063" s="13"/>
      <c r="AF1063" s="13">
        <v>0.256345177664975</v>
      </c>
      <c r="AG1063" s="13">
        <v>0.27155172413793099</v>
      </c>
      <c r="AH1063" s="13"/>
      <c r="AI1063" s="13">
        <v>0.28346456692913402</v>
      </c>
      <c r="AJ1063" s="13">
        <v>0.51428571428571401</v>
      </c>
      <c r="AK1063" s="13">
        <v>0.20245398773006101</v>
      </c>
      <c r="AL1063" s="13"/>
      <c r="AM1063" s="13">
        <v>0.56410256410256399</v>
      </c>
      <c r="AN1063" s="13">
        <v>0.44</v>
      </c>
      <c r="AO1063" s="13">
        <v>0.11764705882352899</v>
      </c>
      <c r="AP1063" s="13"/>
      <c r="AQ1063" s="13">
        <v>0.37581699346405201</v>
      </c>
      <c r="AR1063" s="13">
        <v>0.148148148148148</v>
      </c>
      <c r="AS1063" s="13"/>
      <c r="AT1063" s="13">
        <v>0.33548387096774201</v>
      </c>
      <c r="AU1063" s="13">
        <v>0.23758099352051801</v>
      </c>
      <c r="AV1063" s="13"/>
      <c r="AW1063" s="13">
        <v>0.104651162790698</v>
      </c>
      <c r="AX1063" s="13">
        <v>0.31346578366445899</v>
      </c>
      <c r="AY1063" s="13"/>
      <c r="AZ1063" s="13">
        <v>0.13043478260869601</v>
      </c>
      <c r="BA1063" s="13">
        <v>0.34959349593495898</v>
      </c>
      <c r="BB1063" s="13"/>
      <c r="BC1063" s="13">
        <v>0.329479768786127</v>
      </c>
      <c r="BD1063" s="13">
        <v>0.247787610619469</v>
      </c>
      <c r="BE1063" s="13"/>
      <c r="BF1063" s="13">
        <v>0.41791044776119401</v>
      </c>
      <c r="BG1063" s="13">
        <v>0.27358490566037702</v>
      </c>
      <c r="BH1063" s="13"/>
      <c r="BI1063" s="13">
        <v>0.35087719298245601</v>
      </c>
      <c r="BJ1063" s="13">
        <v>0.248686514886165</v>
      </c>
      <c r="BK1063" s="13"/>
      <c r="BL1063" s="13">
        <v>0.116465863453815</v>
      </c>
      <c r="BM1063" s="13">
        <v>0.340482573726541</v>
      </c>
    </row>
    <row r="1064" spans="2:65" x14ac:dyDescent="0.3">
      <c r="C1064" s="13"/>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row>
    <row r="1065" spans="2:65" x14ac:dyDescent="0.3">
      <c r="B1065" s="6" t="s">
        <v>454</v>
      </c>
      <c r="C1065" s="13"/>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row>
    <row r="1066" spans="2:65" x14ac:dyDescent="0.3">
      <c r="B1066" s="23" t="s">
        <v>184</v>
      </c>
      <c r="C1066" s="13"/>
      <c r="D1066" s="13"/>
      <c r="E1066" s="13"/>
      <c r="F1066" s="13"/>
      <c r="G1066" s="13"/>
      <c r="H1066" s="13"/>
      <c r="I1066" s="13"/>
      <c r="J1066" s="13"/>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c r="BK1066" s="13"/>
      <c r="BL1066" s="13"/>
      <c r="BM1066" s="13"/>
    </row>
    <row r="1067" spans="2:65" x14ac:dyDescent="0.3">
      <c r="B1067" t="s">
        <v>400</v>
      </c>
      <c r="C1067" s="13">
        <v>0.208860759493671</v>
      </c>
      <c r="D1067" s="13">
        <v>0.220735785953177</v>
      </c>
      <c r="E1067" s="13">
        <v>0.199395770392749</v>
      </c>
      <c r="F1067" s="13"/>
      <c r="G1067" s="13">
        <v>0.129411764705882</v>
      </c>
      <c r="H1067" s="13">
        <v>0.25624999999999998</v>
      </c>
      <c r="I1067" s="13">
        <v>0.24626865671641801</v>
      </c>
      <c r="J1067" s="13">
        <v>0.19230769230769201</v>
      </c>
      <c r="K1067" s="13">
        <v>0.17241379310344801</v>
      </c>
      <c r="L1067" s="13">
        <v>0.18681318681318701</v>
      </c>
      <c r="M1067" s="13"/>
      <c r="N1067" s="13">
        <v>0.171806167400881</v>
      </c>
      <c r="O1067" s="13">
        <v>0.17177914110429399</v>
      </c>
      <c r="P1067" s="13">
        <v>0.30588235294117599</v>
      </c>
      <c r="Q1067" s="13">
        <v>0.253246753246753</v>
      </c>
      <c r="R1067" s="13"/>
      <c r="S1067" s="13">
        <v>0.2</v>
      </c>
      <c r="T1067" s="13">
        <v>0.25757575757575801</v>
      </c>
      <c r="U1067" s="13">
        <v>0.2</v>
      </c>
      <c r="V1067" s="13">
        <v>0.1</v>
      </c>
      <c r="W1067" s="13">
        <v>0.206349206349206</v>
      </c>
      <c r="X1067" s="13">
        <v>0.26785714285714302</v>
      </c>
      <c r="Y1067" s="13">
        <v>0.230769230769231</v>
      </c>
      <c r="Z1067" s="13">
        <v>0.375</v>
      </c>
      <c r="AA1067" s="13">
        <v>0.20512820512820501</v>
      </c>
      <c r="AB1067" s="13">
        <v>0.22448979591836701</v>
      </c>
      <c r="AC1067" s="13">
        <v>0.16129032258064499</v>
      </c>
      <c r="AD1067" s="13">
        <v>0</v>
      </c>
      <c r="AE1067" s="13"/>
      <c r="AF1067" s="13">
        <v>0.21319796954314699</v>
      </c>
      <c r="AG1067" s="13">
        <v>0.20689655172413801</v>
      </c>
      <c r="AH1067" s="13"/>
      <c r="AI1067" s="13">
        <v>0.220472440944882</v>
      </c>
      <c r="AJ1067" s="13">
        <v>0.371428571428571</v>
      </c>
      <c r="AK1067" s="13">
        <v>0.17791411042944799</v>
      </c>
      <c r="AL1067" s="13"/>
      <c r="AM1067" s="13">
        <v>0.46153846153846201</v>
      </c>
      <c r="AN1067" s="13">
        <v>0.24</v>
      </c>
      <c r="AO1067" s="13">
        <v>0.11764705882352899</v>
      </c>
      <c r="AP1067" s="13"/>
      <c r="AQ1067" s="13">
        <v>0.29738562091503301</v>
      </c>
      <c r="AR1067" s="13">
        <v>0.12654320987654299</v>
      </c>
      <c r="AS1067" s="13"/>
      <c r="AT1067" s="13">
        <v>0.238709677419355</v>
      </c>
      <c r="AU1067" s="13">
        <v>0.203023758099352</v>
      </c>
      <c r="AV1067" s="13"/>
      <c r="AW1067" s="13">
        <v>0.116279069767442</v>
      </c>
      <c r="AX1067" s="13">
        <v>0.24503311258278099</v>
      </c>
      <c r="AY1067" s="13"/>
      <c r="AZ1067" s="13">
        <v>0.138339920948617</v>
      </c>
      <c r="BA1067" s="13">
        <v>0.25745257452574499</v>
      </c>
      <c r="BB1067" s="13"/>
      <c r="BC1067" s="13">
        <v>0.23121387283236999</v>
      </c>
      <c r="BD1067" s="13">
        <v>0.247787610619469</v>
      </c>
      <c r="BE1067" s="13"/>
      <c r="BF1067" s="13">
        <v>0.25373134328358199</v>
      </c>
      <c r="BG1067" s="13">
        <v>0.21698113207547201</v>
      </c>
      <c r="BH1067" s="13"/>
      <c r="BI1067" s="13">
        <v>0.24561403508771901</v>
      </c>
      <c r="BJ1067" s="13">
        <v>0.204903677758319</v>
      </c>
      <c r="BK1067" s="13"/>
      <c r="BL1067" s="13">
        <v>0.14457831325301199</v>
      </c>
      <c r="BM1067" s="13">
        <v>0.24932975871313701</v>
      </c>
    </row>
    <row r="1068" spans="2:65" x14ac:dyDescent="0.3">
      <c r="B1068" t="s">
        <v>71</v>
      </c>
      <c r="C1068" s="13">
        <v>0.262658227848101</v>
      </c>
      <c r="D1068" s="13">
        <v>0.25752508361204002</v>
      </c>
      <c r="E1068" s="13">
        <v>0.265861027190332</v>
      </c>
      <c r="F1068" s="13"/>
      <c r="G1068" s="13">
        <v>0.36470588235294099</v>
      </c>
      <c r="H1068" s="13">
        <v>0.28749999999999998</v>
      </c>
      <c r="I1068" s="13">
        <v>0.31343283582089598</v>
      </c>
      <c r="J1068" s="13">
        <v>0.22115384615384601</v>
      </c>
      <c r="K1068" s="13">
        <v>0.15517241379310301</v>
      </c>
      <c r="L1068" s="13">
        <v>0.164835164835165</v>
      </c>
      <c r="M1068" s="13"/>
      <c r="N1068" s="13">
        <v>0.233480176211454</v>
      </c>
      <c r="O1068" s="13">
        <v>0.30674846625766899</v>
      </c>
      <c r="P1068" s="13">
        <v>0.27058823529411802</v>
      </c>
      <c r="Q1068" s="13">
        <v>0.253246753246753</v>
      </c>
      <c r="R1068" s="13"/>
      <c r="S1068" s="13">
        <v>0.34399999999999997</v>
      </c>
      <c r="T1068" s="13">
        <v>0.27272727272727298</v>
      </c>
      <c r="U1068" s="13">
        <v>0.17142857142857101</v>
      </c>
      <c r="V1068" s="13">
        <v>0.28000000000000003</v>
      </c>
      <c r="W1068" s="13">
        <v>0.26984126984126999</v>
      </c>
      <c r="X1068" s="13">
        <v>0.214285714285714</v>
      </c>
      <c r="Y1068" s="13">
        <v>0.269230769230769</v>
      </c>
      <c r="Z1068" s="13">
        <v>0.1875</v>
      </c>
      <c r="AA1068" s="13">
        <v>0.32051282051282098</v>
      </c>
      <c r="AB1068" s="13">
        <v>0.122448979591837</v>
      </c>
      <c r="AC1068" s="13">
        <v>0.225806451612903</v>
      </c>
      <c r="AD1068" s="13">
        <v>9.0909090909090898E-2</v>
      </c>
      <c r="AE1068" s="13"/>
      <c r="AF1068" s="13">
        <v>0.27918781725888298</v>
      </c>
      <c r="AG1068" s="13">
        <v>0.22844827586206901</v>
      </c>
      <c r="AH1068" s="13"/>
      <c r="AI1068" s="13">
        <v>0.33858267716535401</v>
      </c>
      <c r="AJ1068" s="13">
        <v>0.25714285714285701</v>
      </c>
      <c r="AK1068" s="13">
        <v>0.23926380368098199</v>
      </c>
      <c r="AL1068" s="13"/>
      <c r="AM1068" s="13">
        <v>0.256410256410256</v>
      </c>
      <c r="AN1068" s="13">
        <v>0.44</v>
      </c>
      <c r="AO1068" s="13">
        <v>0.29411764705882398</v>
      </c>
      <c r="AP1068" s="13"/>
      <c r="AQ1068" s="13">
        <v>0.29411764705882398</v>
      </c>
      <c r="AR1068" s="13">
        <v>0.234567901234568</v>
      </c>
      <c r="AS1068" s="13"/>
      <c r="AT1068" s="13">
        <v>0.309677419354839</v>
      </c>
      <c r="AU1068" s="13">
        <v>0.24622030237581</v>
      </c>
      <c r="AV1068" s="13"/>
      <c r="AW1068" s="13">
        <v>0.290697674418605</v>
      </c>
      <c r="AX1068" s="13">
        <v>0.253863134657837</v>
      </c>
      <c r="AY1068" s="13"/>
      <c r="AZ1068" s="13">
        <v>0.21343873517786599</v>
      </c>
      <c r="BA1068" s="13">
        <v>0.29810298102980998</v>
      </c>
      <c r="BB1068" s="13"/>
      <c r="BC1068" s="13">
        <v>0.30635838150289002</v>
      </c>
      <c r="BD1068" s="13">
        <v>0.238938053097345</v>
      </c>
      <c r="BE1068" s="13"/>
      <c r="BF1068" s="13">
        <v>0.34328358208955201</v>
      </c>
      <c r="BG1068" s="13">
        <v>0.28301886792452802</v>
      </c>
      <c r="BH1068" s="13"/>
      <c r="BI1068" s="13">
        <v>0.33333333333333298</v>
      </c>
      <c r="BJ1068" s="13">
        <v>0.25569176882661998</v>
      </c>
      <c r="BK1068" s="13"/>
      <c r="BL1068" s="13">
        <v>0.261044176706827</v>
      </c>
      <c r="BM1068" s="13">
        <v>0.26005361930294901</v>
      </c>
    </row>
    <row r="1069" spans="2:65" x14ac:dyDescent="0.3">
      <c r="B1069" t="s">
        <v>401</v>
      </c>
      <c r="C1069" s="13">
        <v>0.118670886075949</v>
      </c>
      <c r="D1069" s="13">
        <v>0.103678929765886</v>
      </c>
      <c r="E1069" s="13">
        <v>0.132930513595166</v>
      </c>
      <c r="F1069" s="13"/>
      <c r="G1069" s="13">
        <v>0.2</v>
      </c>
      <c r="H1069" s="13">
        <v>0.11874999999999999</v>
      </c>
      <c r="I1069" s="13">
        <v>9.7014925373134303E-2</v>
      </c>
      <c r="J1069" s="13">
        <v>7.69230769230769E-2</v>
      </c>
      <c r="K1069" s="13">
        <v>0.13793103448275901</v>
      </c>
      <c r="L1069" s="13">
        <v>0.10989010989011</v>
      </c>
      <c r="M1069" s="13"/>
      <c r="N1069" s="13">
        <v>0.13215859030836999</v>
      </c>
      <c r="O1069" s="13">
        <v>0.104294478527607</v>
      </c>
      <c r="P1069" s="13">
        <v>0.11764705882352899</v>
      </c>
      <c r="Q1069" s="13">
        <v>0.11688311688311701</v>
      </c>
      <c r="R1069" s="13"/>
      <c r="S1069" s="13">
        <v>9.6000000000000002E-2</v>
      </c>
      <c r="T1069" s="13">
        <v>0.12121212121212099</v>
      </c>
      <c r="U1069" s="13">
        <v>8.5714285714285701E-2</v>
      </c>
      <c r="V1069" s="13">
        <v>0.14000000000000001</v>
      </c>
      <c r="W1069" s="13">
        <v>0.11111111111111099</v>
      </c>
      <c r="X1069" s="13">
        <v>0.125</v>
      </c>
      <c r="Y1069" s="13">
        <v>0.115384615384615</v>
      </c>
      <c r="Z1069" s="13">
        <v>0.125</v>
      </c>
      <c r="AA1069" s="13">
        <v>0.102564102564103</v>
      </c>
      <c r="AB1069" s="13">
        <v>0.14285714285714299</v>
      </c>
      <c r="AC1069" s="13">
        <v>0.19354838709677399</v>
      </c>
      <c r="AD1069" s="13">
        <v>0.18181818181818199</v>
      </c>
      <c r="AE1069" s="13"/>
      <c r="AF1069" s="13">
        <v>0.116751269035533</v>
      </c>
      <c r="AG1069" s="13">
        <v>0.12068965517241401</v>
      </c>
      <c r="AH1069" s="13"/>
      <c r="AI1069" s="13">
        <v>0.102362204724409</v>
      </c>
      <c r="AJ1069" s="13">
        <v>5.7142857142857099E-2</v>
      </c>
      <c r="AK1069" s="13">
        <v>0.104294478527607</v>
      </c>
      <c r="AL1069" s="13"/>
      <c r="AM1069" s="13">
        <v>5.1282051282051301E-2</v>
      </c>
      <c r="AN1069" s="13">
        <v>0.04</v>
      </c>
      <c r="AO1069" s="13">
        <v>0.13235294117647101</v>
      </c>
      <c r="AP1069" s="13"/>
      <c r="AQ1069" s="13">
        <v>0.12745098039215699</v>
      </c>
      <c r="AR1069" s="13">
        <v>0.108024691358025</v>
      </c>
      <c r="AS1069" s="13"/>
      <c r="AT1069" s="13">
        <v>0.135483870967742</v>
      </c>
      <c r="AU1069" s="13">
        <v>0.114470842332613</v>
      </c>
      <c r="AV1069" s="13"/>
      <c r="AW1069" s="13">
        <v>0.11046511627907001</v>
      </c>
      <c r="AX1069" s="13">
        <v>0.119205298013245</v>
      </c>
      <c r="AY1069" s="13"/>
      <c r="AZ1069" s="13">
        <v>0.114624505928854</v>
      </c>
      <c r="BA1069" s="13">
        <v>0.119241192411924</v>
      </c>
      <c r="BB1069" s="13"/>
      <c r="BC1069" s="13">
        <v>0.10404624277456601</v>
      </c>
      <c r="BD1069" s="13">
        <v>0.106194690265487</v>
      </c>
      <c r="BE1069" s="13"/>
      <c r="BF1069" s="13">
        <v>0.134328358208955</v>
      </c>
      <c r="BG1069" s="13">
        <v>8.4905660377358499E-2</v>
      </c>
      <c r="BH1069" s="13"/>
      <c r="BI1069" s="13">
        <v>8.7719298245614002E-2</v>
      </c>
      <c r="BJ1069" s="13">
        <v>0.120840630472855</v>
      </c>
      <c r="BK1069" s="13"/>
      <c r="BL1069" s="13">
        <v>0.104417670682731</v>
      </c>
      <c r="BM1069" s="13">
        <v>0.12600536193029499</v>
      </c>
    </row>
    <row r="1070" spans="2:65" x14ac:dyDescent="0.3">
      <c r="B1070" t="s">
        <v>73</v>
      </c>
      <c r="C1070" s="13">
        <v>0.199367088607595</v>
      </c>
      <c r="D1070" s="13">
        <v>0.217391304347826</v>
      </c>
      <c r="E1070" s="13">
        <v>0.18126888217522699</v>
      </c>
      <c r="F1070" s="13"/>
      <c r="G1070" s="13">
        <v>0.129411764705882</v>
      </c>
      <c r="H1070" s="13">
        <v>0.15625</v>
      </c>
      <c r="I1070" s="13">
        <v>0.15671641791044799</v>
      </c>
      <c r="J1070" s="13">
        <v>0.29807692307692302</v>
      </c>
      <c r="K1070" s="13">
        <v>0.20689655172413801</v>
      </c>
      <c r="L1070" s="13">
        <v>0.28571428571428598</v>
      </c>
      <c r="M1070" s="13"/>
      <c r="N1070" s="13">
        <v>0.198237885462555</v>
      </c>
      <c r="O1070" s="13">
        <v>0.190184049079755</v>
      </c>
      <c r="P1070" s="13">
        <v>0.16470588235294101</v>
      </c>
      <c r="Q1070" s="13">
        <v>0.23376623376623401</v>
      </c>
      <c r="R1070" s="13"/>
      <c r="S1070" s="13">
        <v>0.2</v>
      </c>
      <c r="T1070" s="13">
        <v>0.13636363636363599</v>
      </c>
      <c r="U1070" s="13">
        <v>0.25714285714285701</v>
      </c>
      <c r="V1070" s="13">
        <v>0.34</v>
      </c>
      <c r="W1070" s="13">
        <v>0.206349206349206</v>
      </c>
      <c r="X1070" s="13">
        <v>0.19642857142857101</v>
      </c>
      <c r="Y1070" s="13">
        <v>0.19230769230769201</v>
      </c>
      <c r="Z1070" s="13">
        <v>0.25</v>
      </c>
      <c r="AA1070" s="13">
        <v>0.102564102564103</v>
      </c>
      <c r="AB1070" s="13">
        <v>0.22448979591836701</v>
      </c>
      <c r="AC1070" s="13">
        <v>0.16129032258064499</v>
      </c>
      <c r="AD1070" s="13">
        <v>0.36363636363636398</v>
      </c>
      <c r="AE1070" s="13"/>
      <c r="AF1070" s="13">
        <v>0.19035532994923901</v>
      </c>
      <c r="AG1070" s="13">
        <v>0.211206896551724</v>
      </c>
      <c r="AH1070" s="13"/>
      <c r="AI1070" s="13">
        <v>0.17322834645669299</v>
      </c>
      <c r="AJ1070" s="13">
        <v>0.17142857142857101</v>
      </c>
      <c r="AK1070" s="13">
        <v>0.20858895705521499</v>
      </c>
      <c r="AL1070" s="13"/>
      <c r="AM1070" s="13">
        <v>0.102564102564103</v>
      </c>
      <c r="AN1070" s="13">
        <v>0.2</v>
      </c>
      <c r="AO1070" s="13">
        <v>0.25</v>
      </c>
      <c r="AP1070" s="13"/>
      <c r="AQ1070" s="13">
        <v>0.14705882352941199</v>
      </c>
      <c r="AR1070" s="13">
        <v>0.25</v>
      </c>
      <c r="AS1070" s="13"/>
      <c r="AT1070" s="13">
        <v>0.14193548387096799</v>
      </c>
      <c r="AU1070" s="13">
        <v>0.21166306695464401</v>
      </c>
      <c r="AV1070" s="13"/>
      <c r="AW1070" s="13">
        <v>0.24418604651162801</v>
      </c>
      <c r="AX1070" s="13">
        <v>0.18101545253863099</v>
      </c>
      <c r="AY1070" s="13"/>
      <c r="AZ1070" s="13">
        <v>0.26086956521739102</v>
      </c>
      <c r="BA1070" s="13">
        <v>0.159891598915989</v>
      </c>
      <c r="BB1070" s="13"/>
      <c r="BC1070" s="13">
        <v>0.144508670520231</v>
      </c>
      <c r="BD1070" s="13">
        <v>0.247787610619469</v>
      </c>
      <c r="BE1070" s="13"/>
      <c r="BF1070" s="13">
        <v>8.9552238805970102E-2</v>
      </c>
      <c r="BG1070" s="13">
        <v>0.179245283018868</v>
      </c>
      <c r="BH1070" s="13"/>
      <c r="BI1070" s="13">
        <v>0.12280701754386</v>
      </c>
      <c r="BJ1070" s="13">
        <v>0.20840630472854599</v>
      </c>
      <c r="BK1070" s="13"/>
      <c r="BL1070" s="13">
        <v>0.232931726907631</v>
      </c>
      <c r="BM1070" s="13">
        <v>0.17962466487935699</v>
      </c>
    </row>
    <row r="1071" spans="2:65" x14ac:dyDescent="0.3">
      <c r="B1071" t="s">
        <v>402</v>
      </c>
      <c r="C1071" s="13">
        <v>0.186708860759494</v>
      </c>
      <c r="D1071" s="13">
        <v>0.18394648829431401</v>
      </c>
      <c r="E1071" s="13">
        <v>0.190332326283988</v>
      </c>
      <c r="F1071" s="13"/>
      <c r="G1071" s="13">
        <v>0.152941176470588</v>
      </c>
      <c r="H1071" s="13">
        <v>0.16875000000000001</v>
      </c>
      <c r="I1071" s="13">
        <v>0.17910447761194001</v>
      </c>
      <c r="J1071" s="13">
        <v>0.17307692307692299</v>
      </c>
      <c r="K1071" s="13">
        <v>0.27586206896551702</v>
      </c>
      <c r="L1071" s="13">
        <v>0.21978021978022</v>
      </c>
      <c r="M1071" s="13"/>
      <c r="N1071" s="13">
        <v>0.23788546255506601</v>
      </c>
      <c r="O1071" s="13">
        <v>0.19631901840490801</v>
      </c>
      <c r="P1071" s="13">
        <v>0.129411764705882</v>
      </c>
      <c r="Q1071" s="13">
        <v>0.123376623376623</v>
      </c>
      <c r="R1071" s="13"/>
      <c r="S1071" s="13">
        <v>0.14399999999999999</v>
      </c>
      <c r="T1071" s="13">
        <v>0.19696969696969699</v>
      </c>
      <c r="U1071" s="13">
        <v>0.28571428571428598</v>
      </c>
      <c r="V1071" s="13">
        <v>0.12</v>
      </c>
      <c r="W1071" s="13">
        <v>0.19047619047618999</v>
      </c>
      <c r="X1071" s="13">
        <v>0.125</v>
      </c>
      <c r="Y1071" s="13">
        <v>0.134615384615385</v>
      </c>
      <c r="Z1071" s="13">
        <v>6.25E-2</v>
      </c>
      <c r="AA1071" s="13">
        <v>0.256410256410256</v>
      </c>
      <c r="AB1071" s="13">
        <v>0.26530612244898</v>
      </c>
      <c r="AC1071" s="13">
        <v>0.25806451612903197</v>
      </c>
      <c r="AD1071" s="13">
        <v>0.27272727272727298</v>
      </c>
      <c r="AE1071" s="13"/>
      <c r="AF1071" s="13">
        <v>0.18527918781725899</v>
      </c>
      <c r="AG1071" s="13">
        <v>0.193965517241379</v>
      </c>
      <c r="AH1071" s="13"/>
      <c r="AI1071" s="13">
        <v>0.15748031496063</v>
      </c>
      <c r="AJ1071" s="13">
        <v>0.114285714285714</v>
      </c>
      <c r="AK1071" s="13">
        <v>0.251533742331288</v>
      </c>
      <c r="AL1071" s="13"/>
      <c r="AM1071" s="13">
        <v>0.128205128205128</v>
      </c>
      <c r="AN1071" s="13">
        <v>0.08</v>
      </c>
      <c r="AO1071" s="13">
        <v>0.17647058823529399</v>
      </c>
      <c r="AP1071" s="13"/>
      <c r="AQ1071" s="13">
        <v>0.11437908496731999</v>
      </c>
      <c r="AR1071" s="13">
        <v>0.25308641975308599</v>
      </c>
      <c r="AS1071" s="13"/>
      <c r="AT1071" s="13">
        <v>0.135483870967742</v>
      </c>
      <c r="AU1071" s="13">
        <v>0.20518358531317499</v>
      </c>
      <c r="AV1071" s="13"/>
      <c r="AW1071" s="13">
        <v>0.226744186046512</v>
      </c>
      <c r="AX1071" s="13">
        <v>0.17218543046357601</v>
      </c>
      <c r="AY1071" s="13"/>
      <c r="AZ1071" s="13">
        <v>0.24901185770751</v>
      </c>
      <c r="BA1071" s="13">
        <v>0.14092140921409199</v>
      </c>
      <c r="BB1071" s="13"/>
      <c r="BC1071" s="13">
        <v>0.20809248554913301</v>
      </c>
      <c r="BD1071" s="13">
        <v>0.132743362831858</v>
      </c>
      <c r="BE1071" s="13"/>
      <c r="BF1071" s="13">
        <v>0.164179104477612</v>
      </c>
      <c r="BG1071" s="13">
        <v>0.235849056603774</v>
      </c>
      <c r="BH1071" s="13"/>
      <c r="BI1071" s="13">
        <v>0.21052631578947401</v>
      </c>
      <c r="BJ1071" s="13">
        <v>0.183887915936953</v>
      </c>
      <c r="BK1071" s="13"/>
      <c r="BL1071" s="13">
        <v>0.24497991967871499</v>
      </c>
      <c r="BM1071" s="13">
        <v>0.15281501340482601</v>
      </c>
    </row>
    <row r="1072" spans="2:65" x14ac:dyDescent="0.3">
      <c r="B1072" t="s">
        <v>91</v>
      </c>
      <c r="C1072" s="13">
        <v>2.3734177215189899E-2</v>
      </c>
      <c r="D1072" s="13">
        <v>1.6722408026755901E-2</v>
      </c>
      <c r="E1072" s="13">
        <v>3.0211480362537801E-2</v>
      </c>
      <c r="F1072" s="13"/>
      <c r="G1072" s="13">
        <v>2.3529411764705899E-2</v>
      </c>
      <c r="H1072" s="13">
        <v>1.2500000000000001E-2</v>
      </c>
      <c r="I1072" s="13">
        <v>7.4626865671641798E-3</v>
      </c>
      <c r="J1072" s="13">
        <v>3.8461538461538498E-2</v>
      </c>
      <c r="K1072" s="13">
        <v>5.1724137931034503E-2</v>
      </c>
      <c r="L1072" s="13">
        <v>3.2967032967033003E-2</v>
      </c>
      <c r="M1072" s="13"/>
      <c r="N1072" s="13">
        <v>2.6431718061673999E-2</v>
      </c>
      <c r="O1072" s="13">
        <v>3.0674846625766899E-2</v>
      </c>
      <c r="P1072" s="13">
        <v>1.1764705882352899E-2</v>
      </c>
      <c r="Q1072" s="13">
        <v>1.9480519480519501E-2</v>
      </c>
      <c r="R1072" s="13"/>
      <c r="S1072" s="13">
        <v>1.6E-2</v>
      </c>
      <c r="T1072" s="13">
        <v>1.5151515151515201E-2</v>
      </c>
      <c r="U1072" s="13">
        <v>0</v>
      </c>
      <c r="V1072" s="13">
        <v>0.02</v>
      </c>
      <c r="W1072" s="13">
        <v>1.58730158730159E-2</v>
      </c>
      <c r="X1072" s="13">
        <v>7.1428571428571397E-2</v>
      </c>
      <c r="Y1072" s="13">
        <v>5.7692307692307702E-2</v>
      </c>
      <c r="Z1072" s="13">
        <v>0</v>
      </c>
      <c r="AA1072" s="13">
        <v>1.2820512820512799E-2</v>
      </c>
      <c r="AB1072" s="13">
        <v>2.04081632653061E-2</v>
      </c>
      <c r="AC1072" s="13">
        <v>0</v>
      </c>
      <c r="AD1072" s="13">
        <v>9.0909090909090898E-2</v>
      </c>
      <c r="AE1072" s="13"/>
      <c r="AF1072" s="13">
        <v>1.5228426395939101E-2</v>
      </c>
      <c r="AG1072" s="13">
        <v>3.8793103448275898E-2</v>
      </c>
      <c r="AH1072" s="13"/>
      <c r="AI1072" s="13">
        <v>7.8740157480314994E-3</v>
      </c>
      <c r="AJ1072" s="13">
        <v>2.8571428571428598E-2</v>
      </c>
      <c r="AK1072" s="13">
        <v>1.84049079754601E-2</v>
      </c>
      <c r="AL1072" s="13"/>
      <c r="AM1072" s="13">
        <v>0</v>
      </c>
      <c r="AN1072" s="13">
        <v>0</v>
      </c>
      <c r="AO1072" s="13">
        <v>2.9411764705882401E-2</v>
      </c>
      <c r="AP1072" s="13"/>
      <c r="AQ1072" s="13">
        <v>1.9607843137254902E-2</v>
      </c>
      <c r="AR1072" s="13">
        <v>2.7777777777777801E-2</v>
      </c>
      <c r="AS1072" s="13"/>
      <c r="AT1072" s="13">
        <v>3.8709677419354799E-2</v>
      </c>
      <c r="AU1072" s="13">
        <v>1.9438444924405999E-2</v>
      </c>
      <c r="AV1072" s="13"/>
      <c r="AW1072" s="13">
        <v>1.16279069767442E-2</v>
      </c>
      <c r="AX1072" s="13">
        <v>2.8697571743929399E-2</v>
      </c>
      <c r="AY1072" s="13"/>
      <c r="AZ1072" s="13">
        <v>2.3715415019762799E-2</v>
      </c>
      <c r="BA1072" s="13">
        <v>2.4390243902439001E-2</v>
      </c>
      <c r="BB1072" s="13"/>
      <c r="BC1072" s="13">
        <v>5.78034682080925E-3</v>
      </c>
      <c r="BD1072" s="13">
        <v>2.6548672566371698E-2</v>
      </c>
      <c r="BE1072" s="13"/>
      <c r="BF1072" s="13">
        <v>1.49253731343284E-2</v>
      </c>
      <c r="BG1072" s="13">
        <v>0</v>
      </c>
      <c r="BH1072" s="13"/>
      <c r="BI1072" s="13">
        <v>0</v>
      </c>
      <c r="BJ1072" s="13">
        <v>2.62697022767075E-2</v>
      </c>
      <c r="BK1072" s="13"/>
      <c r="BL1072" s="13">
        <v>1.20481927710843E-2</v>
      </c>
      <c r="BM1072" s="13">
        <v>3.2171581769436998E-2</v>
      </c>
    </row>
    <row r="1073" spans="2:65" x14ac:dyDescent="0.3">
      <c r="B1073" t="s">
        <v>76</v>
      </c>
      <c r="C1073" s="13">
        <v>0.471518987341772</v>
      </c>
      <c r="D1073" s="13">
        <v>0.47826086956521702</v>
      </c>
      <c r="E1073" s="13">
        <v>0.46525679758308203</v>
      </c>
      <c r="F1073" s="13"/>
      <c r="G1073" s="13">
        <v>0.49411764705882399</v>
      </c>
      <c r="H1073" s="13">
        <v>0.54374999999999996</v>
      </c>
      <c r="I1073" s="13">
        <v>0.55970149253731305</v>
      </c>
      <c r="J1073" s="13">
        <v>0.41346153846153799</v>
      </c>
      <c r="K1073" s="13">
        <v>0.32758620689655199</v>
      </c>
      <c r="L1073" s="13">
        <v>0.35164835164835201</v>
      </c>
      <c r="M1073" s="13"/>
      <c r="N1073" s="13">
        <v>0.40528634361233501</v>
      </c>
      <c r="O1073" s="13">
        <v>0.47852760736196298</v>
      </c>
      <c r="P1073" s="13">
        <v>0.57647058823529396</v>
      </c>
      <c r="Q1073" s="13">
        <v>0.506493506493506</v>
      </c>
      <c r="R1073" s="13"/>
      <c r="S1073" s="13">
        <v>0.54400000000000004</v>
      </c>
      <c r="T1073" s="13">
        <v>0.53030303030303005</v>
      </c>
      <c r="U1073" s="13">
        <v>0.371428571428571</v>
      </c>
      <c r="V1073" s="13">
        <v>0.38</v>
      </c>
      <c r="W1073" s="13">
        <v>0.476190476190476</v>
      </c>
      <c r="X1073" s="13">
        <v>0.48214285714285698</v>
      </c>
      <c r="Y1073" s="13">
        <v>0.5</v>
      </c>
      <c r="Z1073" s="13">
        <v>0.5625</v>
      </c>
      <c r="AA1073" s="13">
        <v>0.52564102564102599</v>
      </c>
      <c r="AB1073" s="13">
        <v>0.34693877551020402</v>
      </c>
      <c r="AC1073" s="13">
        <v>0.38709677419354799</v>
      </c>
      <c r="AD1073" s="13">
        <v>9.0909090909090898E-2</v>
      </c>
      <c r="AE1073" s="13"/>
      <c r="AF1073" s="13">
        <v>0.49238578680202999</v>
      </c>
      <c r="AG1073" s="13">
        <v>0.43534482758620702</v>
      </c>
      <c r="AH1073" s="13"/>
      <c r="AI1073" s="13">
        <v>0.559055118110236</v>
      </c>
      <c r="AJ1073" s="13">
        <v>0.628571428571429</v>
      </c>
      <c r="AK1073" s="13">
        <v>0.41717791411042898</v>
      </c>
      <c r="AL1073" s="13"/>
      <c r="AM1073" s="13">
        <v>0.71794871794871795</v>
      </c>
      <c r="AN1073" s="13">
        <v>0.68</v>
      </c>
      <c r="AO1073" s="13">
        <v>0.41176470588235298</v>
      </c>
      <c r="AP1073" s="13"/>
      <c r="AQ1073" s="13">
        <v>0.591503267973856</v>
      </c>
      <c r="AR1073" s="13">
        <v>0.36111111111111099</v>
      </c>
      <c r="AS1073" s="13"/>
      <c r="AT1073" s="13">
        <v>0.54838709677419395</v>
      </c>
      <c r="AU1073" s="13">
        <v>0.44924406047516202</v>
      </c>
      <c r="AV1073" s="13"/>
      <c r="AW1073" s="13">
        <v>0.40697674418604701</v>
      </c>
      <c r="AX1073" s="13">
        <v>0.49889624724061798</v>
      </c>
      <c r="AY1073" s="13"/>
      <c r="AZ1073" s="13">
        <v>0.35177865612648201</v>
      </c>
      <c r="BA1073" s="13">
        <v>0.55555555555555602</v>
      </c>
      <c r="BB1073" s="13"/>
      <c r="BC1073" s="13">
        <v>0.53757225433526001</v>
      </c>
      <c r="BD1073" s="13">
        <v>0.48672566371681403</v>
      </c>
      <c r="BE1073" s="13"/>
      <c r="BF1073" s="13">
        <v>0.59701492537313405</v>
      </c>
      <c r="BG1073" s="13">
        <v>0.5</v>
      </c>
      <c r="BH1073" s="13"/>
      <c r="BI1073" s="13">
        <v>0.57894736842105299</v>
      </c>
      <c r="BJ1073" s="13">
        <v>0.46059544658493901</v>
      </c>
      <c r="BK1073" s="13"/>
      <c r="BL1073" s="13">
        <v>0.40562248995983902</v>
      </c>
      <c r="BM1073" s="13">
        <v>0.50938337801608602</v>
      </c>
    </row>
    <row r="1074" spans="2:65" x14ac:dyDescent="0.3">
      <c r="B1074" t="s">
        <v>77</v>
      </c>
      <c r="C1074" s="13">
        <v>0.386075949367089</v>
      </c>
      <c r="D1074" s="13">
        <v>0.40133779264213998</v>
      </c>
      <c r="E1074" s="13">
        <v>0.37160120845921502</v>
      </c>
      <c r="F1074" s="13"/>
      <c r="G1074" s="13">
        <v>0.28235294117647097</v>
      </c>
      <c r="H1074" s="13">
        <v>0.32500000000000001</v>
      </c>
      <c r="I1074" s="13">
        <v>0.33582089552238797</v>
      </c>
      <c r="J1074" s="13">
        <v>0.47115384615384598</v>
      </c>
      <c r="K1074" s="13">
        <v>0.48275862068965503</v>
      </c>
      <c r="L1074" s="13">
        <v>0.50549450549450503</v>
      </c>
      <c r="M1074" s="13"/>
      <c r="N1074" s="13">
        <v>0.43612334801762098</v>
      </c>
      <c r="O1074" s="13">
        <v>0.38650306748466301</v>
      </c>
      <c r="P1074" s="13">
        <v>0.29411764705882398</v>
      </c>
      <c r="Q1074" s="13">
        <v>0.35714285714285698</v>
      </c>
      <c r="R1074" s="13"/>
      <c r="S1074" s="13">
        <v>0.34399999999999997</v>
      </c>
      <c r="T1074" s="13">
        <v>0.33333333333333298</v>
      </c>
      <c r="U1074" s="13">
        <v>0.54285714285714304</v>
      </c>
      <c r="V1074" s="13">
        <v>0.46</v>
      </c>
      <c r="W1074" s="13">
        <v>0.39682539682539703</v>
      </c>
      <c r="X1074" s="13">
        <v>0.32142857142857101</v>
      </c>
      <c r="Y1074" s="13">
        <v>0.32692307692307698</v>
      </c>
      <c r="Z1074" s="13">
        <v>0.3125</v>
      </c>
      <c r="AA1074" s="13">
        <v>0.35897435897435898</v>
      </c>
      <c r="AB1074" s="13">
        <v>0.48979591836734698</v>
      </c>
      <c r="AC1074" s="13">
        <v>0.41935483870967699</v>
      </c>
      <c r="AD1074" s="13">
        <v>0.63636363636363602</v>
      </c>
      <c r="AE1074" s="13"/>
      <c r="AF1074" s="13">
        <v>0.37563451776649698</v>
      </c>
      <c r="AG1074" s="13">
        <v>0.40517241379310298</v>
      </c>
      <c r="AH1074" s="13"/>
      <c r="AI1074" s="13">
        <v>0.33070866141732302</v>
      </c>
      <c r="AJ1074" s="13">
        <v>0.28571428571428598</v>
      </c>
      <c r="AK1074" s="13">
        <v>0.46012269938650302</v>
      </c>
      <c r="AL1074" s="13"/>
      <c r="AM1074" s="13">
        <v>0.230769230769231</v>
      </c>
      <c r="AN1074" s="13">
        <v>0.28000000000000003</v>
      </c>
      <c r="AO1074" s="13">
        <v>0.42647058823529399</v>
      </c>
      <c r="AP1074" s="13"/>
      <c r="AQ1074" s="13">
        <v>0.26143790849673199</v>
      </c>
      <c r="AR1074" s="13">
        <v>0.50308641975308599</v>
      </c>
      <c r="AS1074" s="13"/>
      <c r="AT1074" s="13">
        <v>0.27741935483871</v>
      </c>
      <c r="AU1074" s="13">
        <v>0.41684665226781897</v>
      </c>
      <c r="AV1074" s="13"/>
      <c r="AW1074" s="13">
        <v>0.47093023255813898</v>
      </c>
      <c r="AX1074" s="13">
        <v>0.35320088300220798</v>
      </c>
      <c r="AY1074" s="13"/>
      <c r="AZ1074" s="13">
        <v>0.50988142292490102</v>
      </c>
      <c r="BA1074" s="13">
        <v>0.30081300813008099</v>
      </c>
      <c r="BB1074" s="13"/>
      <c r="BC1074" s="13">
        <v>0.35260115606936399</v>
      </c>
      <c r="BD1074" s="13">
        <v>0.38053097345132703</v>
      </c>
      <c r="BE1074" s="13"/>
      <c r="BF1074" s="13">
        <v>0.25373134328358199</v>
      </c>
      <c r="BG1074" s="13">
        <v>0.41509433962264197</v>
      </c>
      <c r="BH1074" s="13"/>
      <c r="BI1074" s="13">
        <v>0.33333333333333298</v>
      </c>
      <c r="BJ1074" s="13">
        <v>0.39229422066549902</v>
      </c>
      <c r="BK1074" s="13"/>
      <c r="BL1074" s="13">
        <v>0.477911646586345</v>
      </c>
      <c r="BM1074" s="13">
        <v>0.33243967828418203</v>
      </c>
    </row>
    <row r="1075" spans="2:65" x14ac:dyDescent="0.3">
      <c r="B1075" t="s">
        <v>78</v>
      </c>
      <c r="C1075" s="13">
        <v>8.5443037974683597E-2</v>
      </c>
      <c r="D1075" s="13">
        <v>7.6923076923076997E-2</v>
      </c>
      <c r="E1075" s="13">
        <v>9.3655589123867095E-2</v>
      </c>
      <c r="F1075" s="13"/>
      <c r="G1075" s="13">
        <v>0.21176470588235299</v>
      </c>
      <c r="H1075" s="13">
        <v>0.21875</v>
      </c>
      <c r="I1075" s="13">
        <v>0.22388059701492499</v>
      </c>
      <c r="J1075" s="13">
        <v>-5.7692307692307702E-2</v>
      </c>
      <c r="K1075" s="13">
        <v>-0.15517241379310301</v>
      </c>
      <c r="L1075" s="13">
        <v>-0.15384615384615399</v>
      </c>
      <c r="M1075" s="13"/>
      <c r="N1075" s="13">
        <v>-3.0837004405286299E-2</v>
      </c>
      <c r="O1075" s="13">
        <v>9.2024539877300596E-2</v>
      </c>
      <c r="P1075" s="13">
        <v>0.28235294117647097</v>
      </c>
      <c r="Q1075" s="13">
        <v>0.14935064935064901</v>
      </c>
      <c r="R1075" s="13"/>
      <c r="S1075" s="13">
        <v>0.2</v>
      </c>
      <c r="T1075" s="13">
        <v>0.19696969696969699</v>
      </c>
      <c r="U1075" s="13">
        <v>-0.17142857142857101</v>
      </c>
      <c r="V1075" s="13">
        <v>-0.08</v>
      </c>
      <c r="W1075" s="13">
        <v>7.9365079365079402E-2</v>
      </c>
      <c r="X1075" s="13">
        <v>0.160714285714286</v>
      </c>
      <c r="Y1075" s="13">
        <v>0.17307692307692299</v>
      </c>
      <c r="Z1075" s="13">
        <v>0.25</v>
      </c>
      <c r="AA1075" s="13">
        <v>0.16666666666666699</v>
      </c>
      <c r="AB1075" s="13">
        <v>-0.14285714285714299</v>
      </c>
      <c r="AC1075" s="13">
        <v>-3.2258064516128997E-2</v>
      </c>
      <c r="AD1075" s="13">
        <v>-0.54545454545454497</v>
      </c>
      <c r="AE1075" s="13"/>
      <c r="AF1075" s="13">
        <v>0.116751269035533</v>
      </c>
      <c r="AG1075" s="13">
        <v>3.0172413793103502E-2</v>
      </c>
      <c r="AH1075" s="13"/>
      <c r="AI1075" s="13">
        <v>0.22834645669291301</v>
      </c>
      <c r="AJ1075" s="13">
        <v>0.34285714285714303</v>
      </c>
      <c r="AK1075" s="13">
        <v>-4.2944785276073601E-2</v>
      </c>
      <c r="AL1075" s="13"/>
      <c r="AM1075" s="13">
        <v>0.487179487179487</v>
      </c>
      <c r="AN1075" s="13">
        <v>0.4</v>
      </c>
      <c r="AO1075" s="13">
        <v>-1.4705882352941201E-2</v>
      </c>
      <c r="AP1075" s="13"/>
      <c r="AQ1075" s="13">
        <v>0.33006535947712401</v>
      </c>
      <c r="AR1075" s="13">
        <v>-0.141975308641975</v>
      </c>
      <c r="AS1075" s="13"/>
      <c r="AT1075" s="13">
        <v>0.27096774193548401</v>
      </c>
      <c r="AU1075" s="13">
        <v>3.2397408207343402E-2</v>
      </c>
      <c r="AV1075" s="13"/>
      <c r="AW1075" s="13">
        <v>-6.3953488372092998E-2</v>
      </c>
      <c r="AX1075" s="13">
        <v>0.14569536423841101</v>
      </c>
      <c r="AY1075" s="13"/>
      <c r="AZ1075" s="13">
        <v>-0.158102766798419</v>
      </c>
      <c r="BA1075" s="13">
        <v>0.25474254742547398</v>
      </c>
      <c r="BB1075" s="13"/>
      <c r="BC1075" s="13">
        <v>0.184971098265896</v>
      </c>
      <c r="BD1075" s="13">
        <v>0.106194690265487</v>
      </c>
      <c r="BE1075" s="13"/>
      <c r="BF1075" s="13">
        <v>0.34328358208955201</v>
      </c>
      <c r="BG1075" s="13">
        <v>8.4905660377358499E-2</v>
      </c>
      <c r="BH1075" s="13"/>
      <c r="BI1075" s="13">
        <v>0.24561403508771901</v>
      </c>
      <c r="BJ1075" s="13">
        <v>6.8301225919439601E-2</v>
      </c>
      <c r="BK1075" s="13"/>
      <c r="BL1075" s="13">
        <v>-7.2289156626505993E-2</v>
      </c>
      <c r="BM1075" s="13">
        <v>0.17694369973190299</v>
      </c>
    </row>
    <row r="1076" spans="2:65" x14ac:dyDescent="0.3">
      <c r="C1076" s="13"/>
      <c r="D1076" s="13"/>
      <c r="E1076" s="13"/>
      <c r="F1076" s="13"/>
      <c r="G1076" s="13"/>
      <c r="H1076" s="13"/>
      <c r="I1076" s="13"/>
      <c r="J1076" s="13"/>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c r="BK1076" s="13"/>
      <c r="BL1076" s="13"/>
      <c r="BM1076" s="13"/>
    </row>
    <row r="1077" spans="2:65" x14ac:dyDescent="0.3">
      <c r="B1077" s="6" t="s">
        <v>455</v>
      </c>
      <c r="C1077" s="13"/>
      <c r="D1077" s="13"/>
      <c r="E1077" s="13"/>
      <c r="F1077" s="13"/>
      <c r="G1077" s="13"/>
      <c r="H1077" s="13"/>
      <c r="I1077" s="13"/>
      <c r="J1077" s="13"/>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c r="BK1077" s="13"/>
      <c r="BL1077" s="13"/>
      <c r="BM1077" s="13"/>
    </row>
    <row r="1078" spans="2:65" x14ac:dyDescent="0.3">
      <c r="B1078" s="23" t="s">
        <v>184</v>
      </c>
      <c r="C1078" s="13"/>
      <c r="D1078" s="13"/>
      <c r="E1078" s="13"/>
      <c r="F1078" s="13"/>
      <c r="G1078" s="13"/>
      <c r="H1078" s="13"/>
      <c r="I1078" s="13"/>
      <c r="J1078" s="13"/>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c r="BK1078" s="13"/>
      <c r="BL1078" s="13"/>
      <c r="BM1078" s="13"/>
    </row>
    <row r="1079" spans="2:65" x14ac:dyDescent="0.3">
      <c r="B1079" t="s">
        <v>400</v>
      </c>
      <c r="C1079" s="13">
        <v>0.229430379746835</v>
      </c>
      <c r="D1079" s="13">
        <v>0.22742474916388</v>
      </c>
      <c r="E1079" s="13">
        <v>0.23262839879154101</v>
      </c>
      <c r="F1079" s="13"/>
      <c r="G1079" s="13">
        <v>0.14117647058823499</v>
      </c>
      <c r="H1079" s="13">
        <v>0.25624999999999998</v>
      </c>
      <c r="I1079" s="13">
        <v>0.29104477611940299</v>
      </c>
      <c r="J1079" s="13">
        <v>0.21153846153846201</v>
      </c>
      <c r="K1079" s="13">
        <v>0.22413793103448301</v>
      </c>
      <c r="L1079" s="13">
        <v>0.19780219780219799</v>
      </c>
      <c r="M1079" s="13"/>
      <c r="N1079" s="13">
        <v>0.22466960352422899</v>
      </c>
      <c r="O1079" s="13">
        <v>0.20858895705521499</v>
      </c>
      <c r="P1079" s="13">
        <v>0.25882352941176501</v>
      </c>
      <c r="Q1079" s="13">
        <v>0.246753246753247</v>
      </c>
      <c r="R1079" s="13"/>
      <c r="S1079" s="13">
        <v>0.23200000000000001</v>
      </c>
      <c r="T1079" s="13">
        <v>0.18181818181818199</v>
      </c>
      <c r="U1079" s="13">
        <v>0.25714285714285701</v>
      </c>
      <c r="V1079" s="13">
        <v>0.18</v>
      </c>
      <c r="W1079" s="13">
        <v>0.28571428571428598</v>
      </c>
      <c r="X1079" s="13">
        <v>0.30357142857142899</v>
      </c>
      <c r="Y1079" s="13">
        <v>0.230769230769231</v>
      </c>
      <c r="Z1079" s="13">
        <v>0.3125</v>
      </c>
      <c r="AA1079" s="13">
        <v>0.21794871794871801</v>
      </c>
      <c r="AB1079" s="13">
        <v>0.26530612244898</v>
      </c>
      <c r="AC1079" s="13">
        <v>0.12903225806451599</v>
      </c>
      <c r="AD1079" s="13">
        <v>0</v>
      </c>
      <c r="AE1079" s="13"/>
      <c r="AF1079" s="13">
        <v>0.218274111675127</v>
      </c>
      <c r="AG1079" s="13">
        <v>0.25</v>
      </c>
      <c r="AH1079" s="13"/>
      <c r="AI1079" s="13">
        <v>0.181102362204724</v>
      </c>
      <c r="AJ1079" s="13">
        <v>0.314285714285714</v>
      </c>
      <c r="AK1079" s="13">
        <v>0.220858895705521</v>
      </c>
      <c r="AL1079" s="13"/>
      <c r="AM1079" s="13">
        <v>0.38461538461538503</v>
      </c>
      <c r="AN1079" s="13">
        <v>0.28000000000000003</v>
      </c>
      <c r="AO1079" s="13">
        <v>0.10294117647058799</v>
      </c>
      <c r="AP1079" s="13"/>
      <c r="AQ1079" s="13">
        <v>0.31372549019607798</v>
      </c>
      <c r="AR1079" s="13">
        <v>0.15123456790123499</v>
      </c>
      <c r="AS1079" s="13"/>
      <c r="AT1079" s="13">
        <v>0.27096774193548401</v>
      </c>
      <c r="AU1079" s="13">
        <v>0.21814254859611201</v>
      </c>
      <c r="AV1079" s="13"/>
      <c r="AW1079" s="13">
        <v>0.15116279069767399</v>
      </c>
      <c r="AX1079" s="13">
        <v>0.26048565121412798</v>
      </c>
      <c r="AY1079" s="13"/>
      <c r="AZ1079" s="13">
        <v>0.15019762845849799</v>
      </c>
      <c r="BA1079" s="13">
        <v>0.28184281842818398</v>
      </c>
      <c r="BB1079" s="13"/>
      <c r="BC1079" s="13">
        <v>0.24277456647398801</v>
      </c>
      <c r="BD1079" s="13">
        <v>0.185840707964602</v>
      </c>
      <c r="BE1079" s="13"/>
      <c r="BF1079" s="13">
        <v>0.25373134328358199</v>
      </c>
      <c r="BG1079" s="13">
        <v>0.235849056603774</v>
      </c>
      <c r="BH1079" s="13"/>
      <c r="BI1079" s="13">
        <v>0.19298245614035101</v>
      </c>
      <c r="BJ1079" s="13">
        <v>0.23467600700525401</v>
      </c>
      <c r="BK1079" s="13"/>
      <c r="BL1079" s="13">
        <v>0.160642570281124</v>
      </c>
      <c r="BM1079" s="13">
        <v>0.278820375335121</v>
      </c>
    </row>
    <row r="1080" spans="2:65" x14ac:dyDescent="0.3">
      <c r="B1080" t="s">
        <v>71</v>
      </c>
      <c r="C1080" s="13">
        <v>0.264240506329114</v>
      </c>
      <c r="D1080" s="13">
        <v>0.24749163879598701</v>
      </c>
      <c r="E1080" s="13">
        <v>0.27794561933534701</v>
      </c>
      <c r="F1080" s="13"/>
      <c r="G1080" s="13">
        <v>0.32941176470588202</v>
      </c>
      <c r="H1080" s="13">
        <v>0.29375000000000001</v>
      </c>
      <c r="I1080" s="13">
        <v>0.26865671641791</v>
      </c>
      <c r="J1080" s="13">
        <v>0.25</v>
      </c>
      <c r="K1080" s="13">
        <v>0.18965517241379301</v>
      </c>
      <c r="L1080" s="13">
        <v>0.20879120879120899</v>
      </c>
      <c r="M1080" s="13"/>
      <c r="N1080" s="13">
        <v>0.20704845814978001</v>
      </c>
      <c r="O1080" s="13">
        <v>0.245398773006135</v>
      </c>
      <c r="P1080" s="13">
        <v>0.4</v>
      </c>
      <c r="Q1080" s="13">
        <v>0.29870129870129902</v>
      </c>
      <c r="R1080" s="13"/>
      <c r="S1080" s="13">
        <v>0.27200000000000002</v>
      </c>
      <c r="T1080" s="13">
        <v>0.30303030303030298</v>
      </c>
      <c r="U1080" s="13">
        <v>0.17142857142857101</v>
      </c>
      <c r="V1080" s="13">
        <v>0.28000000000000003</v>
      </c>
      <c r="W1080" s="13">
        <v>0.28571428571428598</v>
      </c>
      <c r="X1080" s="13">
        <v>0.17857142857142899</v>
      </c>
      <c r="Y1080" s="13">
        <v>0.30769230769230799</v>
      </c>
      <c r="Z1080" s="13">
        <v>0.3125</v>
      </c>
      <c r="AA1080" s="13">
        <v>0.33333333333333298</v>
      </c>
      <c r="AB1080" s="13">
        <v>0.183673469387755</v>
      </c>
      <c r="AC1080" s="13">
        <v>0.16129032258064499</v>
      </c>
      <c r="AD1080" s="13">
        <v>0.36363636363636398</v>
      </c>
      <c r="AE1080" s="13"/>
      <c r="AF1080" s="13">
        <v>0.27918781725888298</v>
      </c>
      <c r="AG1080" s="13">
        <v>0.232758620689655</v>
      </c>
      <c r="AH1080" s="13"/>
      <c r="AI1080" s="13">
        <v>0.31496062992126</v>
      </c>
      <c r="AJ1080" s="13">
        <v>0.22857142857142901</v>
      </c>
      <c r="AK1080" s="13">
        <v>0.27607361963190202</v>
      </c>
      <c r="AL1080" s="13"/>
      <c r="AM1080" s="13">
        <v>0.230769230769231</v>
      </c>
      <c r="AN1080" s="13">
        <v>0.2</v>
      </c>
      <c r="AO1080" s="13">
        <v>0.27941176470588203</v>
      </c>
      <c r="AP1080" s="13"/>
      <c r="AQ1080" s="13">
        <v>0.27124183006535901</v>
      </c>
      <c r="AR1080" s="13">
        <v>0.25925925925925902</v>
      </c>
      <c r="AS1080" s="13"/>
      <c r="AT1080" s="13">
        <v>0.23225806451612899</v>
      </c>
      <c r="AU1080" s="13">
        <v>0.27213822894168499</v>
      </c>
      <c r="AV1080" s="13"/>
      <c r="AW1080" s="13">
        <v>0.25</v>
      </c>
      <c r="AX1080" s="13">
        <v>0.26931567328918299</v>
      </c>
      <c r="AY1080" s="13"/>
      <c r="AZ1080" s="13">
        <v>0.26482213438735203</v>
      </c>
      <c r="BA1080" s="13">
        <v>0.27100271002710002</v>
      </c>
      <c r="BB1080" s="13"/>
      <c r="BC1080" s="13">
        <v>0.31791907514450901</v>
      </c>
      <c r="BD1080" s="13">
        <v>0.27433628318584102</v>
      </c>
      <c r="BE1080" s="13"/>
      <c r="BF1080" s="13">
        <v>0.41791044776119401</v>
      </c>
      <c r="BG1080" s="13">
        <v>0.25471698113207503</v>
      </c>
      <c r="BH1080" s="13"/>
      <c r="BI1080" s="13">
        <v>0.31578947368421101</v>
      </c>
      <c r="BJ1080" s="13">
        <v>0.25744308231173402</v>
      </c>
      <c r="BK1080" s="13"/>
      <c r="BL1080" s="13">
        <v>0.25301204819277101</v>
      </c>
      <c r="BM1080" s="13">
        <v>0.26541554959785502</v>
      </c>
    </row>
    <row r="1081" spans="2:65" x14ac:dyDescent="0.3">
      <c r="B1081" t="s">
        <v>401</v>
      </c>
      <c r="C1081" s="13">
        <v>0.189873417721519</v>
      </c>
      <c r="D1081" s="13">
        <v>0.19397993311036801</v>
      </c>
      <c r="E1081" s="13">
        <v>0.18429003021147999</v>
      </c>
      <c r="F1081" s="13"/>
      <c r="G1081" s="13">
        <v>0.30588235294117599</v>
      </c>
      <c r="H1081" s="13">
        <v>0.1875</v>
      </c>
      <c r="I1081" s="13">
        <v>0.14925373134328401</v>
      </c>
      <c r="J1081" s="13">
        <v>0.15384615384615399</v>
      </c>
      <c r="K1081" s="13">
        <v>0.17241379310344801</v>
      </c>
      <c r="L1081" s="13">
        <v>0.19780219780219799</v>
      </c>
      <c r="M1081" s="13"/>
      <c r="N1081" s="13">
        <v>0.185022026431718</v>
      </c>
      <c r="O1081" s="13">
        <v>0.214723926380368</v>
      </c>
      <c r="P1081" s="13">
        <v>0.14117647058823499</v>
      </c>
      <c r="Q1081" s="13">
        <v>0.19480519480519501</v>
      </c>
      <c r="R1081" s="13"/>
      <c r="S1081" s="13">
        <v>0.192</v>
      </c>
      <c r="T1081" s="13">
        <v>0.21212121212121199</v>
      </c>
      <c r="U1081" s="13">
        <v>0.2</v>
      </c>
      <c r="V1081" s="13">
        <v>0.26</v>
      </c>
      <c r="W1081" s="13">
        <v>7.9365079365079402E-2</v>
      </c>
      <c r="X1081" s="13">
        <v>0.214285714285714</v>
      </c>
      <c r="Y1081" s="13">
        <v>0.230769230769231</v>
      </c>
      <c r="Z1081" s="13">
        <v>0.1875</v>
      </c>
      <c r="AA1081" s="13">
        <v>0.15384615384615399</v>
      </c>
      <c r="AB1081" s="13">
        <v>0.16326530612244899</v>
      </c>
      <c r="AC1081" s="13">
        <v>0.25806451612903197</v>
      </c>
      <c r="AD1081" s="13">
        <v>0.18181818181818199</v>
      </c>
      <c r="AE1081" s="13"/>
      <c r="AF1081" s="13">
        <v>0.19035532994923901</v>
      </c>
      <c r="AG1081" s="13">
        <v>0.193965517241379</v>
      </c>
      <c r="AH1081" s="13"/>
      <c r="AI1081" s="13">
        <v>0.22834645669291301</v>
      </c>
      <c r="AJ1081" s="13">
        <v>0.14285714285714299</v>
      </c>
      <c r="AK1081" s="13">
        <v>0.159509202453988</v>
      </c>
      <c r="AL1081" s="13"/>
      <c r="AM1081" s="13">
        <v>0.20512820512820501</v>
      </c>
      <c r="AN1081" s="13">
        <v>0.28000000000000003</v>
      </c>
      <c r="AO1081" s="13">
        <v>0.220588235294118</v>
      </c>
      <c r="AP1081" s="13"/>
      <c r="AQ1081" s="13">
        <v>0.18954248366013099</v>
      </c>
      <c r="AR1081" s="13">
        <v>0.188271604938272</v>
      </c>
      <c r="AS1081" s="13"/>
      <c r="AT1081" s="13">
        <v>0.2</v>
      </c>
      <c r="AU1081" s="13">
        <v>0.18790496760259201</v>
      </c>
      <c r="AV1081" s="13"/>
      <c r="AW1081" s="13">
        <v>0.21511627906976699</v>
      </c>
      <c r="AX1081" s="13">
        <v>0.183222958057395</v>
      </c>
      <c r="AY1081" s="13"/>
      <c r="AZ1081" s="13">
        <v>0.19762845849802399</v>
      </c>
      <c r="BA1081" s="13">
        <v>0.18428184281842799</v>
      </c>
      <c r="BB1081" s="13"/>
      <c r="BC1081" s="13">
        <v>0.17341040462427701</v>
      </c>
      <c r="BD1081" s="13">
        <v>0.212389380530973</v>
      </c>
      <c r="BE1081" s="13"/>
      <c r="BF1081" s="13">
        <v>0.104477611940299</v>
      </c>
      <c r="BG1081" s="13">
        <v>0.21698113207547201</v>
      </c>
      <c r="BH1081" s="13"/>
      <c r="BI1081" s="13">
        <v>0.175438596491228</v>
      </c>
      <c r="BJ1081" s="13">
        <v>0.19089316987740801</v>
      </c>
      <c r="BK1081" s="13"/>
      <c r="BL1081" s="13">
        <v>0.19678714859437799</v>
      </c>
      <c r="BM1081" s="13">
        <v>0.17962466487935699</v>
      </c>
    </row>
    <row r="1082" spans="2:65" x14ac:dyDescent="0.3">
      <c r="B1082" t="s">
        <v>73</v>
      </c>
      <c r="C1082" s="13">
        <v>0.177215189873418</v>
      </c>
      <c r="D1082" s="13">
        <v>0.20401337792642099</v>
      </c>
      <c r="E1082" s="13">
        <v>0.15407854984894301</v>
      </c>
      <c r="F1082" s="13"/>
      <c r="G1082" s="13">
        <v>0.105882352941176</v>
      </c>
      <c r="H1082" s="13">
        <v>0.17499999999999999</v>
      </c>
      <c r="I1082" s="13">
        <v>0.15671641791044799</v>
      </c>
      <c r="J1082" s="13">
        <v>0.20192307692307701</v>
      </c>
      <c r="K1082" s="13">
        <v>0.20689655172413801</v>
      </c>
      <c r="L1082" s="13">
        <v>0.230769230769231</v>
      </c>
      <c r="M1082" s="13"/>
      <c r="N1082" s="13">
        <v>0.215859030837004</v>
      </c>
      <c r="O1082" s="13">
        <v>0.17791411042944799</v>
      </c>
      <c r="P1082" s="13">
        <v>0.129411764705882</v>
      </c>
      <c r="Q1082" s="13">
        <v>0.14285714285714299</v>
      </c>
      <c r="R1082" s="13"/>
      <c r="S1082" s="13">
        <v>0.2</v>
      </c>
      <c r="T1082" s="13">
        <v>0.13636363636363599</v>
      </c>
      <c r="U1082" s="13">
        <v>0.2</v>
      </c>
      <c r="V1082" s="13">
        <v>0.16</v>
      </c>
      <c r="W1082" s="13">
        <v>0.14285714285714299</v>
      </c>
      <c r="X1082" s="13">
        <v>0.160714285714286</v>
      </c>
      <c r="Y1082" s="13">
        <v>0.134615384615385</v>
      </c>
      <c r="Z1082" s="13">
        <v>0.125</v>
      </c>
      <c r="AA1082" s="13">
        <v>0.15384615384615399</v>
      </c>
      <c r="AB1082" s="13">
        <v>0.26530612244898</v>
      </c>
      <c r="AC1082" s="13">
        <v>0.225806451612903</v>
      </c>
      <c r="AD1082" s="13">
        <v>0.36363636363636398</v>
      </c>
      <c r="AE1082" s="13"/>
      <c r="AF1082" s="13">
        <v>0.17005076142132</v>
      </c>
      <c r="AG1082" s="13">
        <v>0.18534482758620699</v>
      </c>
      <c r="AH1082" s="13"/>
      <c r="AI1082" s="13">
        <v>0.14173228346456701</v>
      </c>
      <c r="AJ1082" s="13">
        <v>0.2</v>
      </c>
      <c r="AK1082" s="13">
        <v>0.190184049079755</v>
      </c>
      <c r="AL1082" s="13"/>
      <c r="AM1082" s="13">
        <v>0.102564102564103</v>
      </c>
      <c r="AN1082" s="13">
        <v>0.16</v>
      </c>
      <c r="AO1082" s="13">
        <v>0.191176470588235</v>
      </c>
      <c r="AP1082" s="13"/>
      <c r="AQ1082" s="13">
        <v>0.12745098039215699</v>
      </c>
      <c r="AR1082" s="13">
        <v>0.225308641975309</v>
      </c>
      <c r="AS1082" s="13"/>
      <c r="AT1082" s="13">
        <v>0.154838709677419</v>
      </c>
      <c r="AU1082" s="13">
        <v>0.183585313174946</v>
      </c>
      <c r="AV1082" s="13"/>
      <c r="AW1082" s="13">
        <v>0.22093023255814001</v>
      </c>
      <c r="AX1082" s="13">
        <v>0.15673289183222999</v>
      </c>
      <c r="AY1082" s="13"/>
      <c r="AZ1082" s="13">
        <v>0.21343873517786599</v>
      </c>
      <c r="BA1082" s="13">
        <v>0.14905149051490499</v>
      </c>
      <c r="BB1082" s="13"/>
      <c r="BC1082" s="13">
        <v>0.13294797687861301</v>
      </c>
      <c r="BD1082" s="13">
        <v>0.20353982300885001</v>
      </c>
      <c r="BE1082" s="13"/>
      <c r="BF1082" s="13">
        <v>8.9552238805970102E-2</v>
      </c>
      <c r="BG1082" s="13">
        <v>0.160377358490566</v>
      </c>
      <c r="BH1082" s="13"/>
      <c r="BI1082" s="13">
        <v>0.157894736842105</v>
      </c>
      <c r="BJ1082" s="13">
        <v>0.18038528896672501</v>
      </c>
      <c r="BK1082" s="13"/>
      <c r="BL1082" s="13">
        <v>0.21285140562249</v>
      </c>
      <c r="BM1082" s="13">
        <v>0.15817694369973201</v>
      </c>
    </row>
    <row r="1083" spans="2:65" x14ac:dyDescent="0.3">
      <c r="B1083" t="s">
        <v>402</v>
      </c>
      <c r="C1083" s="13">
        <v>0.110759493670886</v>
      </c>
      <c r="D1083" s="13">
        <v>0.103678929765886</v>
      </c>
      <c r="E1083" s="13">
        <v>0.11782477341389699</v>
      </c>
      <c r="F1083" s="13"/>
      <c r="G1083" s="13">
        <v>9.41176470588235E-2</v>
      </c>
      <c r="H1083" s="13">
        <v>7.4999999999999997E-2</v>
      </c>
      <c r="I1083" s="13">
        <v>0.119402985074627</v>
      </c>
      <c r="J1083" s="13">
        <v>0.115384615384615</v>
      </c>
      <c r="K1083" s="13">
        <v>0.15517241379310301</v>
      </c>
      <c r="L1083" s="13">
        <v>0.14285714285714299</v>
      </c>
      <c r="M1083" s="13"/>
      <c r="N1083" s="13">
        <v>0.11894273127753301</v>
      </c>
      <c r="O1083" s="13">
        <v>0.122699386503067</v>
      </c>
      <c r="P1083" s="13">
        <v>7.0588235294117604E-2</v>
      </c>
      <c r="Q1083" s="13">
        <v>0.103896103896104</v>
      </c>
      <c r="R1083" s="13"/>
      <c r="S1083" s="13">
        <v>0.08</v>
      </c>
      <c r="T1083" s="13">
        <v>0.15151515151515199</v>
      </c>
      <c r="U1083" s="13">
        <v>0.17142857142857101</v>
      </c>
      <c r="V1083" s="13">
        <v>0.08</v>
      </c>
      <c r="W1083" s="13">
        <v>0.19047619047618999</v>
      </c>
      <c r="X1083" s="13">
        <v>5.3571428571428603E-2</v>
      </c>
      <c r="Y1083" s="13">
        <v>1.9230769230769201E-2</v>
      </c>
      <c r="Z1083" s="13">
        <v>6.25E-2</v>
      </c>
      <c r="AA1083" s="13">
        <v>0.128205128205128</v>
      </c>
      <c r="AB1083" s="13">
        <v>0.102040816326531</v>
      </c>
      <c r="AC1083" s="13">
        <v>0.225806451612903</v>
      </c>
      <c r="AD1083" s="13">
        <v>9.0909090909090898E-2</v>
      </c>
      <c r="AE1083" s="13"/>
      <c r="AF1083" s="13">
        <v>0.12436548223350299</v>
      </c>
      <c r="AG1083" s="13">
        <v>9.0517241379310304E-2</v>
      </c>
      <c r="AH1083" s="13"/>
      <c r="AI1083" s="13">
        <v>0.118110236220472</v>
      </c>
      <c r="AJ1083" s="13">
        <v>0.114285714285714</v>
      </c>
      <c r="AK1083" s="13">
        <v>0.122699386503067</v>
      </c>
      <c r="AL1083" s="13"/>
      <c r="AM1083" s="13">
        <v>7.69230769230769E-2</v>
      </c>
      <c r="AN1083" s="13">
        <v>0.08</v>
      </c>
      <c r="AO1083" s="13">
        <v>0.17647058823529399</v>
      </c>
      <c r="AP1083" s="13"/>
      <c r="AQ1083" s="13">
        <v>6.8627450980392204E-2</v>
      </c>
      <c r="AR1083" s="13">
        <v>0.148148148148148</v>
      </c>
      <c r="AS1083" s="13"/>
      <c r="AT1083" s="13">
        <v>9.0322580645161299E-2</v>
      </c>
      <c r="AU1083" s="13">
        <v>0.116630669546436</v>
      </c>
      <c r="AV1083" s="13"/>
      <c r="AW1083" s="13">
        <v>0.13372093023255799</v>
      </c>
      <c r="AX1083" s="13">
        <v>0.101545253863135</v>
      </c>
      <c r="AY1083" s="13"/>
      <c r="AZ1083" s="13">
        <v>0.154150197628458</v>
      </c>
      <c r="BA1083" s="13">
        <v>8.1300813008130093E-2</v>
      </c>
      <c r="BB1083" s="13"/>
      <c r="BC1083" s="13">
        <v>0.12138728323699401</v>
      </c>
      <c r="BD1083" s="13">
        <v>9.7345132743362803E-2</v>
      </c>
      <c r="BE1083" s="13"/>
      <c r="BF1083" s="13">
        <v>0.104477611940299</v>
      </c>
      <c r="BG1083" s="13">
        <v>0.13207547169811301</v>
      </c>
      <c r="BH1083" s="13"/>
      <c r="BI1083" s="13">
        <v>0.157894736842105</v>
      </c>
      <c r="BJ1083" s="13">
        <v>0.10507880910683</v>
      </c>
      <c r="BK1083" s="13"/>
      <c r="BL1083" s="13">
        <v>0.15261044176706801</v>
      </c>
      <c r="BM1083" s="13">
        <v>8.5790884718498703E-2</v>
      </c>
    </row>
    <row r="1084" spans="2:65" x14ac:dyDescent="0.3">
      <c r="B1084" t="s">
        <v>91</v>
      </c>
      <c r="C1084" s="13">
        <v>2.8481012658227799E-2</v>
      </c>
      <c r="D1084" s="13">
        <v>2.3411371237458199E-2</v>
      </c>
      <c r="E1084" s="13">
        <v>3.32326283987915E-2</v>
      </c>
      <c r="F1084" s="13"/>
      <c r="G1084" s="13">
        <v>2.3529411764705899E-2</v>
      </c>
      <c r="H1084" s="13">
        <v>1.2500000000000001E-2</v>
      </c>
      <c r="I1084" s="13">
        <v>1.49253731343284E-2</v>
      </c>
      <c r="J1084" s="13">
        <v>6.7307692307692304E-2</v>
      </c>
      <c r="K1084" s="13">
        <v>5.1724137931034503E-2</v>
      </c>
      <c r="L1084" s="13">
        <v>2.1978021978022001E-2</v>
      </c>
      <c r="M1084" s="13"/>
      <c r="N1084" s="13">
        <v>4.8458149779735699E-2</v>
      </c>
      <c r="O1084" s="13">
        <v>3.0674846625766899E-2</v>
      </c>
      <c r="P1084" s="13">
        <v>0</v>
      </c>
      <c r="Q1084" s="13">
        <v>1.2987012987013E-2</v>
      </c>
      <c r="R1084" s="13"/>
      <c r="S1084" s="13">
        <v>2.4E-2</v>
      </c>
      <c r="T1084" s="13">
        <v>1.5151515151515201E-2</v>
      </c>
      <c r="U1084" s="13">
        <v>0</v>
      </c>
      <c r="V1084" s="13">
        <v>0.04</v>
      </c>
      <c r="W1084" s="13">
        <v>1.58730158730159E-2</v>
      </c>
      <c r="X1084" s="13">
        <v>8.9285714285714302E-2</v>
      </c>
      <c r="Y1084" s="13">
        <v>7.69230769230769E-2</v>
      </c>
      <c r="Z1084" s="13">
        <v>0</v>
      </c>
      <c r="AA1084" s="13">
        <v>1.2820512820512799E-2</v>
      </c>
      <c r="AB1084" s="13">
        <v>2.04081632653061E-2</v>
      </c>
      <c r="AC1084" s="13">
        <v>0</v>
      </c>
      <c r="AD1084" s="13">
        <v>0</v>
      </c>
      <c r="AE1084" s="13"/>
      <c r="AF1084" s="13">
        <v>1.7766497461928901E-2</v>
      </c>
      <c r="AG1084" s="13">
        <v>4.7413793103448301E-2</v>
      </c>
      <c r="AH1084" s="13"/>
      <c r="AI1084" s="13">
        <v>1.5748031496062999E-2</v>
      </c>
      <c r="AJ1084" s="13">
        <v>0</v>
      </c>
      <c r="AK1084" s="13">
        <v>3.0674846625766899E-2</v>
      </c>
      <c r="AL1084" s="13"/>
      <c r="AM1084" s="13">
        <v>0</v>
      </c>
      <c r="AN1084" s="13">
        <v>0</v>
      </c>
      <c r="AO1084" s="13">
        <v>2.9411764705882401E-2</v>
      </c>
      <c r="AP1084" s="13"/>
      <c r="AQ1084" s="13">
        <v>2.9411764705882401E-2</v>
      </c>
      <c r="AR1084" s="13">
        <v>2.7777777777777801E-2</v>
      </c>
      <c r="AS1084" s="13"/>
      <c r="AT1084" s="13">
        <v>5.16129032258065E-2</v>
      </c>
      <c r="AU1084" s="13">
        <v>2.1598272138228899E-2</v>
      </c>
      <c r="AV1084" s="13"/>
      <c r="AW1084" s="13">
        <v>2.9069767441860499E-2</v>
      </c>
      <c r="AX1084" s="13">
        <v>2.8697571743929399E-2</v>
      </c>
      <c r="AY1084" s="13"/>
      <c r="AZ1084" s="13">
        <v>1.97628458498024E-2</v>
      </c>
      <c r="BA1084" s="13">
        <v>3.2520325203252001E-2</v>
      </c>
      <c r="BB1084" s="13"/>
      <c r="BC1084" s="13">
        <v>1.15606936416185E-2</v>
      </c>
      <c r="BD1084" s="13">
        <v>2.6548672566371698E-2</v>
      </c>
      <c r="BE1084" s="13"/>
      <c r="BF1084" s="13">
        <v>2.9850746268656699E-2</v>
      </c>
      <c r="BG1084" s="13">
        <v>0</v>
      </c>
      <c r="BH1084" s="13"/>
      <c r="BI1084" s="13">
        <v>0</v>
      </c>
      <c r="BJ1084" s="13">
        <v>3.1523642732049002E-2</v>
      </c>
      <c r="BK1084" s="13"/>
      <c r="BL1084" s="13">
        <v>2.40963855421687E-2</v>
      </c>
      <c r="BM1084" s="13">
        <v>3.2171581769436998E-2</v>
      </c>
    </row>
    <row r="1085" spans="2:65" x14ac:dyDescent="0.3">
      <c r="B1085" t="s">
        <v>76</v>
      </c>
      <c r="C1085" s="13">
        <v>0.493670886075949</v>
      </c>
      <c r="D1085" s="13">
        <v>0.47491638795986602</v>
      </c>
      <c r="E1085" s="13">
        <v>0.51057401812688796</v>
      </c>
      <c r="F1085" s="13"/>
      <c r="G1085" s="13">
        <v>0.47058823529411797</v>
      </c>
      <c r="H1085" s="13">
        <v>0.55000000000000004</v>
      </c>
      <c r="I1085" s="13">
        <v>0.55970149253731305</v>
      </c>
      <c r="J1085" s="13">
        <v>0.46153846153846201</v>
      </c>
      <c r="K1085" s="13">
        <v>0.41379310344827602</v>
      </c>
      <c r="L1085" s="13">
        <v>0.40659340659340698</v>
      </c>
      <c r="M1085" s="13"/>
      <c r="N1085" s="13">
        <v>0.431718061674009</v>
      </c>
      <c r="O1085" s="13">
        <v>0.45398773006135001</v>
      </c>
      <c r="P1085" s="13">
        <v>0.65882352941176503</v>
      </c>
      <c r="Q1085" s="13">
        <v>0.54545454545454497</v>
      </c>
      <c r="R1085" s="13"/>
      <c r="S1085" s="13">
        <v>0.504</v>
      </c>
      <c r="T1085" s="13">
        <v>0.48484848484848497</v>
      </c>
      <c r="U1085" s="13">
        <v>0.42857142857142899</v>
      </c>
      <c r="V1085" s="13">
        <v>0.46</v>
      </c>
      <c r="W1085" s="13">
        <v>0.57142857142857095</v>
      </c>
      <c r="X1085" s="13">
        <v>0.48214285714285698</v>
      </c>
      <c r="Y1085" s="13">
        <v>0.53846153846153899</v>
      </c>
      <c r="Z1085" s="13">
        <v>0.625</v>
      </c>
      <c r="AA1085" s="13">
        <v>0.55128205128205099</v>
      </c>
      <c r="AB1085" s="13">
        <v>0.44897959183673503</v>
      </c>
      <c r="AC1085" s="13">
        <v>0.29032258064516098</v>
      </c>
      <c r="AD1085" s="13">
        <v>0.36363636363636398</v>
      </c>
      <c r="AE1085" s="13"/>
      <c r="AF1085" s="13">
        <v>0.49746192893400998</v>
      </c>
      <c r="AG1085" s="13">
        <v>0.48275862068965503</v>
      </c>
      <c r="AH1085" s="13"/>
      <c r="AI1085" s="13">
        <v>0.49606299212598398</v>
      </c>
      <c r="AJ1085" s="13">
        <v>0.54285714285714304</v>
      </c>
      <c r="AK1085" s="13">
        <v>0.496932515337423</v>
      </c>
      <c r="AL1085" s="13"/>
      <c r="AM1085" s="13">
        <v>0.61538461538461497</v>
      </c>
      <c r="AN1085" s="13">
        <v>0.48</v>
      </c>
      <c r="AO1085" s="13">
        <v>0.38235294117647101</v>
      </c>
      <c r="AP1085" s="13"/>
      <c r="AQ1085" s="13">
        <v>0.58496732026143805</v>
      </c>
      <c r="AR1085" s="13">
        <v>0.41049382716049398</v>
      </c>
      <c r="AS1085" s="13"/>
      <c r="AT1085" s="13">
        <v>0.50322580645161297</v>
      </c>
      <c r="AU1085" s="13">
        <v>0.49028077753779697</v>
      </c>
      <c r="AV1085" s="13"/>
      <c r="AW1085" s="13">
        <v>0.40116279069767402</v>
      </c>
      <c r="AX1085" s="13">
        <v>0.52980132450331097</v>
      </c>
      <c r="AY1085" s="13"/>
      <c r="AZ1085" s="13">
        <v>0.41501976284585002</v>
      </c>
      <c r="BA1085" s="13">
        <v>0.55284552845528401</v>
      </c>
      <c r="BB1085" s="13"/>
      <c r="BC1085" s="13">
        <v>0.560693641618497</v>
      </c>
      <c r="BD1085" s="13">
        <v>0.46017699115044203</v>
      </c>
      <c r="BE1085" s="13"/>
      <c r="BF1085" s="13">
        <v>0.67164179104477595</v>
      </c>
      <c r="BG1085" s="13">
        <v>0.490566037735849</v>
      </c>
      <c r="BH1085" s="13"/>
      <c r="BI1085" s="13">
        <v>0.50877192982456099</v>
      </c>
      <c r="BJ1085" s="13">
        <v>0.492119089316988</v>
      </c>
      <c r="BK1085" s="13"/>
      <c r="BL1085" s="13">
        <v>0.41365461847389601</v>
      </c>
      <c r="BM1085" s="13">
        <v>0.54423592493297601</v>
      </c>
    </row>
    <row r="1086" spans="2:65" x14ac:dyDescent="0.3">
      <c r="B1086" t="s">
        <v>77</v>
      </c>
      <c r="C1086" s="13">
        <v>0.287974683544304</v>
      </c>
      <c r="D1086" s="13">
        <v>0.30769230769230799</v>
      </c>
      <c r="E1086" s="13">
        <v>0.27190332326284</v>
      </c>
      <c r="F1086" s="13"/>
      <c r="G1086" s="13">
        <v>0.2</v>
      </c>
      <c r="H1086" s="13">
        <v>0.25</v>
      </c>
      <c r="I1086" s="13">
        <v>0.27611940298507498</v>
      </c>
      <c r="J1086" s="13">
        <v>0.31730769230769201</v>
      </c>
      <c r="K1086" s="13">
        <v>0.36206896551724099</v>
      </c>
      <c r="L1086" s="13">
        <v>0.37362637362637402</v>
      </c>
      <c r="M1086" s="13"/>
      <c r="N1086" s="13">
        <v>0.33480176211453699</v>
      </c>
      <c r="O1086" s="13">
        <v>0.30061349693251499</v>
      </c>
      <c r="P1086" s="13">
        <v>0.2</v>
      </c>
      <c r="Q1086" s="13">
        <v>0.246753246753247</v>
      </c>
      <c r="R1086" s="13"/>
      <c r="S1086" s="13">
        <v>0.28000000000000003</v>
      </c>
      <c r="T1086" s="13">
        <v>0.28787878787878801</v>
      </c>
      <c r="U1086" s="13">
        <v>0.371428571428571</v>
      </c>
      <c r="V1086" s="13">
        <v>0.24</v>
      </c>
      <c r="W1086" s="13">
        <v>0.33333333333333298</v>
      </c>
      <c r="X1086" s="13">
        <v>0.214285714285714</v>
      </c>
      <c r="Y1086" s="13">
        <v>0.15384615384615399</v>
      </c>
      <c r="Z1086" s="13">
        <v>0.1875</v>
      </c>
      <c r="AA1086" s="13">
        <v>0.28205128205128199</v>
      </c>
      <c r="AB1086" s="13">
        <v>0.36734693877551</v>
      </c>
      <c r="AC1086" s="13">
        <v>0.45161290322580599</v>
      </c>
      <c r="AD1086" s="13">
        <v>0.45454545454545497</v>
      </c>
      <c r="AE1086" s="13"/>
      <c r="AF1086" s="13">
        <v>0.294416243654822</v>
      </c>
      <c r="AG1086" s="13">
        <v>0.27586206896551702</v>
      </c>
      <c r="AH1086" s="13"/>
      <c r="AI1086" s="13">
        <v>0.25984251968503902</v>
      </c>
      <c r="AJ1086" s="13">
        <v>0.314285714285714</v>
      </c>
      <c r="AK1086" s="13">
        <v>0.312883435582822</v>
      </c>
      <c r="AL1086" s="13"/>
      <c r="AM1086" s="13">
        <v>0.17948717948717899</v>
      </c>
      <c r="AN1086" s="13">
        <v>0.24</v>
      </c>
      <c r="AO1086" s="13">
        <v>0.36764705882352899</v>
      </c>
      <c r="AP1086" s="13"/>
      <c r="AQ1086" s="13">
        <v>0.19607843137254899</v>
      </c>
      <c r="AR1086" s="13">
        <v>0.37345679012345701</v>
      </c>
      <c r="AS1086" s="13"/>
      <c r="AT1086" s="13">
        <v>0.24516129032258099</v>
      </c>
      <c r="AU1086" s="13">
        <v>0.300215982721382</v>
      </c>
      <c r="AV1086" s="13"/>
      <c r="AW1086" s="13">
        <v>0.35465116279069803</v>
      </c>
      <c r="AX1086" s="13">
        <v>0.258278145695364</v>
      </c>
      <c r="AY1086" s="13"/>
      <c r="AZ1086" s="13">
        <v>0.36758893280632399</v>
      </c>
      <c r="BA1086" s="13">
        <v>0.23035230352303501</v>
      </c>
      <c r="BB1086" s="13"/>
      <c r="BC1086" s="13">
        <v>0.25433526011560698</v>
      </c>
      <c r="BD1086" s="13">
        <v>0.30088495575221202</v>
      </c>
      <c r="BE1086" s="13"/>
      <c r="BF1086" s="13">
        <v>0.19402985074626899</v>
      </c>
      <c r="BG1086" s="13">
        <v>0.29245283018867901</v>
      </c>
      <c r="BH1086" s="13"/>
      <c r="BI1086" s="13">
        <v>0.31578947368421101</v>
      </c>
      <c r="BJ1086" s="13">
        <v>0.28546409807355499</v>
      </c>
      <c r="BK1086" s="13"/>
      <c r="BL1086" s="13">
        <v>0.365461847389558</v>
      </c>
      <c r="BM1086" s="13">
        <v>0.243967828418231</v>
      </c>
    </row>
    <row r="1087" spans="2:65" x14ac:dyDescent="0.3">
      <c r="B1087" t="s">
        <v>78</v>
      </c>
      <c r="C1087" s="13">
        <v>0.205696202531646</v>
      </c>
      <c r="D1087" s="13">
        <v>0.167224080267559</v>
      </c>
      <c r="E1087" s="13">
        <v>0.23867069486404799</v>
      </c>
      <c r="F1087" s="13"/>
      <c r="G1087" s="13">
        <v>0.27058823529411802</v>
      </c>
      <c r="H1087" s="13">
        <v>0.3</v>
      </c>
      <c r="I1087" s="13">
        <v>0.28358208955223901</v>
      </c>
      <c r="J1087" s="13">
        <v>0.144230769230769</v>
      </c>
      <c r="K1087" s="13">
        <v>5.1724137931034503E-2</v>
      </c>
      <c r="L1087" s="13">
        <v>3.2967032967033003E-2</v>
      </c>
      <c r="M1087" s="13"/>
      <c r="N1087" s="13">
        <v>9.6916299559471397E-2</v>
      </c>
      <c r="O1087" s="13">
        <v>0.153374233128834</v>
      </c>
      <c r="P1087" s="13">
        <v>0.45882352941176502</v>
      </c>
      <c r="Q1087" s="13">
        <v>0.29870129870129902</v>
      </c>
      <c r="R1087" s="13"/>
      <c r="S1087" s="13">
        <v>0.224</v>
      </c>
      <c r="T1087" s="13">
        <v>0.19696969696969699</v>
      </c>
      <c r="U1087" s="13">
        <v>5.7142857142857099E-2</v>
      </c>
      <c r="V1087" s="13">
        <v>0.22</v>
      </c>
      <c r="W1087" s="13">
        <v>0.238095238095238</v>
      </c>
      <c r="X1087" s="13">
        <v>0.26785714285714302</v>
      </c>
      <c r="Y1087" s="13">
        <v>0.38461538461538503</v>
      </c>
      <c r="Z1087" s="13">
        <v>0.4375</v>
      </c>
      <c r="AA1087" s="13">
        <v>0.269230769230769</v>
      </c>
      <c r="AB1087" s="13">
        <v>8.1632653061224497E-2</v>
      </c>
      <c r="AC1087" s="13">
        <v>-0.16129032258064499</v>
      </c>
      <c r="AD1087" s="13">
        <v>-9.0909090909090898E-2</v>
      </c>
      <c r="AE1087" s="13"/>
      <c r="AF1087" s="13">
        <v>0.20304568527918801</v>
      </c>
      <c r="AG1087" s="13">
        <v>0.20689655172413801</v>
      </c>
      <c r="AH1087" s="13"/>
      <c r="AI1087" s="13">
        <v>0.23622047244094499</v>
      </c>
      <c r="AJ1087" s="13">
        <v>0.22857142857142901</v>
      </c>
      <c r="AK1087" s="13">
        <v>0.184049079754601</v>
      </c>
      <c r="AL1087" s="13"/>
      <c r="AM1087" s="13">
        <v>0.43589743589743601</v>
      </c>
      <c r="AN1087" s="13">
        <v>0.24</v>
      </c>
      <c r="AO1087" s="13">
        <v>1.47058823529411E-2</v>
      </c>
      <c r="AP1087" s="13"/>
      <c r="AQ1087" s="13">
        <v>0.38888888888888901</v>
      </c>
      <c r="AR1087" s="13">
        <v>3.7037037037037E-2</v>
      </c>
      <c r="AS1087" s="13"/>
      <c r="AT1087" s="13">
        <v>0.25806451612903197</v>
      </c>
      <c r="AU1087" s="13">
        <v>0.190064794816415</v>
      </c>
      <c r="AV1087" s="13"/>
      <c r="AW1087" s="13">
        <v>4.6511627906976799E-2</v>
      </c>
      <c r="AX1087" s="13">
        <v>0.27152317880794702</v>
      </c>
      <c r="AY1087" s="13"/>
      <c r="AZ1087" s="13">
        <v>4.74308300395258E-2</v>
      </c>
      <c r="BA1087" s="13">
        <v>0.32249322493224902</v>
      </c>
      <c r="BB1087" s="13"/>
      <c r="BC1087" s="13">
        <v>0.30635838150289002</v>
      </c>
      <c r="BD1087" s="13">
        <v>0.15929203539823</v>
      </c>
      <c r="BE1087" s="13"/>
      <c r="BF1087" s="13">
        <v>0.47761194029850701</v>
      </c>
      <c r="BG1087" s="13">
        <v>0.19811320754716999</v>
      </c>
      <c r="BH1087" s="13"/>
      <c r="BI1087" s="13">
        <v>0.19298245614035101</v>
      </c>
      <c r="BJ1087" s="13">
        <v>0.20665499124343301</v>
      </c>
      <c r="BK1087" s="13"/>
      <c r="BL1087" s="13">
        <v>4.8192771084337303E-2</v>
      </c>
      <c r="BM1087" s="13">
        <v>0.30026809651474501</v>
      </c>
    </row>
    <row r="1088" spans="2:65" x14ac:dyDescent="0.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row>
    <row r="1089" spans="2:65" x14ac:dyDescent="0.3">
      <c r="B1089" s="6" t="s">
        <v>457</v>
      </c>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row>
    <row r="1090" spans="2:65" x14ac:dyDescent="0.3">
      <c r="B1090" s="23" t="s">
        <v>184</v>
      </c>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row>
    <row r="1091" spans="2:65" x14ac:dyDescent="0.3">
      <c r="B1091" t="s">
        <v>400</v>
      </c>
      <c r="C1091" s="13">
        <v>0.3</v>
      </c>
      <c r="D1091" s="13">
        <v>0.280864197530864</v>
      </c>
      <c r="E1091" s="13">
        <v>0.31578947368421101</v>
      </c>
      <c r="F1091" s="13"/>
      <c r="G1091" s="13">
        <v>0.375</v>
      </c>
      <c r="H1091" s="13">
        <v>0.390862944162437</v>
      </c>
      <c r="I1091" s="13">
        <v>0.233576642335766</v>
      </c>
      <c r="J1091" s="13">
        <v>0.233644859813084</v>
      </c>
      <c r="K1091" s="13">
        <v>0.17808219178082199</v>
      </c>
      <c r="L1091" s="13">
        <v>0.3</v>
      </c>
      <c r="M1091" s="13"/>
      <c r="N1091" s="13">
        <v>0.29218106995884802</v>
      </c>
      <c r="O1091" s="13">
        <v>0.28248587570621497</v>
      </c>
      <c r="P1091" s="13">
        <v>0.29032258064516098</v>
      </c>
      <c r="Q1091" s="13">
        <v>0.32727272727272699</v>
      </c>
      <c r="R1091" s="13"/>
      <c r="S1091" s="13">
        <v>0.29878048780487798</v>
      </c>
      <c r="T1091" s="13">
        <v>0.27941176470588203</v>
      </c>
      <c r="U1091" s="13">
        <v>0.296296296296296</v>
      </c>
      <c r="V1091" s="13">
        <v>0.27272727272727298</v>
      </c>
      <c r="W1091" s="13">
        <v>0.33928571428571402</v>
      </c>
      <c r="X1091" s="13">
        <v>0.355263157894737</v>
      </c>
      <c r="Y1091" s="13">
        <v>0.236363636363636</v>
      </c>
      <c r="Z1091" s="13">
        <v>7.1428571428571397E-2</v>
      </c>
      <c r="AA1091" s="13">
        <v>0.30864197530864201</v>
      </c>
      <c r="AB1091" s="13">
        <v>0.35555555555555601</v>
      </c>
      <c r="AC1091" s="13">
        <v>0.29729729729729698</v>
      </c>
      <c r="AD1091" s="13">
        <v>0.33333333333333298</v>
      </c>
      <c r="AE1091" s="13"/>
      <c r="AF1091" s="13">
        <v>0.32009925558312702</v>
      </c>
      <c r="AG1091" s="13">
        <v>0.269503546099291</v>
      </c>
      <c r="AH1091" s="13"/>
      <c r="AI1091" s="13">
        <v>0.34862385321100903</v>
      </c>
      <c r="AJ1091" s="13">
        <v>0.26190476190476197</v>
      </c>
      <c r="AK1091" s="13">
        <v>0.33333333333333298</v>
      </c>
      <c r="AL1091" s="13"/>
      <c r="AM1091" s="13">
        <v>0.44827586206896602</v>
      </c>
      <c r="AN1091" s="13">
        <v>0.33333333333333298</v>
      </c>
      <c r="AO1091" s="13">
        <v>0.238805970149254</v>
      </c>
      <c r="AP1091" s="13"/>
      <c r="AQ1091" s="13">
        <v>0.32258064516128998</v>
      </c>
      <c r="AR1091" s="13">
        <v>0.275316455696203</v>
      </c>
      <c r="AS1091" s="13"/>
      <c r="AT1091" s="13">
        <v>0.28089887640449401</v>
      </c>
      <c r="AU1091" s="13">
        <v>0.30645161290322598</v>
      </c>
      <c r="AV1091" s="13"/>
      <c r="AW1091" s="13">
        <v>0.31491712707182301</v>
      </c>
      <c r="AX1091" s="13">
        <v>0.29599999999999999</v>
      </c>
      <c r="AY1091" s="13"/>
      <c r="AZ1091" s="13">
        <v>0.28373702422145303</v>
      </c>
      <c r="BA1091" s="13">
        <v>0.31457800511508899</v>
      </c>
      <c r="BB1091" s="13"/>
      <c r="BC1091" s="13">
        <v>0.33142857142857102</v>
      </c>
      <c r="BD1091" s="13">
        <v>0.27350427350427398</v>
      </c>
      <c r="BE1091" s="13"/>
      <c r="BF1091" s="13">
        <v>0.30434782608695699</v>
      </c>
      <c r="BG1091" s="13">
        <v>0.34905660377358499</v>
      </c>
      <c r="BH1091" s="13"/>
      <c r="BI1091" s="13">
        <v>0.34567901234567899</v>
      </c>
      <c r="BJ1091" s="13">
        <v>0.29765886287625398</v>
      </c>
      <c r="BK1091" s="13"/>
      <c r="BL1091" s="13">
        <v>0.296875</v>
      </c>
      <c r="BM1091" s="13">
        <v>0.30548926014319799</v>
      </c>
    </row>
    <row r="1092" spans="2:65" x14ac:dyDescent="0.3">
      <c r="B1092" t="s">
        <v>71</v>
      </c>
      <c r="C1092" s="13">
        <v>0.34202898550724598</v>
      </c>
      <c r="D1092" s="13">
        <v>0.30864197530864201</v>
      </c>
      <c r="E1092" s="13">
        <v>0.37119113573407198</v>
      </c>
      <c r="F1092" s="13"/>
      <c r="G1092" s="13">
        <v>0.375</v>
      </c>
      <c r="H1092" s="13">
        <v>0.31979695431472099</v>
      </c>
      <c r="I1092" s="13">
        <v>0.36496350364963498</v>
      </c>
      <c r="J1092" s="13">
        <v>0.43925233644859801</v>
      </c>
      <c r="K1092" s="13">
        <v>0.32876712328767099</v>
      </c>
      <c r="L1092" s="13">
        <v>0.2</v>
      </c>
      <c r="M1092" s="13"/>
      <c r="N1092" s="13">
        <v>0.34156378600823001</v>
      </c>
      <c r="O1092" s="13">
        <v>0.322033898305085</v>
      </c>
      <c r="P1092" s="13">
        <v>0.36559139784946199</v>
      </c>
      <c r="Q1092" s="13">
        <v>0.351515151515152</v>
      </c>
      <c r="R1092" s="13"/>
      <c r="S1092" s="13">
        <v>0.34146341463414598</v>
      </c>
      <c r="T1092" s="13">
        <v>0.33823529411764702</v>
      </c>
      <c r="U1092" s="13">
        <v>0.22222222222222199</v>
      </c>
      <c r="V1092" s="13">
        <v>0.29090909090909101</v>
      </c>
      <c r="W1092" s="13">
        <v>0.35714285714285698</v>
      </c>
      <c r="X1092" s="13">
        <v>0.27631578947368401</v>
      </c>
      <c r="Y1092" s="13">
        <v>0.36363636363636398</v>
      </c>
      <c r="Z1092" s="13">
        <v>0.28571428571428598</v>
      </c>
      <c r="AA1092" s="13">
        <v>0.41975308641975301</v>
      </c>
      <c r="AB1092" s="13">
        <v>0.35555555555555601</v>
      </c>
      <c r="AC1092" s="13">
        <v>0.37837837837837801</v>
      </c>
      <c r="AD1092" s="13">
        <v>0.5</v>
      </c>
      <c r="AE1092" s="13"/>
      <c r="AF1092" s="13">
        <v>0.317617866004963</v>
      </c>
      <c r="AG1092" s="13">
        <v>0.379432624113475</v>
      </c>
      <c r="AH1092" s="13"/>
      <c r="AI1092" s="13">
        <v>0.27522935779816499</v>
      </c>
      <c r="AJ1092" s="13">
        <v>0.5</v>
      </c>
      <c r="AK1092" s="13">
        <v>0.30054644808743203</v>
      </c>
      <c r="AL1092" s="13"/>
      <c r="AM1092" s="13">
        <v>0.20689655172413801</v>
      </c>
      <c r="AN1092" s="13">
        <v>0.407407407407407</v>
      </c>
      <c r="AO1092" s="13">
        <v>0.34328358208955201</v>
      </c>
      <c r="AP1092" s="13"/>
      <c r="AQ1092" s="13">
        <v>0.37634408602150499</v>
      </c>
      <c r="AR1092" s="13">
        <v>0.300632911392405</v>
      </c>
      <c r="AS1092" s="13"/>
      <c r="AT1092" s="13">
        <v>0.40449438202247201</v>
      </c>
      <c r="AU1092" s="13">
        <v>0.31854838709677402</v>
      </c>
      <c r="AV1092" s="13"/>
      <c r="AW1092" s="13">
        <v>0.34254143646408802</v>
      </c>
      <c r="AX1092" s="13">
        <v>0.33800000000000002</v>
      </c>
      <c r="AY1092" s="13"/>
      <c r="AZ1092" s="13">
        <v>0.321799307958477</v>
      </c>
      <c r="BA1092" s="13">
        <v>0.35294117647058798</v>
      </c>
      <c r="BB1092" s="13"/>
      <c r="BC1092" s="13">
        <v>0.34285714285714303</v>
      </c>
      <c r="BD1092" s="13">
        <v>0.29059829059829101</v>
      </c>
      <c r="BE1092" s="13"/>
      <c r="BF1092" s="13">
        <v>0.33333333333333298</v>
      </c>
      <c r="BG1092" s="13">
        <v>0.34905660377358499</v>
      </c>
      <c r="BH1092" s="13"/>
      <c r="BI1092" s="13">
        <v>0.27160493827160498</v>
      </c>
      <c r="BJ1092" s="13">
        <v>0.34782608695652201</v>
      </c>
      <c r="BK1092" s="13"/>
      <c r="BL1092" s="13">
        <v>0.30859375</v>
      </c>
      <c r="BM1092" s="13">
        <v>0.35799522673030998</v>
      </c>
    </row>
    <row r="1093" spans="2:65" x14ac:dyDescent="0.3">
      <c r="B1093" t="s">
        <v>401</v>
      </c>
      <c r="C1093" s="13">
        <v>0.143478260869565</v>
      </c>
      <c r="D1093" s="13">
        <v>0.15123456790123499</v>
      </c>
      <c r="E1093" s="13">
        <v>0.13573407202216101</v>
      </c>
      <c r="F1093" s="13"/>
      <c r="G1093" s="13">
        <v>0.114583333333333</v>
      </c>
      <c r="H1093" s="13">
        <v>8.6294416243654803E-2</v>
      </c>
      <c r="I1093" s="13">
        <v>0.17518248175182499</v>
      </c>
      <c r="J1093" s="13">
        <v>0.15887850467289699</v>
      </c>
      <c r="K1093" s="13">
        <v>0.219178082191781</v>
      </c>
      <c r="L1093" s="13">
        <v>0.17499999999999999</v>
      </c>
      <c r="M1093" s="13"/>
      <c r="N1093" s="13">
        <v>0.14403292181069999</v>
      </c>
      <c r="O1093" s="13">
        <v>0.152542372881356</v>
      </c>
      <c r="P1093" s="13">
        <v>0.10752688172043</v>
      </c>
      <c r="Q1093" s="13">
        <v>0.15151515151515199</v>
      </c>
      <c r="R1093" s="13"/>
      <c r="S1093" s="13">
        <v>0.16463414634146301</v>
      </c>
      <c r="T1093" s="13">
        <v>0.161764705882353</v>
      </c>
      <c r="U1093" s="13">
        <v>0.11111111111111099</v>
      </c>
      <c r="V1093" s="13">
        <v>0.236363636363636</v>
      </c>
      <c r="W1093" s="13">
        <v>0.14285714285714299</v>
      </c>
      <c r="X1093" s="13">
        <v>0.157894736842105</v>
      </c>
      <c r="Y1093" s="13">
        <v>0.163636363636364</v>
      </c>
      <c r="Z1093" s="13">
        <v>7.1428571428571397E-2</v>
      </c>
      <c r="AA1093" s="13">
        <v>8.6419753086419707E-2</v>
      </c>
      <c r="AB1093" s="13">
        <v>6.6666666666666693E-2</v>
      </c>
      <c r="AC1093" s="13">
        <v>0.108108108108108</v>
      </c>
      <c r="AD1093" s="13">
        <v>8.3333333333333301E-2</v>
      </c>
      <c r="AE1093" s="13"/>
      <c r="AF1093" s="13">
        <v>0.15136476426799</v>
      </c>
      <c r="AG1093" s="13">
        <v>0.134751773049645</v>
      </c>
      <c r="AH1093" s="13"/>
      <c r="AI1093" s="13">
        <v>0.17431192660550501</v>
      </c>
      <c r="AJ1093" s="13">
        <v>7.1428571428571397E-2</v>
      </c>
      <c r="AK1093" s="13">
        <v>0.15300546448087399</v>
      </c>
      <c r="AL1093" s="13"/>
      <c r="AM1093" s="13">
        <v>0.10344827586206901</v>
      </c>
      <c r="AN1093" s="13">
        <v>0.22222222222222199</v>
      </c>
      <c r="AO1093" s="13">
        <v>0.17910447761194001</v>
      </c>
      <c r="AP1093" s="13"/>
      <c r="AQ1093" s="13">
        <v>0.13978494623655899</v>
      </c>
      <c r="AR1093" s="13">
        <v>0.145569620253165</v>
      </c>
      <c r="AS1093" s="13"/>
      <c r="AT1093" s="13">
        <v>0.14606741573033699</v>
      </c>
      <c r="AU1093" s="13">
        <v>0.13911290322580599</v>
      </c>
      <c r="AV1093" s="13"/>
      <c r="AW1093" s="13">
        <v>0.149171270718232</v>
      </c>
      <c r="AX1093" s="13">
        <v>0.14000000000000001</v>
      </c>
      <c r="AY1093" s="13"/>
      <c r="AZ1093" s="13">
        <v>0.12802768166090001</v>
      </c>
      <c r="BA1093" s="13">
        <v>0.15601023017902799</v>
      </c>
      <c r="BB1093" s="13"/>
      <c r="BC1093" s="13">
        <v>0.114285714285714</v>
      </c>
      <c r="BD1093" s="13">
        <v>0.22222222222222199</v>
      </c>
      <c r="BE1093" s="13"/>
      <c r="BF1093" s="13">
        <v>7.2463768115942004E-2</v>
      </c>
      <c r="BG1093" s="13">
        <v>0.14150943396226401</v>
      </c>
      <c r="BH1093" s="13"/>
      <c r="BI1093" s="13">
        <v>0.16049382716049401</v>
      </c>
      <c r="BJ1093" s="13">
        <v>0.14046822742474899</v>
      </c>
      <c r="BK1093" s="13"/>
      <c r="BL1093" s="13">
        <v>0.1484375</v>
      </c>
      <c r="BM1093" s="13">
        <v>0.13842482100238701</v>
      </c>
    </row>
    <row r="1094" spans="2:65" x14ac:dyDescent="0.3">
      <c r="B1094" t="s">
        <v>73</v>
      </c>
      <c r="C1094" s="13">
        <v>0.107246376811594</v>
      </c>
      <c r="D1094" s="13">
        <v>0.13888888888888901</v>
      </c>
      <c r="E1094" s="13">
        <v>8.0332409972299207E-2</v>
      </c>
      <c r="F1094" s="13"/>
      <c r="G1094" s="13">
        <v>9.375E-2</v>
      </c>
      <c r="H1094" s="13">
        <v>0.101522842639594</v>
      </c>
      <c r="I1094" s="13">
        <v>0.116788321167883</v>
      </c>
      <c r="J1094" s="13">
        <v>8.4112149532710304E-2</v>
      </c>
      <c r="K1094" s="13">
        <v>9.5890410958904104E-2</v>
      </c>
      <c r="L1094" s="13">
        <v>0.16250000000000001</v>
      </c>
      <c r="M1094" s="13"/>
      <c r="N1094" s="13">
        <v>0.131687242798354</v>
      </c>
      <c r="O1094" s="13">
        <v>9.6045197740112997E-2</v>
      </c>
      <c r="P1094" s="13">
        <v>9.6774193548387094E-2</v>
      </c>
      <c r="Q1094" s="13">
        <v>9.0909090909090898E-2</v>
      </c>
      <c r="R1094" s="13"/>
      <c r="S1094" s="13">
        <v>0.115853658536585</v>
      </c>
      <c r="T1094" s="13">
        <v>0.10294117647058799</v>
      </c>
      <c r="U1094" s="13">
        <v>0.148148148148148</v>
      </c>
      <c r="V1094" s="13">
        <v>0.109090909090909</v>
      </c>
      <c r="W1094" s="13">
        <v>8.9285714285714302E-2</v>
      </c>
      <c r="X1094" s="13">
        <v>6.5789473684210495E-2</v>
      </c>
      <c r="Y1094" s="13">
        <v>0.145454545454545</v>
      </c>
      <c r="Z1094" s="13">
        <v>0.14285714285714299</v>
      </c>
      <c r="AA1094" s="13">
        <v>7.4074074074074098E-2</v>
      </c>
      <c r="AB1094" s="13">
        <v>0.17777777777777801</v>
      </c>
      <c r="AC1094" s="13">
        <v>8.1081081081081099E-2</v>
      </c>
      <c r="AD1094" s="13">
        <v>8.3333333333333301E-2</v>
      </c>
      <c r="AE1094" s="13"/>
      <c r="AF1094" s="13">
        <v>0.109181141439206</v>
      </c>
      <c r="AG1094" s="13">
        <v>9.9290780141844004E-2</v>
      </c>
      <c r="AH1094" s="13"/>
      <c r="AI1094" s="13">
        <v>0.100917431192661</v>
      </c>
      <c r="AJ1094" s="13">
        <v>9.5238095238095205E-2</v>
      </c>
      <c r="AK1094" s="13">
        <v>0.109289617486339</v>
      </c>
      <c r="AL1094" s="13"/>
      <c r="AM1094" s="13">
        <v>6.8965517241379296E-2</v>
      </c>
      <c r="AN1094" s="13">
        <v>0</v>
      </c>
      <c r="AO1094" s="13">
        <v>0.14925373134328401</v>
      </c>
      <c r="AP1094" s="13"/>
      <c r="AQ1094" s="13">
        <v>9.6774193548387094E-2</v>
      </c>
      <c r="AR1094" s="13">
        <v>0.120253164556962</v>
      </c>
      <c r="AS1094" s="13"/>
      <c r="AT1094" s="13">
        <v>0.101123595505618</v>
      </c>
      <c r="AU1094" s="13">
        <v>0.112903225806452</v>
      </c>
      <c r="AV1094" s="13"/>
      <c r="AW1094" s="13">
        <v>9.3922651933701695E-2</v>
      </c>
      <c r="AX1094" s="13">
        <v>0.114</v>
      </c>
      <c r="AY1094" s="13"/>
      <c r="AZ1094" s="13">
        <v>0.114186851211073</v>
      </c>
      <c r="BA1094" s="13">
        <v>0.10230179028133</v>
      </c>
      <c r="BB1094" s="13"/>
      <c r="BC1094" s="13">
        <v>0.10285714285714299</v>
      </c>
      <c r="BD1094" s="13">
        <v>0.128205128205128</v>
      </c>
      <c r="BE1094" s="13"/>
      <c r="BF1094" s="13">
        <v>0.188405797101449</v>
      </c>
      <c r="BG1094" s="13">
        <v>4.71698113207547E-2</v>
      </c>
      <c r="BH1094" s="13"/>
      <c r="BI1094" s="13">
        <v>8.6419753086419707E-2</v>
      </c>
      <c r="BJ1094" s="13">
        <v>0.110367892976589</v>
      </c>
      <c r="BK1094" s="13"/>
      <c r="BL1094" s="13">
        <v>0.125</v>
      </c>
      <c r="BM1094" s="13">
        <v>9.7852028639618102E-2</v>
      </c>
    </row>
    <row r="1095" spans="2:65" x14ac:dyDescent="0.3">
      <c r="B1095" t="s">
        <v>402</v>
      </c>
      <c r="C1095" s="13">
        <v>8.6956521739130405E-2</v>
      </c>
      <c r="D1095" s="13">
        <v>0.101851851851852</v>
      </c>
      <c r="E1095" s="13">
        <v>7.4792243767312999E-2</v>
      </c>
      <c r="F1095" s="13"/>
      <c r="G1095" s="13">
        <v>4.1666666666666699E-2</v>
      </c>
      <c r="H1095" s="13">
        <v>9.6446700507614197E-2</v>
      </c>
      <c r="I1095" s="13">
        <v>8.0291970802919693E-2</v>
      </c>
      <c r="J1095" s="13">
        <v>5.60747663551402E-2</v>
      </c>
      <c r="K1095" s="13">
        <v>0.13698630136986301</v>
      </c>
      <c r="L1095" s="13">
        <v>0.125</v>
      </c>
      <c r="M1095" s="13"/>
      <c r="N1095" s="13">
        <v>7.4074074074074098E-2</v>
      </c>
      <c r="O1095" s="13">
        <v>0.11864406779661001</v>
      </c>
      <c r="P1095" s="13">
        <v>0.118279569892473</v>
      </c>
      <c r="Q1095" s="13">
        <v>6.0606060606060601E-2</v>
      </c>
      <c r="R1095" s="13"/>
      <c r="S1095" s="13">
        <v>5.4878048780487798E-2</v>
      </c>
      <c r="T1095" s="13">
        <v>0.10294117647058799</v>
      </c>
      <c r="U1095" s="13">
        <v>0.18518518518518501</v>
      </c>
      <c r="V1095" s="13">
        <v>5.4545454545454501E-2</v>
      </c>
      <c r="W1095" s="13">
        <v>5.3571428571428603E-2</v>
      </c>
      <c r="X1095" s="13">
        <v>0.144736842105263</v>
      </c>
      <c r="Y1095" s="13">
        <v>7.2727272727272696E-2</v>
      </c>
      <c r="Z1095" s="13">
        <v>0.28571428571428598</v>
      </c>
      <c r="AA1095" s="13">
        <v>0.11111111111111099</v>
      </c>
      <c r="AB1095" s="13">
        <v>4.4444444444444398E-2</v>
      </c>
      <c r="AC1095" s="13">
        <v>8.1081081081081099E-2</v>
      </c>
      <c r="AD1095" s="13">
        <v>0</v>
      </c>
      <c r="AE1095" s="13"/>
      <c r="AF1095" s="13">
        <v>8.6848635235731997E-2</v>
      </c>
      <c r="AG1095" s="13">
        <v>8.8652482269503494E-2</v>
      </c>
      <c r="AH1095" s="13"/>
      <c r="AI1095" s="13">
        <v>0.100917431192661</v>
      </c>
      <c r="AJ1095" s="13">
        <v>7.1428571428571397E-2</v>
      </c>
      <c r="AK1095" s="13">
        <v>8.1967213114754106E-2</v>
      </c>
      <c r="AL1095" s="13"/>
      <c r="AM1095" s="13">
        <v>0.17241379310344801</v>
      </c>
      <c r="AN1095" s="13">
        <v>3.7037037037037E-2</v>
      </c>
      <c r="AO1095" s="13">
        <v>8.9552238805970102E-2</v>
      </c>
      <c r="AP1095" s="13"/>
      <c r="AQ1095" s="13">
        <v>5.1075268817204297E-2</v>
      </c>
      <c r="AR1095" s="13">
        <v>0.129746835443038</v>
      </c>
      <c r="AS1095" s="13"/>
      <c r="AT1095" s="13">
        <v>6.1797752808988797E-2</v>
      </c>
      <c r="AU1095" s="13">
        <v>9.6774193548387094E-2</v>
      </c>
      <c r="AV1095" s="13"/>
      <c r="AW1095" s="13">
        <v>8.2872928176795604E-2</v>
      </c>
      <c r="AX1095" s="13">
        <v>0.09</v>
      </c>
      <c r="AY1095" s="13"/>
      <c r="AZ1095" s="13">
        <v>0.124567474048443</v>
      </c>
      <c r="BA1095" s="13">
        <v>6.1381074168797997E-2</v>
      </c>
      <c r="BB1095" s="13"/>
      <c r="BC1095" s="13">
        <v>9.71428571428571E-2</v>
      </c>
      <c r="BD1095" s="13">
        <v>6.8376068376068397E-2</v>
      </c>
      <c r="BE1095" s="13"/>
      <c r="BF1095" s="13">
        <v>0.101449275362319</v>
      </c>
      <c r="BG1095" s="13">
        <v>9.4339622641509399E-2</v>
      </c>
      <c r="BH1095" s="13"/>
      <c r="BI1095" s="13">
        <v>0.12345679012345701</v>
      </c>
      <c r="BJ1095" s="13">
        <v>8.1939799331103694E-2</v>
      </c>
      <c r="BK1095" s="13"/>
      <c r="BL1095" s="13">
        <v>8.984375E-2</v>
      </c>
      <c r="BM1095" s="13">
        <v>8.5918854415274498E-2</v>
      </c>
    </row>
    <row r="1096" spans="2:65" x14ac:dyDescent="0.3">
      <c r="B1096" t="s">
        <v>91</v>
      </c>
      <c r="C1096" s="13">
        <v>2.0289855072463801E-2</v>
      </c>
      <c r="D1096" s="13">
        <v>1.85185185185185E-2</v>
      </c>
      <c r="E1096" s="13">
        <v>2.2160664819944598E-2</v>
      </c>
      <c r="F1096" s="13"/>
      <c r="G1096" s="13">
        <v>0</v>
      </c>
      <c r="H1096" s="13">
        <v>5.0761421319797002E-3</v>
      </c>
      <c r="I1096" s="13">
        <v>2.9197080291970798E-2</v>
      </c>
      <c r="J1096" s="13">
        <v>2.80373831775701E-2</v>
      </c>
      <c r="K1096" s="13">
        <v>4.1095890410958902E-2</v>
      </c>
      <c r="L1096" s="13">
        <v>3.7499999999999999E-2</v>
      </c>
      <c r="M1096" s="13"/>
      <c r="N1096" s="13">
        <v>1.6460905349794198E-2</v>
      </c>
      <c r="O1096" s="13">
        <v>2.82485875706215E-2</v>
      </c>
      <c r="P1096" s="13">
        <v>2.1505376344085999E-2</v>
      </c>
      <c r="Q1096" s="13">
        <v>1.8181818181818198E-2</v>
      </c>
      <c r="R1096" s="13"/>
      <c r="S1096" s="13">
        <v>2.4390243902439001E-2</v>
      </c>
      <c r="T1096" s="13">
        <v>1.4705882352941201E-2</v>
      </c>
      <c r="U1096" s="13">
        <v>3.7037037037037E-2</v>
      </c>
      <c r="V1096" s="13">
        <v>3.6363636363636397E-2</v>
      </c>
      <c r="W1096" s="13">
        <v>1.7857142857142901E-2</v>
      </c>
      <c r="X1096" s="13">
        <v>0</v>
      </c>
      <c r="Y1096" s="13">
        <v>1.8181818181818198E-2</v>
      </c>
      <c r="Z1096" s="13">
        <v>0.14285714285714299</v>
      </c>
      <c r="AA1096" s="13">
        <v>0</v>
      </c>
      <c r="AB1096" s="13">
        <v>0</v>
      </c>
      <c r="AC1096" s="13">
        <v>5.4054054054054099E-2</v>
      </c>
      <c r="AD1096" s="13">
        <v>0</v>
      </c>
      <c r="AE1096" s="13"/>
      <c r="AF1096" s="13">
        <v>1.4888337468982601E-2</v>
      </c>
      <c r="AG1096" s="13">
        <v>2.8368794326241099E-2</v>
      </c>
      <c r="AH1096" s="13"/>
      <c r="AI1096" s="13">
        <v>0</v>
      </c>
      <c r="AJ1096" s="13">
        <v>0</v>
      </c>
      <c r="AK1096" s="13">
        <v>2.1857923497267801E-2</v>
      </c>
      <c r="AL1096" s="13"/>
      <c r="AM1096" s="13">
        <v>0</v>
      </c>
      <c r="AN1096" s="13">
        <v>0</v>
      </c>
      <c r="AO1096" s="13">
        <v>0</v>
      </c>
      <c r="AP1096" s="13"/>
      <c r="AQ1096" s="13">
        <v>1.34408602150538E-2</v>
      </c>
      <c r="AR1096" s="13">
        <v>2.8481012658227799E-2</v>
      </c>
      <c r="AS1096" s="13"/>
      <c r="AT1096" s="13">
        <v>5.6179775280898901E-3</v>
      </c>
      <c r="AU1096" s="13">
        <v>2.6209677419354802E-2</v>
      </c>
      <c r="AV1096" s="13"/>
      <c r="AW1096" s="13">
        <v>1.6574585635359101E-2</v>
      </c>
      <c r="AX1096" s="13">
        <v>2.1999999999999999E-2</v>
      </c>
      <c r="AY1096" s="13"/>
      <c r="AZ1096" s="13">
        <v>2.7681660899654001E-2</v>
      </c>
      <c r="BA1096" s="13">
        <v>1.27877237851662E-2</v>
      </c>
      <c r="BB1096" s="13"/>
      <c r="BC1096" s="13">
        <v>1.1428571428571401E-2</v>
      </c>
      <c r="BD1096" s="13">
        <v>1.7094017094017099E-2</v>
      </c>
      <c r="BE1096" s="13"/>
      <c r="BF1096" s="13">
        <v>0</v>
      </c>
      <c r="BG1096" s="13">
        <v>1.88679245283019E-2</v>
      </c>
      <c r="BH1096" s="13"/>
      <c r="BI1096" s="13">
        <v>1.2345679012345699E-2</v>
      </c>
      <c r="BJ1096" s="13">
        <v>2.1739130434782601E-2</v>
      </c>
      <c r="BK1096" s="13"/>
      <c r="BL1096" s="13">
        <v>3.125E-2</v>
      </c>
      <c r="BM1096" s="13">
        <v>1.4319809069212401E-2</v>
      </c>
    </row>
    <row r="1097" spans="2:65" x14ac:dyDescent="0.3">
      <c r="B1097" t="s">
        <v>76</v>
      </c>
      <c r="C1097" s="13">
        <v>0.64202898550724596</v>
      </c>
      <c r="D1097" s="13">
        <v>0.58950617283950602</v>
      </c>
      <c r="E1097" s="13">
        <v>0.68698060941828298</v>
      </c>
      <c r="F1097" s="13"/>
      <c r="G1097" s="13">
        <v>0.75</v>
      </c>
      <c r="H1097" s="13">
        <v>0.71065989847715705</v>
      </c>
      <c r="I1097" s="13">
        <v>0.59854014598540095</v>
      </c>
      <c r="J1097" s="13">
        <v>0.67289719626168198</v>
      </c>
      <c r="K1097" s="13">
        <v>0.50684931506849296</v>
      </c>
      <c r="L1097" s="13">
        <v>0.5</v>
      </c>
      <c r="M1097" s="13"/>
      <c r="N1097" s="13">
        <v>0.63374485596707797</v>
      </c>
      <c r="O1097" s="13">
        <v>0.60451977401129897</v>
      </c>
      <c r="P1097" s="13">
        <v>0.65591397849462396</v>
      </c>
      <c r="Q1097" s="13">
        <v>0.67878787878787905</v>
      </c>
      <c r="R1097" s="13"/>
      <c r="S1097" s="13">
        <v>0.64024390243902396</v>
      </c>
      <c r="T1097" s="13">
        <v>0.61764705882352899</v>
      </c>
      <c r="U1097" s="13">
        <v>0.51851851851851805</v>
      </c>
      <c r="V1097" s="13">
        <v>0.56363636363636405</v>
      </c>
      <c r="W1097" s="13">
        <v>0.69642857142857095</v>
      </c>
      <c r="X1097" s="13">
        <v>0.63157894736842102</v>
      </c>
      <c r="Y1097" s="13">
        <v>0.6</v>
      </c>
      <c r="Z1097" s="13">
        <v>0.35714285714285698</v>
      </c>
      <c r="AA1097" s="13">
        <v>0.72839506172839497</v>
      </c>
      <c r="AB1097" s="13">
        <v>0.71111111111111103</v>
      </c>
      <c r="AC1097" s="13">
        <v>0.67567567567567599</v>
      </c>
      <c r="AD1097" s="13">
        <v>0.83333333333333304</v>
      </c>
      <c r="AE1097" s="13"/>
      <c r="AF1097" s="13">
        <v>0.63771712158808902</v>
      </c>
      <c r="AG1097" s="13">
        <v>0.64893617021276595</v>
      </c>
      <c r="AH1097" s="13"/>
      <c r="AI1097" s="13">
        <v>0.62385321100917401</v>
      </c>
      <c r="AJ1097" s="13">
        <v>0.76190476190476197</v>
      </c>
      <c r="AK1097" s="13">
        <v>0.63387978142076495</v>
      </c>
      <c r="AL1097" s="13"/>
      <c r="AM1097" s="13">
        <v>0.65517241379310298</v>
      </c>
      <c r="AN1097" s="13">
        <v>0.74074074074074103</v>
      </c>
      <c r="AO1097" s="13">
        <v>0.58208955223880599</v>
      </c>
      <c r="AP1097" s="13"/>
      <c r="AQ1097" s="13">
        <v>0.69892473118279597</v>
      </c>
      <c r="AR1097" s="13">
        <v>0.575949367088608</v>
      </c>
      <c r="AS1097" s="13"/>
      <c r="AT1097" s="13">
        <v>0.68539325842696597</v>
      </c>
      <c r="AU1097" s="13">
        <v>0.625</v>
      </c>
      <c r="AV1097" s="13"/>
      <c r="AW1097" s="13">
        <v>0.65745856353591203</v>
      </c>
      <c r="AX1097" s="13">
        <v>0.63400000000000001</v>
      </c>
      <c r="AY1097" s="13"/>
      <c r="AZ1097" s="13">
        <v>0.60553633217993097</v>
      </c>
      <c r="BA1097" s="13">
        <v>0.66751918158567802</v>
      </c>
      <c r="BB1097" s="13"/>
      <c r="BC1097" s="13">
        <v>0.67428571428571404</v>
      </c>
      <c r="BD1097" s="13">
        <v>0.56410256410256399</v>
      </c>
      <c r="BE1097" s="13"/>
      <c r="BF1097" s="13">
        <v>0.63768115942029002</v>
      </c>
      <c r="BG1097" s="13">
        <v>0.69811320754716999</v>
      </c>
      <c r="BH1097" s="13"/>
      <c r="BI1097" s="13">
        <v>0.61728395061728403</v>
      </c>
      <c r="BJ1097" s="13">
        <v>0.64548494983277604</v>
      </c>
      <c r="BK1097" s="13"/>
      <c r="BL1097" s="13">
        <v>0.60546875</v>
      </c>
      <c r="BM1097" s="13">
        <v>0.66348448687350803</v>
      </c>
    </row>
    <row r="1098" spans="2:65" x14ac:dyDescent="0.3">
      <c r="B1098" t="s">
        <v>77</v>
      </c>
      <c r="C1098" s="13">
        <v>0.19420289855072501</v>
      </c>
      <c r="D1098" s="13">
        <v>0.240740740740741</v>
      </c>
      <c r="E1098" s="13">
        <v>0.15512465373961201</v>
      </c>
      <c r="F1098" s="13"/>
      <c r="G1098" s="13">
        <v>0.13541666666666699</v>
      </c>
      <c r="H1098" s="13">
        <v>0.19796954314720799</v>
      </c>
      <c r="I1098" s="13">
        <v>0.19708029197080301</v>
      </c>
      <c r="J1098" s="13">
        <v>0.14018691588785001</v>
      </c>
      <c r="K1098" s="13">
        <v>0.232876712328767</v>
      </c>
      <c r="L1098" s="13">
        <v>0.28749999999999998</v>
      </c>
      <c r="M1098" s="13"/>
      <c r="N1098" s="13">
        <v>0.20576131687242799</v>
      </c>
      <c r="O1098" s="13">
        <v>0.21468926553672299</v>
      </c>
      <c r="P1098" s="13">
        <v>0.21505376344086</v>
      </c>
      <c r="Q1098" s="13">
        <v>0.15151515151515199</v>
      </c>
      <c r="R1098" s="13"/>
      <c r="S1098" s="13">
        <v>0.17073170731707299</v>
      </c>
      <c r="T1098" s="13">
        <v>0.20588235294117599</v>
      </c>
      <c r="U1098" s="13">
        <v>0.33333333333333298</v>
      </c>
      <c r="V1098" s="13">
        <v>0.163636363636364</v>
      </c>
      <c r="W1098" s="13">
        <v>0.14285714285714299</v>
      </c>
      <c r="X1098" s="13">
        <v>0.21052631578947401</v>
      </c>
      <c r="Y1098" s="13">
        <v>0.218181818181818</v>
      </c>
      <c r="Z1098" s="13">
        <v>0.42857142857142899</v>
      </c>
      <c r="AA1098" s="13">
        <v>0.18518518518518501</v>
      </c>
      <c r="AB1098" s="13">
        <v>0.22222222222222199</v>
      </c>
      <c r="AC1098" s="13">
        <v>0.162162162162162</v>
      </c>
      <c r="AD1098" s="13">
        <v>8.3333333333333301E-2</v>
      </c>
      <c r="AE1098" s="13"/>
      <c r="AF1098" s="13">
        <v>0.19602977667493801</v>
      </c>
      <c r="AG1098" s="13">
        <v>0.18794326241134801</v>
      </c>
      <c r="AH1098" s="13"/>
      <c r="AI1098" s="13">
        <v>0.201834862385321</v>
      </c>
      <c r="AJ1098" s="13">
        <v>0.16666666666666699</v>
      </c>
      <c r="AK1098" s="13">
        <v>0.191256830601093</v>
      </c>
      <c r="AL1098" s="13"/>
      <c r="AM1098" s="13">
        <v>0.24137931034482801</v>
      </c>
      <c r="AN1098" s="13">
        <v>3.7037037037037E-2</v>
      </c>
      <c r="AO1098" s="13">
        <v>0.238805970149254</v>
      </c>
      <c r="AP1098" s="13"/>
      <c r="AQ1098" s="13">
        <v>0.14784946236559099</v>
      </c>
      <c r="AR1098" s="13">
        <v>0.25</v>
      </c>
      <c r="AS1098" s="13"/>
      <c r="AT1098" s="13">
        <v>0.162921348314607</v>
      </c>
      <c r="AU1098" s="13">
        <v>0.209677419354839</v>
      </c>
      <c r="AV1098" s="13"/>
      <c r="AW1098" s="13">
        <v>0.17679558011049701</v>
      </c>
      <c r="AX1098" s="13">
        <v>0.20399999999999999</v>
      </c>
      <c r="AY1098" s="13"/>
      <c r="AZ1098" s="13">
        <v>0.23875432525951601</v>
      </c>
      <c r="BA1098" s="13">
        <v>0.163682864450128</v>
      </c>
      <c r="BB1098" s="13"/>
      <c r="BC1098" s="13">
        <v>0.2</v>
      </c>
      <c r="BD1098" s="13">
        <v>0.19658119658119699</v>
      </c>
      <c r="BE1098" s="13"/>
      <c r="BF1098" s="13">
        <v>0.28985507246376802</v>
      </c>
      <c r="BG1098" s="13">
        <v>0.14150943396226401</v>
      </c>
      <c r="BH1098" s="13"/>
      <c r="BI1098" s="13">
        <v>0.209876543209877</v>
      </c>
      <c r="BJ1098" s="13">
        <v>0.19230769230769201</v>
      </c>
      <c r="BK1098" s="13"/>
      <c r="BL1098" s="13">
        <v>0.21484375</v>
      </c>
      <c r="BM1098" s="13">
        <v>0.183770883054893</v>
      </c>
    </row>
    <row r="1099" spans="2:65" x14ac:dyDescent="0.3">
      <c r="B1099" t="s">
        <v>78</v>
      </c>
      <c r="C1099" s="13">
        <v>0.44782608695652198</v>
      </c>
      <c r="D1099" s="13">
        <v>0.34876543209876498</v>
      </c>
      <c r="E1099" s="13">
        <v>0.53185595567866994</v>
      </c>
      <c r="F1099" s="13"/>
      <c r="G1099" s="13">
        <v>0.61458333333333304</v>
      </c>
      <c r="H1099" s="13">
        <v>0.512690355329949</v>
      </c>
      <c r="I1099" s="13">
        <v>0.40145985401459799</v>
      </c>
      <c r="J1099" s="13">
        <v>0.53271028037383195</v>
      </c>
      <c r="K1099" s="13">
        <v>0.27397260273972601</v>
      </c>
      <c r="L1099" s="13">
        <v>0.21249999999999999</v>
      </c>
      <c r="M1099" s="13"/>
      <c r="N1099" s="13">
        <v>0.42798353909464998</v>
      </c>
      <c r="O1099" s="13">
        <v>0.38983050847457601</v>
      </c>
      <c r="P1099" s="13">
        <v>0.44086021505376299</v>
      </c>
      <c r="Q1099" s="13">
        <v>0.527272727272727</v>
      </c>
      <c r="R1099" s="13"/>
      <c r="S1099" s="13">
        <v>0.46951219512195103</v>
      </c>
      <c r="T1099" s="13">
        <v>0.41176470588235298</v>
      </c>
      <c r="U1099" s="13">
        <v>0.18518518518518501</v>
      </c>
      <c r="V1099" s="13">
        <v>0.4</v>
      </c>
      <c r="W1099" s="13">
        <v>0.55357142857142905</v>
      </c>
      <c r="X1099" s="13">
        <v>0.42105263157894701</v>
      </c>
      <c r="Y1099" s="13">
        <v>0.381818181818182</v>
      </c>
      <c r="Z1099" s="13">
        <v>-7.1428571428571494E-2</v>
      </c>
      <c r="AA1099" s="13">
        <v>0.54320987654320996</v>
      </c>
      <c r="AB1099" s="13">
        <v>0.48888888888888898</v>
      </c>
      <c r="AC1099" s="13">
        <v>0.51351351351351304</v>
      </c>
      <c r="AD1099" s="13">
        <v>0.75</v>
      </c>
      <c r="AE1099" s="13"/>
      <c r="AF1099" s="13">
        <v>0.44168734491315098</v>
      </c>
      <c r="AG1099" s="13">
        <v>0.46099290780141799</v>
      </c>
      <c r="AH1099" s="13"/>
      <c r="AI1099" s="13">
        <v>0.42201834862385301</v>
      </c>
      <c r="AJ1099" s="13">
        <v>0.59523809523809501</v>
      </c>
      <c r="AK1099" s="13">
        <v>0.44262295081967201</v>
      </c>
      <c r="AL1099" s="13"/>
      <c r="AM1099" s="13">
        <v>0.41379310344827602</v>
      </c>
      <c r="AN1099" s="13">
        <v>0.70370370370370405</v>
      </c>
      <c r="AO1099" s="13">
        <v>0.34328358208955201</v>
      </c>
      <c r="AP1099" s="13"/>
      <c r="AQ1099" s="13">
        <v>0.55107526881720403</v>
      </c>
      <c r="AR1099" s="13">
        <v>0.325949367088608</v>
      </c>
      <c r="AS1099" s="13"/>
      <c r="AT1099" s="13">
        <v>0.52247191011236005</v>
      </c>
      <c r="AU1099" s="13">
        <v>0.41532258064516098</v>
      </c>
      <c r="AV1099" s="13"/>
      <c r="AW1099" s="13">
        <v>0.48066298342541403</v>
      </c>
      <c r="AX1099" s="13">
        <v>0.43</v>
      </c>
      <c r="AY1099" s="13"/>
      <c r="AZ1099" s="13">
        <v>0.36678200692041502</v>
      </c>
      <c r="BA1099" s="13">
        <v>0.50383631713554999</v>
      </c>
      <c r="BB1099" s="13"/>
      <c r="BC1099" s="13">
        <v>0.47428571428571398</v>
      </c>
      <c r="BD1099" s="13">
        <v>0.36752136752136799</v>
      </c>
      <c r="BE1099" s="13"/>
      <c r="BF1099" s="13">
        <v>0.34782608695652201</v>
      </c>
      <c r="BG1099" s="13">
        <v>0.55660377358490598</v>
      </c>
      <c r="BH1099" s="13"/>
      <c r="BI1099" s="13">
        <v>0.407407407407407</v>
      </c>
      <c r="BJ1099" s="13">
        <v>0.45317725752508398</v>
      </c>
      <c r="BK1099" s="13"/>
      <c r="BL1099" s="13">
        <v>0.390625</v>
      </c>
      <c r="BM1099" s="13">
        <v>0.479713603818616</v>
      </c>
    </row>
    <row r="1100" spans="2:65" x14ac:dyDescent="0.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row>
    <row r="1101" spans="2:65" x14ac:dyDescent="0.3">
      <c r="B1101" s="6" t="s">
        <v>458</v>
      </c>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c r="BK1101" s="13"/>
      <c r="BL1101" s="13"/>
      <c r="BM1101" s="13"/>
    </row>
    <row r="1102" spans="2:65" x14ac:dyDescent="0.3">
      <c r="B1102" s="23" t="s">
        <v>184</v>
      </c>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c r="BK1102" s="13"/>
      <c r="BL1102" s="13"/>
      <c r="BM1102" s="13"/>
    </row>
    <row r="1103" spans="2:65" x14ac:dyDescent="0.3">
      <c r="B1103" t="s">
        <v>400</v>
      </c>
      <c r="C1103" s="13">
        <v>0.35362318840579698</v>
      </c>
      <c r="D1103" s="13">
        <v>0.33333333333333298</v>
      </c>
      <c r="E1103" s="13">
        <v>0.37119113573407198</v>
      </c>
      <c r="F1103" s="13"/>
      <c r="G1103" s="13">
        <v>0.5</v>
      </c>
      <c r="H1103" s="13">
        <v>0.37563451776649698</v>
      </c>
      <c r="I1103" s="13">
        <v>0.321167883211679</v>
      </c>
      <c r="J1103" s="13">
        <v>0.29906542056074797</v>
      </c>
      <c r="K1103" s="13">
        <v>0.28767123287671198</v>
      </c>
      <c r="L1103" s="13">
        <v>0.3125</v>
      </c>
      <c r="M1103" s="13"/>
      <c r="N1103" s="13">
        <v>0.32510288065843601</v>
      </c>
      <c r="O1103" s="13">
        <v>0.35028248587570598</v>
      </c>
      <c r="P1103" s="13">
        <v>0.33333333333333298</v>
      </c>
      <c r="Q1103" s="13">
        <v>0.39393939393939398</v>
      </c>
      <c r="R1103" s="13"/>
      <c r="S1103" s="13">
        <v>0.33536585365853699</v>
      </c>
      <c r="T1103" s="13">
        <v>0.39705882352941202</v>
      </c>
      <c r="U1103" s="13">
        <v>0.33333333333333298</v>
      </c>
      <c r="V1103" s="13">
        <v>0.32727272727272699</v>
      </c>
      <c r="W1103" s="13">
        <v>0.30357142857142899</v>
      </c>
      <c r="X1103" s="13">
        <v>0.32894736842105299</v>
      </c>
      <c r="Y1103" s="13">
        <v>0.34545454545454501</v>
      </c>
      <c r="Z1103" s="13">
        <v>7.1428571428571397E-2</v>
      </c>
      <c r="AA1103" s="13">
        <v>0.358024691358025</v>
      </c>
      <c r="AB1103" s="13">
        <v>0.46666666666666701</v>
      </c>
      <c r="AC1103" s="13">
        <v>0.45945945945945899</v>
      </c>
      <c r="AD1103" s="13">
        <v>0.5</v>
      </c>
      <c r="AE1103" s="13"/>
      <c r="AF1103" s="13">
        <v>0.357320099255583</v>
      </c>
      <c r="AG1103" s="13">
        <v>0.34751773049645401</v>
      </c>
      <c r="AH1103" s="13"/>
      <c r="AI1103" s="13">
        <v>0.34862385321100903</v>
      </c>
      <c r="AJ1103" s="13">
        <v>0.40476190476190499</v>
      </c>
      <c r="AK1103" s="13">
        <v>0.35519125683060099</v>
      </c>
      <c r="AL1103" s="13"/>
      <c r="AM1103" s="13">
        <v>0.44827586206896602</v>
      </c>
      <c r="AN1103" s="13">
        <v>0.37037037037037002</v>
      </c>
      <c r="AO1103" s="13">
        <v>0.328358208955224</v>
      </c>
      <c r="AP1103" s="13"/>
      <c r="AQ1103" s="13">
        <v>0.36021505376344098</v>
      </c>
      <c r="AR1103" s="13">
        <v>0.348101265822785</v>
      </c>
      <c r="AS1103" s="13"/>
      <c r="AT1103" s="13">
        <v>0.30337078651685401</v>
      </c>
      <c r="AU1103" s="13">
        <v>0.36895161290322598</v>
      </c>
      <c r="AV1103" s="13"/>
      <c r="AW1103" s="13">
        <v>0.43093922651933703</v>
      </c>
      <c r="AX1103" s="13">
        <v>0.32600000000000001</v>
      </c>
      <c r="AY1103" s="13"/>
      <c r="AZ1103" s="13">
        <v>0.37716262975778497</v>
      </c>
      <c r="BA1103" s="13">
        <v>0.33503836317135499</v>
      </c>
      <c r="BB1103" s="13"/>
      <c r="BC1103" s="13">
        <v>0.38857142857142901</v>
      </c>
      <c r="BD1103" s="13">
        <v>0.30769230769230799</v>
      </c>
      <c r="BE1103" s="13"/>
      <c r="BF1103" s="13">
        <v>0.36231884057970998</v>
      </c>
      <c r="BG1103" s="13">
        <v>0.40566037735849098</v>
      </c>
      <c r="BH1103" s="13"/>
      <c r="BI1103" s="13">
        <v>0.39506172839506198</v>
      </c>
      <c r="BJ1103" s="13">
        <v>0.35284280936454798</v>
      </c>
      <c r="BK1103" s="13"/>
      <c r="BL1103" s="13">
        <v>0.375</v>
      </c>
      <c r="BM1103" s="13">
        <v>0.34367541766109799</v>
      </c>
    </row>
    <row r="1104" spans="2:65" x14ac:dyDescent="0.3">
      <c r="B1104" t="s">
        <v>71</v>
      </c>
      <c r="C1104" s="13">
        <v>0.29855072463768101</v>
      </c>
      <c r="D1104" s="13">
        <v>0.31481481481481499</v>
      </c>
      <c r="E1104" s="13">
        <v>0.27977839335180099</v>
      </c>
      <c r="F1104" s="13"/>
      <c r="G1104" s="13">
        <v>0.23958333333333301</v>
      </c>
      <c r="H1104" s="13">
        <v>0.29949238578680198</v>
      </c>
      <c r="I1104" s="13">
        <v>0.306569343065693</v>
      </c>
      <c r="J1104" s="13">
        <v>0.36448598130841098</v>
      </c>
      <c r="K1104" s="13">
        <v>0.31506849315068503</v>
      </c>
      <c r="L1104" s="13">
        <v>0.25</v>
      </c>
      <c r="M1104" s="13"/>
      <c r="N1104" s="13">
        <v>0.29218106995884802</v>
      </c>
      <c r="O1104" s="13">
        <v>0.29378531073446301</v>
      </c>
      <c r="P1104" s="13">
        <v>0.29032258064516098</v>
      </c>
      <c r="Q1104" s="13">
        <v>0.31515151515151502</v>
      </c>
      <c r="R1104" s="13"/>
      <c r="S1104" s="13">
        <v>0.32926829268292701</v>
      </c>
      <c r="T1104" s="13">
        <v>0.27941176470588203</v>
      </c>
      <c r="U1104" s="13">
        <v>0.11111111111111099</v>
      </c>
      <c r="V1104" s="13">
        <v>0.29090909090909101</v>
      </c>
      <c r="W1104" s="13">
        <v>0.33928571428571402</v>
      </c>
      <c r="X1104" s="13">
        <v>0.30263157894736797</v>
      </c>
      <c r="Y1104" s="13">
        <v>0.27272727272727298</v>
      </c>
      <c r="Z1104" s="13">
        <v>0.28571428571428598</v>
      </c>
      <c r="AA1104" s="13">
        <v>0.37037037037037002</v>
      </c>
      <c r="AB1104" s="13">
        <v>0.266666666666667</v>
      </c>
      <c r="AC1104" s="13">
        <v>0.24324324324324301</v>
      </c>
      <c r="AD1104" s="13">
        <v>0.16666666666666699</v>
      </c>
      <c r="AE1104" s="13"/>
      <c r="AF1104" s="13">
        <v>0.30272952853598001</v>
      </c>
      <c r="AG1104" s="13">
        <v>0.29432624113475198</v>
      </c>
      <c r="AH1104" s="13"/>
      <c r="AI1104" s="13">
        <v>0.302752293577982</v>
      </c>
      <c r="AJ1104" s="13">
        <v>0.28571428571428598</v>
      </c>
      <c r="AK1104" s="13">
        <v>0.30601092896174897</v>
      </c>
      <c r="AL1104" s="13"/>
      <c r="AM1104" s="13">
        <v>0.17241379310344801</v>
      </c>
      <c r="AN1104" s="13">
        <v>0.37037037037037002</v>
      </c>
      <c r="AO1104" s="13">
        <v>0.328358208955224</v>
      </c>
      <c r="AP1104" s="13"/>
      <c r="AQ1104" s="13">
        <v>0.30913978494623701</v>
      </c>
      <c r="AR1104" s="13">
        <v>0.284810126582278</v>
      </c>
      <c r="AS1104" s="13"/>
      <c r="AT1104" s="13">
        <v>0.37078651685393299</v>
      </c>
      <c r="AU1104" s="13">
        <v>0.27620967741935498</v>
      </c>
      <c r="AV1104" s="13"/>
      <c r="AW1104" s="13">
        <v>0.26519337016574601</v>
      </c>
      <c r="AX1104" s="13">
        <v>0.312</v>
      </c>
      <c r="AY1104" s="13"/>
      <c r="AZ1104" s="13">
        <v>0.25951557093425598</v>
      </c>
      <c r="BA1104" s="13">
        <v>0.327365728900256</v>
      </c>
      <c r="BB1104" s="13"/>
      <c r="BC1104" s="13">
        <v>0.28571428571428598</v>
      </c>
      <c r="BD1104" s="13">
        <v>0.26495726495726502</v>
      </c>
      <c r="BE1104" s="13"/>
      <c r="BF1104" s="13">
        <v>0.24637681159420299</v>
      </c>
      <c r="BG1104" s="13">
        <v>0.31132075471698101</v>
      </c>
      <c r="BH1104" s="13"/>
      <c r="BI1104" s="13">
        <v>0.19753086419753099</v>
      </c>
      <c r="BJ1104" s="13">
        <v>0.31103678929765899</v>
      </c>
      <c r="BK1104" s="13"/>
      <c r="BL1104" s="13">
        <v>0.27734375</v>
      </c>
      <c r="BM1104" s="13">
        <v>0.31503579952267302</v>
      </c>
    </row>
    <row r="1105" spans="2:65" x14ac:dyDescent="0.3">
      <c r="B1105" t="s">
        <v>401</v>
      </c>
      <c r="C1105" s="13">
        <v>0.16521739130434801</v>
      </c>
      <c r="D1105" s="13">
        <v>0.15432098765432101</v>
      </c>
      <c r="E1105" s="13">
        <v>0.17728531855955701</v>
      </c>
      <c r="F1105" s="13"/>
      <c r="G1105" s="13">
        <v>0.13541666666666699</v>
      </c>
      <c r="H1105" s="13">
        <v>0.16243654822334999</v>
      </c>
      <c r="I1105" s="13">
        <v>0.17518248175182499</v>
      </c>
      <c r="J1105" s="13">
        <v>0.14953271028037399</v>
      </c>
      <c r="K1105" s="13">
        <v>0.20547945205479501</v>
      </c>
      <c r="L1105" s="13">
        <v>0.17499999999999999</v>
      </c>
      <c r="M1105" s="13"/>
      <c r="N1105" s="13">
        <v>0.18106995884773699</v>
      </c>
      <c r="O1105" s="13">
        <v>0.152542372881356</v>
      </c>
      <c r="P1105" s="13">
        <v>0.18279569892473099</v>
      </c>
      <c r="Q1105" s="13">
        <v>0.15757575757575801</v>
      </c>
      <c r="R1105" s="13"/>
      <c r="S1105" s="13">
        <v>0.16463414634146301</v>
      </c>
      <c r="T1105" s="13">
        <v>0.13235294117647101</v>
      </c>
      <c r="U1105" s="13">
        <v>0.25925925925925902</v>
      </c>
      <c r="V1105" s="13">
        <v>0.18181818181818199</v>
      </c>
      <c r="W1105" s="13">
        <v>0.214285714285714</v>
      </c>
      <c r="X1105" s="13">
        <v>0.144736842105263</v>
      </c>
      <c r="Y1105" s="13">
        <v>0.236363636363636</v>
      </c>
      <c r="Z1105" s="13">
        <v>0.14285714285714299</v>
      </c>
      <c r="AA1105" s="13">
        <v>0.11111111111111099</v>
      </c>
      <c r="AB1105" s="13">
        <v>0.11111111111111099</v>
      </c>
      <c r="AC1105" s="13">
        <v>0.162162162162162</v>
      </c>
      <c r="AD1105" s="13">
        <v>0.25</v>
      </c>
      <c r="AE1105" s="13"/>
      <c r="AF1105" s="13">
        <v>0.158808933002481</v>
      </c>
      <c r="AG1105" s="13">
        <v>0.17730496453900699</v>
      </c>
      <c r="AH1105" s="13"/>
      <c r="AI1105" s="13">
        <v>0.16513761467889901</v>
      </c>
      <c r="AJ1105" s="13">
        <v>0.14285714285714299</v>
      </c>
      <c r="AK1105" s="13">
        <v>0.18032786885245899</v>
      </c>
      <c r="AL1105" s="13"/>
      <c r="AM1105" s="13">
        <v>0.13793103448275901</v>
      </c>
      <c r="AN1105" s="13">
        <v>0.148148148148148</v>
      </c>
      <c r="AO1105" s="13">
        <v>0.17910447761194001</v>
      </c>
      <c r="AP1105" s="13"/>
      <c r="AQ1105" s="13">
        <v>0.16666666666666699</v>
      </c>
      <c r="AR1105" s="13">
        <v>0.164556962025316</v>
      </c>
      <c r="AS1105" s="13"/>
      <c r="AT1105" s="13">
        <v>0.151685393258427</v>
      </c>
      <c r="AU1105" s="13">
        <v>0.165322580645161</v>
      </c>
      <c r="AV1105" s="13"/>
      <c r="AW1105" s="13">
        <v>0.149171270718232</v>
      </c>
      <c r="AX1105" s="13">
        <v>0.17</v>
      </c>
      <c r="AY1105" s="13"/>
      <c r="AZ1105" s="13">
        <v>0.15916955017300999</v>
      </c>
      <c r="BA1105" s="13">
        <v>0.17135549872122799</v>
      </c>
      <c r="BB1105" s="13"/>
      <c r="BC1105" s="13">
        <v>0.17142857142857101</v>
      </c>
      <c r="BD1105" s="13">
        <v>0.213675213675214</v>
      </c>
      <c r="BE1105" s="13"/>
      <c r="BF1105" s="13">
        <v>0.188405797101449</v>
      </c>
      <c r="BG1105" s="13">
        <v>0.160377358490566</v>
      </c>
      <c r="BH1105" s="13"/>
      <c r="BI1105" s="13">
        <v>0.19753086419753099</v>
      </c>
      <c r="BJ1105" s="13">
        <v>0.157190635451505</v>
      </c>
      <c r="BK1105" s="13"/>
      <c r="BL1105" s="13">
        <v>0.1484375</v>
      </c>
      <c r="BM1105" s="13">
        <v>0.16706443914081101</v>
      </c>
    </row>
    <row r="1106" spans="2:65" x14ac:dyDescent="0.3">
      <c r="B1106" t="s">
        <v>73</v>
      </c>
      <c r="C1106" s="13">
        <v>8.9855072463768101E-2</v>
      </c>
      <c r="D1106" s="13">
        <v>9.5679012345678993E-2</v>
      </c>
      <c r="E1106" s="13">
        <v>8.5872576177285304E-2</v>
      </c>
      <c r="F1106" s="13"/>
      <c r="G1106" s="13">
        <v>8.3333333333333301E-2</v>
      </c>
      <c r="H1106" s="13">
        <v>6.5989847715736002E-2</v>
      </c>
      <c r="I1106" s="13">
        <v>0.102189781021898</v>
      </c>
      <c r="J1106" s="13">
        <v>0.10280373831775701</v>
      </c>
      <c r="K1106" s="13">
        <v>9.5890410958904104E-2</v>
      </c>
      <c r="L1106" s="13">
        <v>0.1125</v>
      </c>
      <c r="M1106" s="13"/>
      <c r="N1106" s="13">
        <v>0.12757201646090499</v>
      </c>
      <c r="O1106" s="13">
        <v>8.4745762711864403E-2</v>
      </c>
      <c r="P1106" s="13">
        <v>7.5268817204301106E-2</v>
      </c>
      <c r="Q1106" s="13">
        <v>4.8484848484848499E-2</v>
      </c>
      <c r="R1106" s="13"/>
      <c r="S1106" s="13">
        <v>8.5365853658536606E-2</v>
      </c>
      <c r="T1106" s="13">
        <v>0.14705882352941199</v>
      </c>
      <c r="U1106" s="13">
        <v>3.7037037037037E-2</v>
      </c>
      <c r="V1106" s="13">
        <v>0.109090909090909</v>
      </c>
      <c r="W1106" s="13">
        <v>5.3571428571428603E-2</v>
      </c>
      <c r="X1106" s="13">
        <v>0.105263157894737</v>
      </c>
      <c r="Y1106" s="13">
        <v>3.6363636363636397E-2</v>
      </c>
      <c r="Z1106" s="13">
        <v>0.214285714285714</v>
      </c>
      <c r="AA1106" s="13">
        <v>8.6419753086419707E-2</v>
      </c>
      <c r="AB1106" s="13">
        <v>8.8888888888888906E-2</v>
      </c>
      <c r="AC1106" s="13">
        <v>8.1081081081081099E-2</v>
      </c>
      <c r="AD1106" s="13">
        <v>8.3333333333333301E-2</v>
      </c>
      <c r="AE1106" s="13"/>
      <c r="AF1106" s="13">
        <v>8.4367245657568202E-2</v>
      </c>
      <c r="AG1106" s="13">
        <v>9.5744680851063801E-2</v>
      </c>
      <c r="AH1106" s="13"/>
      <c r="AI1106" s="13">
        <v>9.1743119266055106E-2</v>
      </c>
      <c r="AJ1106" s="13">
        <v>2.3809523809523801E-2</v>
      </c>
      <c r="AK1106" s="13">
        <v>8.7431693989070997E-2</v>
      </c>
      <c r="AL1106" s="13"/>
      <c r="AM1106" s="13">
        <v>0.10344827586206901</v>
      </c>
      <c r="AN1106" s="13">
        <v>3.7037037037037E-2</v>
      </c>
      <c r="AO1106" s="13">
        <v>7.4626865671641798E-2</v>
      </c>
      <c r="AP1106" s="13"/>
      <c r="AQ1106" s="13">
        <v>8.6021505376344107E-2</v>
      </c>
      <c r="AR1106" s="13">
        <v>9.1772151898734194E-2</v>
      </c>
      <c r="AS1106" s="13"/>
      <c r="AT1106" s="13">
        <v>8.98876404494382E-2</v>
      </c>
      <c r="AU1106" s="13">
        <v>9.2741935483870996E-2</v>
      </c>
      <c r="AV1106" s="13"/>
      <c r="AW1106" s="13">
        <v>8.8397790055248601E-2</v>
      </c>
      <c r="AX1106" s="13">
        <v>8.7999999999999995E-2</v>
      </c>
      <c r="AY1106" s="13"/>
      <c r="AZ1106" s="13">
        <v>8.3044982698961906E-2</v>
      </c>
      <c r="BA1106" s="13">
        <v>9.4629156010230198E-2</v>
      </c>
      <c r="BB1106" s="13"/>
      <c r="BC1106" s="13">
        <v>6.8571428571428603E-2</v>
      </c>
      <c r="BD1106" s="13">
        <v>0.102564102564103</v>
      </c>
      <c r="BE1106" s="13"/>
      <c r="BF1106" s="13">
        <v>0.101449275362319</v>
      </c>
      <c r="BG1106" s="13">
        <v>4.71698113207547E-2</v>
      </c>
      <c r="BH1106" s="13"/>
      <c r="BI1106" s="13">
        <v>7.4074074074074098E-2</v>
      </c>
      <c r="BJ1106" s="13">
        <v>9.1973244147157199E-2</v>
      </c>
      <c r="BK1106" s="13"/>
      <c r="BL1106" s="13">
        <v>8.203125E-2</v>
      </c>
      <c r="BM1106" s="13">
        <v>9.5465393794749401E-2</v>
      </c>
    </row>
    <row r="1107" spans="2:65" x14ac:dyDescent="0.3">
      <c r="B1107" t="s">
        <v>402</v>
      </c>
      <c r="C1107" s="13">
        <v>7.1014492753623204E-2</v>
      </c>
      <c r="D1107" s="13">
        <v>9.2592592592592601E-2</v>
      </c>
      <c r="E1107" s="13">
        <v>5.2631578947368397E-2</v>
      </c>
      <c r="F1107" s="13"/>
      <c r="G1107" s="13">
        <v>4.1666666666666699E-2</v>
      </c>
      <c r="H1107" s="13">
        <v>8.1218274111675107E-2</v>
      </c>
      <c r="I1107" s="13">
        <v>7.2992700729927001E-2</v>
      </c>
      <c r="J1107" s="13">
        <v>4.67289719626168E-2</v>
      </c>
      <c r="K1107" s="13">
        <v>6.8493150684931503E-2</v>
      </c>
      <c r="L1107" s="13">
        <v>0.1125</v>
      </c>
      <c r="M1107" s="13"/>
      <c r="N1107" s="13">
        <v>5.7613168724279802E-2</v>
      </c>
      <c r="O1107" s="13">
        <v>9.6045197740112997E-2</v>
      </c>
      <c r="P1107" s="13">
        <v>9.6774193548387094E-2</v>
      </c>
      <c r="Q1107" s="13">
        <v>5.4545454545454501E-2</v>
      </c>
      <c r="R1107" s="13"/>
      <c r="S1107" s="13">
        <v>6.7073170731707293E-2</v>
      </c>
      <c r="T1107" s="13">
        <v>2.9411764705882401E-2</v>
      </c>
      <c r="U1107" s="13">
        <v>0.148148148148148</v>
      </c>
      <c r="V1107" s="13">
        <v>5.4545454545454501E-2</v>
      </c>
      <c r="W1107" s="13">
        <v>3.5714285714285698E-2</v>
      </c>
      <c r="X1107" s="13">
        <v>0.105263157894737</v>
      </c>
      <c r="Y1107" s="13">
        <v>9.0909090909090898E-2</v>
      </c>
      <c r="Z1107" s="13">
        <v>0.214285714285714</v>
      </c>
      <c r="AA1107" s="13">
        <v>7.4074074074074098E-2</v>
      </c>
      <c r="AB1107" s="13">
        <v>6.6666666666666693E-2</v>
      </c>
      <c r="AC1107" s="13">
        <v>5.4054054054054099E-2</v>
      </c>
      <c r="AD1107" s="13">
        <v>0</v>
      </c>
      <c r="AE1107" s="13"/>
      <c r="AF1107" s="13">
        <v>7.9404466501240695E-2</v>
      </c>
      <c r="AG1107" s="13">
        <v>5.6737588652482303E-2</v>
      </c>
      <c r="AH1107" s="13"/>
      <c r="AI1107" s="13">
        <v>8.2568807339449504E-2</v>
      </c>
      <c r="AJ1107" s="13">
        <v>0.14285714285714299</v>
      </c>
      <c r="AK1107" s="13">
        <v>4.91803278688525E-2</v>
      </c>
      <c r="AL1107" s="13"/>
      <c r="AM1107" s="13">
        <v>0.13793103448275901</v>
      </c>
      <c r="AN1107" s="13">
        <v>7.4074074074074098E-2</v>
      </c>
      <c r="AO1107" s="13">
        <v>7.4626865671641798E-2</v>
      </c>
      <c r="AP1107" s="13"/>
      <c r="AQ1107" s="13">
        <v>5.9139784946236597E-2</v>
      </c>
      <c r="AR1107" s="13">
        <v>8.54430379746835E-2</v>
      </c>
      <c r="AS1107" s="13"/>
      <c r="AT1107" s="13">
        <v>6.1797752808988797E-2</v>
      </c>
      <c r="AU1107" s="13">
        <v>7.4596774193548404E-2</v>
      </c>
      <c r="AV1107" s="13"/>
      <c r="AW1107" s="13">
        <v>4.9723756906077297E-2</v>
      </c>
      <c r="AX1107" s="13">
        <v>0.08</v>
      </c>
      <c r="AY1107" s="13"/>
      <c r="AZ1107" s="13">
        <v>9.6885813148788899E-2</v>
      </c>
      <c r="BA1107" s="13">
        <v>5.3708439897698197E-2</v>
      </c>
      <c r="BB1107" s="13"/>
      <c r="BC1107" s="13">
        <v>6.8571428571428603E-2</v>
      </c>
      <c r="BD1107" s="13">
        <v>8.54700854700855E-2</v>
      </c>
      <c r="BE1107" s="13"/>
      <c r="BF1107" s="13">
        <v>0.101449275362319</v>
      </c>
      <c r="BG1107" s="13">
        <v>4.71698113207547E-2</v>
      </c>
      <c r="BH1107" s="13"/>
      <c r="BI1107" s="13">
        <v>0.11111111111111099</v>
      </c>
      <c r="BJ1107" s="13">
        <v>6.5217391304347797E-2</v>
      </c>
      <c r="BK1107" s="13"/>
      <c r="BL1107" s="13">
        <v>8.59375E-2</v>
      </c>
      <c r="BM1107" s="13">
        <v>6.2052505966587103E-2</v>
      </c>
    </row>
    <row r="1108" spans="2:65" x14ac:dyDescent="0.3">
      <c r="B1108" t="s">
        <v>91</v>
      </c>
      <c r="C1108" s="13">
        <v>2.1739130434782601E-2</v>
      </c>
      <c r="D1108" s="13">
        <v>9.2592592592592605E-3</v>
      </c>
      <c r="E1108" s="13">
        <v>3.3240997229916899E-2</v>
      </c>
      <c r="F1108" s="13"/>
      <c r="G1108" s="13">
        <v>0</v>
      </c>
      <c r="H1108" s="13">
        <v>1.5228426395939101E-2</v>
      </c>
      <c r="I1108" s="13">
        <v>2.18978102189781E-2</v>
      </c>
      <c r="J1108" s="13">
        <v>3.7383177570093497E-2</v>
      </c>
      <c r="K1108" s="13">
        <v>2.7397260273972601E-2</v>
      </c>
      <c r="L1108" s="13">
        <v>3.7499999999999999E-2</v>
      </c>
      <c r="M1108" s="13"/>
      <c r="N1108" s="13">
        <v>1.6460905349794198E-2</v>
      </c>
      <c r="O1108" s="13">
        <v>2.2598870056497199E-2</v>
      </c>
      <c r="P1108" s="13">
        <v>2.1505376344085999E-2</v>
      </c>
      <c r="Q1108" s="13">
        <v>3.03030303030303E-2</v>
      </c>
      <c r="R1108" s="13"/>
      <c r="S1108" s="13">
        <v>1.8292682926829298E-2</v>
      </c>
      <c r="T1108" s="13">
        <v>1.4705882352941201E-2</v>
      </c>
      <c r="U1108" s="13">
        <v>0.11111111111111099</v>
      </c>
      <c r="V1108" s="13">
        <v>3.6363636363636397E-2</v>
      </c>
      <c r="W1108" s="13">
        <v>5.3571428571428603E-2</v>
      </c>
      <c r="X1108" s="13">
        <v>1.3157894736842099E-2</v>
      </c>
      <c r="Y1108" s="13">
        <v>1.8181818181818198E-2</v>
      </c>
      <c r="Z1108" s="13">
        <v>7.1428571428571397E-2</v>
      </c>
      <c r="AA1108" s="13">
        <v>0</v>
      </c>
      <c r="AB1108" s="13">
        <v>0</v>
      </c>
      <c r="AC1108" s="13">
        <v>0</v>
      </c>
      <c r="AD1108" s="13">
        <v>0</v>
      </c>
      <c r="AE1108" s="13"/>
      <c r="AF1108" s="13">
        <v>1.7369727047146399E-2</v>
      </c>
      <c r="AG1108" s="13">
        <v>2.8368794326241099E-2</v>
      </c>
      <c r="AH1108" s="13"/>
      <c r="AI1108" s="13">
        <v>9.1743119266055103E-3</v>
      </c>
      <c r="AJ1108" s="13">
        <v>0</v>
      </c>
      <c r="AK1108" s="13">
        <v>2.1857923497267801E-2</v>
      </c>
      <c r="AL1108" s="13"/>
      <c r="AM1108" s="13">
        <v>0</v>
      </c>
      <c r="AN1108" s="13">
        <v>0</v>
      </c>
      <c r="AO1108" s="13">
        <v>1.49253731343284E-2</v>
      </c>
      <c r="AP1108" s="13"/>
      <c r="AQ1108" s="13">
        <v>1.8817204301075301E-2</v>
      </c>
      <c r="AR1108" s="13">
        <v>2.53164556962025E-2</v>
      </c>
      <c r="AS1108" s="13"/>
      <c r="AT1108" s="13">
        <v>2.2471910112359501E-2</v>
      </c>
      <c r="AU1108" s="13">
        <v>2.21774193548387E-2</v>
      </c>
      <c r="AV1108" s="13"/>
      <c r="AW1108" s="13">
        <v>1.6574585635359101E-2</v>
      </c>
      <c r="AX1108" s="13">
        <v>2.4E-2</v>
      </c>
      <c r="AY1108" s="13"/>
      <c r="AZ1108" s="13">
        <v>2.42214532871972E-2</v>
      </c>
      <c r="BA1108" s="13">
        <v>1.7902813299232701E-2</v>
      </c>
      <c r="BB1108" s="13"/>
      <c r="BC1108" s="13">
        <v>1.7142857142857099E-2</v>
      </c>
      <c r="BD1108" s="13">
        <v>2.5641025641025599E-2</v>
      </c>
      <c r="BE1108" s="13"/>
      <c r="BF1108" s="13">
        <v>0</v>
      </c>
      <c r="BG1108" s="13">
        <v>2.83018867924528E-2</v>
      </c>
      <c r="BH1108" s="13"/>
      <c r="BI1108" s="13">
        <v>2.4691358024691398E-2</v>
      </c>
      <c r="BJ1108" s="13">
        <v>2.1739130434782601E-2</v>
      </c>
      <c r="BK1108" s="13"/>
      <c r="BL1108" s="13">
        <v>3.125E-2</v>
      </c>
      <c r="BM1108" s="13">
        <v>1.67064439140811E-2</v>
      </c>
    </row>
    <row r="1109" spans="2:65" x14ac:dyDescent="0.3">
      <c r="B1109" t="s">
        <v>76</v>
      </c>
      <c r="C1109" s="13">
        <v>0.65217391304347805</v>
      </c>
      <c r="D1109" s="13">
        <v>0.64814814814814803</v>
      </c>
      <c r="E1109" s="13">
        <v>0.65096952908587302</v>
      </c>
      <c r="F1109" s="13"/>
      <c r="G1109" s="13">
        <v>0.73958333333333304</v>
      </c>
      <c r="H1109" s="13">
        <v>0.67512690355329996</v>
      </c>
      <c r="I1109" s="13">
        <v>0.62773722627737205</v>
      </c>
      <c r="J1109" s="13">
        <v>0.66355140186915895</v>
      </c>
      <c r="K1109" s="13">
        <v>0.602739726027397</v>
      </c>
      <c r="L1109" s="13">
        <v>0.5625</v>
      </c>
      <c r="M1109" s="13"/>
      <c r="N1109" s="13">
        <v>0.61728395061728403</v>
      </c>
      <c r="O1109" s="13">
        <v>0.64406779661017</v>
      </c>
      <c r="P1109" s="13">
        <v>0.62365591397849496</v>
      </c>
      <c r="Q1109" s="13">
        <v>0.70909090909090899</v>
      </c>
      <c r="R1109" s="13"/>
      <c r="S1109" s="13">
        <v>0.66463414634146301</v>
      </c>
      <c r="T1109" s="13">
        <v>0.67647058823529405</v>
      </c>
      <c r="U1109" s="13">
        <v>0.44444444444444398</v>
      </c>
      <c r="V1109" s="13">
        <v>0.61818181818181805</v>
      </c>
      <c r="W1109" s="13">
        <v>0.64285714285714302</v>
      </c>
      <c r="X1109" s="13">
        <v>0.63157894736842102</v>
      </c>
      <c r="Y1109" s="13">
        <v>0.61818181818181805</v>
      </c>
      <c r="Z1109" s="13">
        <v>0.35714285714285698</v>
      </c>
      <c r="AA1109" s="13">
        <v>0.72839506172839497</v>
      </c>
      <c r="AB1109" s="13">
        <v>0.73333333333333295</v>
      </c>
      <c r="AC1109" s="13">
        <v>0.70270270270270296</v>
      </c>
      <c r="AD1109" s="13">
        <v>0.66666666666666696</v>
      </c>
      <c r="AE1109" s="13"/>
      <c r="AF1109" s="13">
        <v>0.66004962779156295</v>
      </c>
      <c r="AG1109" s="13">
        <v>0.64184397163120599</v>
      </c>
      <c r="AH1109" s="13"/>
      <c r="AI1109" s="13">
        <v>0.65137614678899103</v>
      </c>
      <c r="AJ1109" s="13">
        <v>0.69047619047619002</v>
      </c>
      <c r="AK1109" s="13">
        <v>0.66120218579235002</v>
      </c>
      <c r="AL1109" s="13"/>
      <c r="AM1109" s="13">
        <v>0.62068965517241403</v>
      </c>
      <c r="AN1109" s="13">
        <v>0.74074074074074103</v>
      </c>
      <c r="AO1109" s="13">
        <v>0.65671641791044799</v>
      </c>
      <c r="AP1109" s="13"/>
      <c r="AQ1109" s="13">
        <v>0.66935483870967705</v>
      </c>
      <c r="AR1109" s="13">
        <v>0.632911392405063</v>
      </c>
      <c r="AS1109" s="13"/>
      <c r="AT1109" s="13">
        <v>0.67415730337078705</v>
      </c>
      <c r="AU1109" s="13">
        <v>0.64516129032258096</v>
      </c>
      <c r="AV1109" s="13"/>
      <c r="AW1109" s="13">
        <v>0.69613259668508298</v>
      </c>
      <c r="AX1109" s="13">
        <v>0.63800000000000001</v>
      </c>
      <c r="AY1109" s="13"/>
      <c r="AZ1109" s="13">
        <v>0.63667820069204195</v>
      </c>
      <c r="BA1109" s="13">
        <v>0.66240409207161099</v>
      </c>
      <c r="BB1109" s="13"/>
      <c r="BC1109" s="13">
        <v>0.67428571428571404</v>
      </c>
      <c r="BD1109" s="13">
        <v>0.57264957264957295</v>
      </c>
      <c r="BE1109" s="13"/>
      <c r="BF1109" s="13">
        <v>0.60869565217391297</v>
      </c>
      <c r="BG1109" s="13">
        <v>0.71698113207547198</v>
      </c>
      <c r="BH1109" s="13"/>
      <c r="BI1109" s="13">
        <v>0.592592592592593</v>
      </c>
      <c r="BJ1109" s="13">
        <v>0.66387959866220703</v>
      </c>
      <c r="BK1109" s="13"/>
      <c r="BL1109" s="13">
        <v>0.65234375</v>
      </c>
      <c r="BM1109" s="13">
        <v>0.65871121718377101</v>
      </c>
    </row>
    <row r="1110" spans="2:65" x14ac:dyDescent="0.3">
      <c r="B1110" t="s">
        <v>77</v>
      </c>
      <c r="C1110" s="13">
        <v>0.16086956521739099</v>
      </c>
      <c r="D1110" s="13">
        <v>0.188271604938272</v>
      </c>
      <c r="E1110" s="13">
        <v>0.138504155124654</v>
      </c>
      <c r="F1110" s="13"/>
      <c r="G1110" s="13">
        <v>0.125</v>
      </c>
      <c r="H1110" s="13">
        <v>0.147208121827411</v>
      </c>
      <c r="I1110" s="13">
        <v>0.17518248175182499</v>
      </c>
      <c r="J1110" s="13">
        <v>0.14953271028037399</v>
      </c>
      <c r="K1110" s="13">
        <v>0.164383561643836</v>
      </c>
      <c r="L1110" s="13">
        <v>0.22500000000000001</v>
      </c>
      <c r="M1110" s="13"/>
      <c r="N1110" s="13">
        <v>0.18518518518518501</v>
      </c>
      <c r="O1110" s="13">
        <v>0.18079096045197701</v>
      </c>
      <c r="P1110" s="13">
        <v>0.17204301075268799</v>
      </c>
      <c r="Q1110" s="13">
        <v>0.103030303030303</v>
      </c>
      <c r="R1110" s="13"/>
      <c r="S1110" s="13">
        <v>0.15243902439024401</v>
      </c>
      <c r="T1110" s="13">
        <v>0.17647058823529399</v>
      </c>
      <c r="U1110" s="13">
        <v>0.18518518518518501</v>
      </c>
      <c r="V1110" s="13">
        <v>0.163636363636364</v>
      </c>
      <c r="W1110" s="13">
        <v>8.9285714285714302E-2</v>
      </c>
      <c r="X1110" s="13">
        <v>0.21052631578947401</v>
      </c>
      <c r="Y1110" s="13">
        <v>0.12727272727272701</v>
      </c>
      <c r="Z1110" s="13">
        <v>0.42857142857142899</v>
      </c>
      <c r="AA1110" s="13">
        <v>0.16049382716049401</v>
      </c>
      <c r="AB1110" s="13">
        <v>0.155555555555556</v>
      </c>
      <c r="AC1110" s="13">
        <v>0.135135135135135</v>
      </c>
      <c r="AD1110" s="13">
        <v>8.3333333333333301E-2</v>
      </c>
      <c r="AE1110" s="13"/>
      <c r="AF1110" s="13">
        <v>0.16377171215880901</v>
      </c>
      <c r="AG1110" s="13">
        <v>0.15248226950354599</v>
      </c>
      <c r="AH1110" s="13"/>
      <c r="AI1110" s="13">
        <v>0.17431192660550501</v>
      </c>
      <c r="AJ1110" s="13">
        <v>0.16666666666666699</v>
      </c>
      <c r="AK1110" s="13">
        <v>0.13661202185792301</v>
      </c>
      <c r="AL1110" s="13"/>
      <c r="AM1110" s="13">
        <v>0.24137931034482801</v>
      </c>
      <c r="AN1110" s="13">
        <v>0.11111111111111099</v>
      </c>
      <c r="AO1110" s="13">
        <v>0.14925373134328401</v>
      </c>
      <c r="AP1110" s="13"/>
      <c r="AQ1110" s="13">
        <v>0.14516129032258099</v>
      </c>
      <c r="AR1110" s="13">
        <v>0.177215189873418</v>
      </c>
      <c r="AS1110" s="13"/>
      <c r="AT1110" s="13">
        <v>0.151685393258427</v>
      </c>
      <c r="AU1110" s="13">
        <v>0.16733870967741901</v>
      </c>
      <c r="AV1110" s="13"/>
      <c r="AW1110" s="13">
        <v>0.138121546961326</v>
      </c>
      <c r="AX1110" s="13">
        <v>0.16800000000000001</v>
      </c>
      <c r="AY1110" s="13"/>
      <c r="AZ1110" s="13">
        <v>0.17993079584775101</v>
      </c>
      <c r="BA1110" s="13">
        <v>0.148337595907928</v>
      </c>
      <c r="BB1110" s="13"/>
      <c r="BC1110" s="13">
        <v>0.13714285714285701</v>
      </c>
      <c r="BD1110" s="13">
        <v>0.188034188034188</v>
      </c>
      <c r="BE1110" s="13"/>
      <c r="BF1110" s="13">
        <v>0.202898550724638</v>
      </c>
      <c r="BG1110" s="13">
        <v>9.4339622641509399E-2</v>
      </c>
      <c r="BH1110" s="13"/>
      <c r="BI1110" s="13">
        <v>0.18518518518518501</v>
      </c>
      <c r="BJ1110" s="13">
        <v>0.157190635451505</v>
      </c>
      <c r="BK1110" s="13"/>
      <c r="BL1110" s="13">
        <v>0.16796875</v>
      </c>
      <c r="BM1110" s="13">
        <v>0.15751789976133701</v>
      </c>
    </row>
    <row r="1111" spans="2:65" x14ac:dyDescent="0.3">
      <c r="B1111" t="s">
        <v>78</v>
      </c>
      <c r="C1111" s="13">
        <v>0.49130434782608701</v>
      </c>
      <c r="D1111" s="13">
        <v>0.45987654320987698</v>
      </c>
      <c r="E1111" s="13">
        <v>0.51246537396121905</v>
      </c>
      <c r="F1111" s="13"/>
      <c r="G1111" s="13">
        <v>0.61458333333333304</v>
      </c>
      <c r="H1111" s="13">
        <v>0.52791878172588802</v>
      </c>
      <c r="I1111" s="13">
        <v>0.452554744525547</v>
      </c>
      <c r="J1111" s="13">
        <v>0.51401869158878499</v>
      </c>
      <c r="K1111" s="13">
        <v>0.43835616438356201</v>
      </c>
      <c r="L1111" s="13">
        <v>0.33750000000000002</v>
      </c>
      <c r="M1111" s="13"/>
      <c r="N1111" s="13">
        <v>0.43209876543209902</v>
      </c>
      <c r="O1111" s="13">
        <v>0.46327683615819198</v>
      </c>
      <c r="P1111" s="13">
        <v>0.45161290322580599</v>
      </c>
      <c r="Q1111" s="13">
        <v>0.60606060606060597</v>
      </c>
      <c r="R1111" s="13"/>
      <c r="S1111" s="13">
        <v>0.51219512195121997</v>
      </c>
      <c r="T1111" s="13">
        <v>0.5</v>
      </c>
      <c r="U1111" s="13">
        <v>0.25925925925925902</v>
      </c>
      <c r="V1111" s="13">
        <v>0.45454545454545497</v>
      </c>
      <c r="W1111" s="13">
        <v>0.55357142857142805</v>
      </c>
      <c r="X1111" s="13">
        <v>0.42105263157894701</v>
      </c>
      <c r="Y1111" s="13">
        <v>0.49090909090909102</v>
      </c>
      <c r="Z1111" s="13">
        <v>-7.1428571428571494E-2</v>
      </c>
      <c r="AA1111" s="13">
        <v>0.56790123456790098</v>
      </c>
      <c r="AB1111" s="13">
        <v>0.57777777777777795</v>
      </c>
      <c r="AC1111" s="13">
        <v>0.56756756756756799</v>
      </c>
      <c r="AD1111" s="13">
        <v>0.58333333333333304</v>
      </c>
      <c r="AE1111" s="13"/>
      <c r="AF1111" s="13">
        <v>0.49627791563275397</v>
      </c>
      <c r="AG1111" s="13">
        <v>0.48936170212766</v>
      </c>
      <c r="AH1111" s="13"/>
      <c r="AI1111" s="13">
        <v>0.47706422018348599</v>
      </c>
      <c r="AJ1111" s="13">
        <v>0.52380952380952395</v>
      </c>
      <c r="AK1111" s="13">
        <v>0.52459016393442603</v>
      </c>
      <c r="AL1111" s="13"/>
      <c r="AM1111" s="13">
        <v>0.37931034482758602</v>
      </c>
      <c r="AN1111" s="13">
        <v>0.62962962962962998</v>
      </c>
      <c r="AO1111" s="13">
        <v>0.50746268656716398</v>
      </c>
      <c r="AP1111" s="13"/>
      <c r="AQ1111" s="13">
        <v>0.52419354838709697</v>
      </c>
      <c r="AR1111" s="13">
        <v>0.455696202531646</v>
      </c>
      <c r="AS1111" s="13"/>
      <c r="AT1111" s="13">
        <v>0.52247191011236005</v>
      </c>
      <c r="AU1111" s="13">
        <v>0.47782258064516098</v>
      </c>
      <c r="AV1111" s="13"/>
      <c r="AW1111" s="13">
        <v>0.55801104972375704</v>
      </c>
      <c r="AX1111" s="13">
        <v>0.47</v>
      </c>
      <c r="AY1111" s="13"/>
      <c r="AZ1111" s="13">
        <v>0.45674740484429099</v>
      </c>
      <c r="BA1111" s="13">
        <v>0.51406649616368305</v>
      </c>
      <c r="BB1111" s="13"/>
      <c r="BC1111" s="13">
        <v>0.53714285714285703</v>
      </c>
      <c r="BD1111" s="13">
        <v>0.38461538461538503</v>
      </c>
      <c r="BE1111" s="13"/>
      <c r="BF1111" s="13">
        <v>0.405797101449275</v>
      </c>
      <c r="BG1111" s="13">
        <v>0.62264150943396201</v>
      </c>
      <c r="BH1111" s="13"/>
      <c r="BI1111" s="13">
        <v>0.407407407407407</v>
      </c>
      <c r="BJ1111" s="13">
        <v>0.506688963210702</v>
      </c>
      <c r="BK1111" s="13"/>
      <c r="BL1111" s="13">
        <v>0.484375</v>
      </c>
      <c r="BM1111" s="13">
        <v>0.501193317422434</v>
      </c>
    </row>
    <row r="1112" spans="2:65" x14ac:dyDescent="0.3">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row>
    <row r="1113" spans="2:65" x14ac:dyDescent="0.3">
      <c r="B1113" s="6" t="s">
        <v>459</v>
      </c>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row>
    <row r="1114" spans="2:65" x14ac:dyDescent="0.3">
      <c r="B1114" s="23" t="s">
        <v>184</v>
      </c>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row>
    <row r="1115" spans="2:65" x14ac:dyDescent="0.3">
      <c r="B1115" t="s">
        <v>400</v>
      </c>
      <c r="C1115" s="13">
        <v>0.32173913043478303</v>
      </c>
      <c r="D1115" s="13">
        <v>0.29938271604938299</v>
      </c>
      <c r="E1115" s="13">
        <v>0.33795013850415501</v>
      </c>
      <c r="F1115" s="13"/>
      <c r="G1115" s="13">
        <v>0.45833333333333298</v>
      </c>
      <c r="H1115" s="13">
        <v>0.37563451776649698</v>
      </c>
      <c r="I1115" s="13">
        <v>0.25547445255474499</v>
      </c>
      <c r="J1115" s="13">
        <v>0.27102803738317799</v>
      </c>
      <c r="K1115" s="13">
        <v>0.24657534246575299</v>
      </c>
      <c r="L1115" s="13">
        <v>0.27500000000000002</v>
      </c>
      <c r="M1115" s="13"/>
      <c r="N1115" s="13">
        <v>0.296296296296296</v>
      </c>
      <c r="O1115" s="13">
        <v>0.338983050847458</v>
      </c>
      <c r="P1115" s="13">
        <v>0.27956989247311798</v>
      </c>
      <c r="Q1115" s="13">
        <v>0.35757575757575799</v>
      </c>
      <c r="R1115" s="13"/>
      <c r="S1115" s="13">
        <v>0.32926829268292701</v>
      </c>
      <c r="T1115" s="13">
        <v>0.308823529411765</v>
      </c>
      <c r="U1115" s="13">
        <v>0.33333333333333298</v>
      </c>
      <c r="V1115" s="13">
        <v>0.34545454545454501</v>
      </c>
      <c r="W1115" s="13">
        <v>0.25</v>
      </c>
      <c r="X1115" s="13">
        <v>0.36842105263157898</v>
      </c>
      <c r="Y1115" s="13">
        <v>0.29090909090909101</v>
      </c>
      <c r="Z1115" s="13">
        <v>7.1428571428571397E-2</v>
      </c>
      <c r="AA1115" s="13">
        <v>0.30864197530864201</v>
      </c>
      <c r="AB1115" s="13">
        <v>0.35555555555555601</v>
      </c>
      <c r="AC1115" s="13">
        <v>0.35135135135135098</v>
      </c>
      <c r="AD1115" s="13">
        <v>0.5</v>
      </c>
      <c r="AE1115" s="13"/>
      <c r="AF1115" s="13">
        <v>0.31513647642679898</v>
      </c>
      <c r="AG1115" s="13">
        <v>0.329787234042553</v>
      </c>
      <c r="AH1115" s="13"/>
      <c r="AI1115" s="13">
        <v>0.34862385321100903</v>
      </c>
      <c r="AJ1115" s="13">
        <v>0.35714285714285698</v>
      </c>
      <c r="AK1115" s="13">
        <v>0.30601092896174897</v>
      </c>
      <c r="AL1115" s="13"/>
      <c r="AM1115" s="13">
        <v>0.41379310344827602</v>
      </c>
      <c r="AN1115" s="13">
        <v>0.407407407407407</v>
      </c>
      <c r="AO1115" s="13">
        <v>0.31343283582089598</v>
      </c>
      <c r="AP1115" s="13"/>
      <c r="AQ1115" s="13">
        <v>0.33064516129032301</v>
      </c>
      <c r="AR1115" s="13">
        <v>0.313291139240506</v>
      </c>
      <c r="AS1115" s="13"/>
      <c r="AT1115" s="13">
        <v>0.31460674157303398</v>
      </c>
      <c r="AU1115" s="13">
        <v>0.32056451612903197</v>
      </c>
      <c r="AV1115" s="13"/>
      <c r="AW1115" s="13">
        <v>0.38121546961326003</v>
      </c>
      <c r="AX1115" s="13">
        <v>0.3</v>
      </c>
      <c r="AY1115" s="13"/>
      <c r="AZ1115" s="13">
        <v>0.339100346020761</v>
      </c>
      <c r="BA1115" s="13">
        <v>0.30690537084399</v>
      </c>
      <c r="BB1115" s="13"/>
      <c r="BC1115" s="13">
        <v>0.33142857142857102</v>
      </c>
      <c r="BD1115" s="13">
        <v>0.29059829059829101</v>
      </c>
      <c r="BE1115" s="13"/>
      <c r="BF1115" s="13">
        <v>0.27536231884057999</v>
      </c>
      <c r="BG1115" s="13">
        <v>0.36792452830188699</v>
      </c>
      <c r="BH1115" s="13"/>
      <c r="BI1115" s="13">
        <v>0.358024691358025</v>
      </c>
      <c r="BJ1115" s="13">
        <v>0.31939799331103702</v>
      </c>
      <c r="BK1115" s="13"/>
      <c r="BL1115" s="13">
        <v>0.33203125</v>
      </c>
      <c r="BM1115" s="13">
        <v>0.31980906921240998</v>
      </c>
    </row>
    <row r="1116" spans="2:65" x14ac:dyDescent="0.3">
      <c r="B1116" t="s">
        <v>71</v>
      </c>
      <c r="C1116" s="13">
        <v>0.38260869565217398</v>
      </c>
      <c r="D1116" s="13">
        <v>0.358024691358025</v>
      </c>
      <c r="E1116" s="13">
        <v>0.404432132963989</v>
      </c>
      <c r="F1116" s="13"/>
      <c r="G1116" s="13">
        <v>0.41666666666666702</v>
      </c>
      <c r="H1116" s="13">
        <v>0.35532994923857902</v>
      </c>
      <c r="I1116" s="13">
        <v>0.42335766423357701</v>
      </c>
      <c r="J1116" s="13">
        <v>0.467289719626168</v>
      </c>
      <c r="K1116" s="13">
        <v>0.31506849315068503</v>
      </c>
      <c r="L1116" s="13">
        <v>0.28749999999999998</v>
      </c>
      <c r="M1116" s="13"/>
      <c r="N1116" s="13">
        <v>0.407407407407407</v>
      </c>
      <c r="O1116" s="13">
        <v>0.33333333333333298</v>
      </c>
      <c r="P1116" s="13">
        <v>0.39784946236559099</v>
      </c>
      <c r="Q1116" s="13">
        <v>0.381818181818182</v>
      </c>
      <c r="R1116" s="13"/>
      <c r="S1116" s="13">
        <v>0.396341463414634</v>
      </c>
      <c r="T1116" s="13">
        <v>0.38235294117647101</v>
      </c>
      <c r="U1116" s="13">
        <v>0.18518518518518501</v>
      </c>
      <c r="V1116" s="13">
        <v>0.32727272727272699</v>
      </c>
      <c r="W1116" s="13">
        <v>0.46428571428571402</v>
      </c>
      <c r="X1116" s="13">
        <v>0.355263157894737</v>
      </c>
      <c r="Y1116" s="13">
        <v>0.41818181818181799</v>
      </c>
      <c r="Z1116" s="13">
        <v>0.28571428571428598</v>
      </c>
      <c r="AA1116" s="13">
        <v>0.45679012345678999</v>
      </c>
      <c r="AB1116" s="13">
        <v>0.4</v>
      </c>
      <c r="AC1116" s="13">
        <v>0.29729729729729698</v>
      </c>
      <c r="AD1116" s="13">
        <v>0.33333333333333298</v>
      </c>
      <c r="AE1116" s="13"/>
      <c r="AF1116" s="13">
        <v>0.41439205955335001</v>
      </c>
      <c r="AG1116" s="13">
        <v>0.340425531914894</v>
      </c>
      <c r="AH1116" s="13"/>
      <c r="AI1116" s="13">
        <v>0.38532110091743099</v>
      </c>
      <c r="AJ1116" s="13">
        <v>0.42857142857142899</v>
      </c>
      <c r="AK1116" s="13">
        <v>0.409836065573771</v>
      </c>
      <c r="AL1116" s="13"/>
      <c r="AM1116" s="13">
        <v>0.41379310344827602</v>
      </c>
      <c r="AN1116" s="13">
        <v>0.33333333333333298</v>
      </c>
      <c r="AO1116" s="13">
        <v>0.462686567164179</v>
      </c>
      <c r="AP1116" s="13"/>
      <c r="AQ1116" s="13">
        <v>0.39516129032258102</v>
      </c>
      <c r="AR1116" s="13">
        <v>0.367088607594937</v>
      </c>
      <c r="AS1116" s="13"/>
      <c r="AT1116" s="13">
        <v>0.38202247191011202</v>
      </c>
      <c r="AU1116" s="13">
        <v>0.38709677419354799</v>
      </c>
      <c r="AV1116" s="13"/>
      <c r="AW1116" s="13">
        <v>0.38121546961326003</v>
      </c>
      <c r="AX1116" s="13">
        <v>0.38200000000000001</v>
      </c>
      <c r="AY1116" s="13"/>
      <c r="AZ1116" s="13">
        <v>0.35294117647058798</v>
      </c>
      <c r="BA1116" s="13">
        <v>0.406649616368286</v>
      </c>
      <c r="BB1116" s="13"/>
      <c r="BC1116" s="13">
        <v>0.38285714285714301</v>
      </c>
      <c r="BD1116" s="13">
        <v>0.41880341880341898</v>
      </c>
      <c r="BE1116" s="13"/>
      <c r="BF1116" s="13">
        <v>0.33333333333333298</v>
      </c>
      <c r="BG1116" s="13">
        <v>0.41509433962264197</v>
      </c>
      <c r="BH1116" s="13"/>
      <c r="BI1116" s="13">
        <v>0.296296296296296</v>
      </c>
      <c r="BJ1116" s="13">
        <v>0.39130434782608697</v>
      </c>
      <c r="BK1116" s="13"/>
      <c r="BL1116" s="13">
        <v>0.34375</v>
      </c>
      <c r="BM1116" s="13">
        <v>0.403341288782816</v>
      </c>
    </row>
    <row r="1117" spans="2:65" x14ac:dyDescent="0.3">
      <c r="B1117" t="s">
        <v>401</v>
      </c>
      <c r="C1117" s="13">
        <v>0.128985507246377</v>
      </c>
      <c r="D1117" s="13">
        <v>0.15123456790123499</v>
      </c>
      <c r="E1117" s="13">
        <v>0.110803324099723</v>
      </c>
      <c r="F1117" s="13"/>
      <c r="G1117" s="13">
        <v>7.2916666666666699E-2</v>
      </c>
      <c r="H1117" s="13">
        <v>0.131979695431472</v>
      </c>
      <c r="I1117" s="13">
        <v>0.13138686131386901</v>
      </c>
      <c r="J1117" s="13">
        <v>0.11214953271028</v>
      </c>
      <c r="K1117" s="13">
        <v>0.20547945205479501</v>
      </c>
      <c r="L1117" s="13">
        <v>0.13750000000000001</v>
      </c>
      <c r="M1117" s="13"/>
      <c r="N1117" s="13">
        <v>0.11522633744856001</v>
      </c>
      <c r="O1117" s="13">
        <v>0.14124293785310699</v>
      </c>
      <c r="P1117" s="13">
        <v>0.10752688172043</v>
      </c>
      <c r="Q1117" s="13">
        <v>0.15757575757575801</v>
      </c>
      <c r="R1117" s="13"/>
      <c r="S1117" s="13">
        <v>0.12804878048780499</v>
      </c>
      <c r="T1117" s="13">
        <v>0.161764705882353</v>
      </c>
      <c r="U1117" s="13">
        <v>0.148148148148148</v>
      </c>
      <c r="V1117" s="13">
        <v>0.12727272727272701</v>
      </c>
      <c r="W1117" s="13">
        <v>0.14285714285714299</v>
      </c>
      <c r="X1117" s="13">
        <v>0.144736842105263</v>
      </c>
      <c r="Y1117" s="13">
        <v>7.2727272727272696E-2</v>
      </c>
      <c r="Z1117" s="13">
        <v>0.214285714285714</v>
      </c>
      <c r="AA1117" s="13">
        <v>8.6419753086419707E-2</v>
      </c>
      <c r="AB1117" s="13">
        <v>0.133333333333333</v>
      </c>
      <c r="AC1117" s="13">
        <v>0.18918918918918901</v>
      </c>
      <c r="AD1117" s="13">
        <v>0</v>
      </c>
      <c r="AE1117" s="13"/>
      <c r="AF1117" s="13">
        <v>0.106699751861042</v>
      </c>
      <c r="AG1117" s="13">
        <v>0.159574468085106</v>
      </c>
      <c r="AH1117" s="13"/>
      <c r="AI1117" s="13">
        <v>8.2568807339449504E-2</v>
      </c>
      <c r="AJ1117" s="13">
        <v>9.5238095238095205E-2</v>
      </c>
      <c r="AK1117" s="13">
        <v>0.114754098360656</v>
      </c>
      <c r="AL1117" s="13"/>
      <c r="AM1117" s="13">
        <v>3.4482758620689703E-2</v>
      </c>
      <c r="AN1117" s="13">
        <v>0.148148148148148</v>
      </c>
      <c r="AO1117" s="13">
        <v>5.9701492537313397E-2</v>
      </c>
      <c r="AP1117" s="13"/>
      <c r="AQ1117" s="13">
        <v>0.14784946236559099</v>
      </c>
      <c r="AR1117" s="13">
        <v>0.107594936708861</v>
      </c>
      <c r="AS1117" s="13"/>
      <c r="AT1117" s="13">
        <v>0.123595505617978</v>
      </c>
      <c r="AU1117" s="13">
        <v>0.12701612903225801</v>
      </c>
      <c r="AV1117" s="13"/>
      <c r="AW1117" s="13">
        <v>9.3922651933701695E-2</v>
      </c>
      <c r="AX1117" s="13">
        <v>0.14199999999999999</v>
      </c>
      <c r="AY1117" s="13"/>
      <c r="AZ1117" s="13">
        <v>0.110726643598616</v>
      </c>
      <c r="BA1117" s="13">
        <v>0.143222506393862</v>
      </c>
      <c r="BB1117" s="13"/>
      <c r="BC1117" s="13">
        <v>0.114285714285714</v>
      </c>
      <c r="BD1117" s="13">
        <v>0.102564102564103</v>
      </c>
      <c r="BE1117" s="13"/>
      <c r="BF1117" s="13">
        <v>0.13043478260869601</v>
      </c>
      <c r="BG1117" s="13">
        <v>0.10377358490565999</v>
      </c>
      <c r="BH1117" s="13"/>
      <c r="BI1117" s="13">
        <v>0.16049382716049401</v>
      </c>
      <c r="BJ1117" s="13">
        <v>0.12374581939799301</v>
      </c>
      <c r="BK1117" s="13"/>
      <c r="BL1117" s="13">
        <v>0.14453125</v>
      </c>
      <c r="BM1117" s="13">
        <v>0.119331742243437</v>
      </c>
    </row>
    <row r="1118" spans="2:65" x14ac:dyDescent="0.3">
      <c r="B1118" t="s">
        <v>73</v>
      </c>
      <c r="C1118" s="13">
        <v>9.5652173913043495E-2</v>
      </c>
      <c r="D1118" s="13">
        <v>0.11111111111111099</v>
      </c>
      <c r="E1118" s="13">
        <v>8.31024930747922E-2</v>
      </c>
      <c r="F1118" s="13"/>
      <c r="G1118" s="13">
        <v>4.1666666666666699E-2</v>
      </c>
      <c r="H1118" s="13">
        <v>8.1218274111675107E-2</v>
      </c>
      <c r="I1118" s="13">
        <v>0.109489051094891</v>
      </c>
      <c r="J1118" s="13">
        <v>9.34579439252336E-2</v>
      </c>
      <c r="K1118" s="13">
        <v>0.10958904109589</v>
      </c>
      <c r="L1118" s="13">
        <v>0.16250000000000001</v>
      </c>
      <c r="M1118" s="13"/>
      <c r="N1118" s="13">
        <v>0.11111111111111099</v>
      </c>
      <c r="O1118" s="13">
        <v>0.101694915254237</v>
      </c>
      <c r="P1118" s="13">
        <v>0.12903225806451599</v>
      </c>
      <c r="Q1118" s="13">
        <v>4.8484848484848499E-2</v>
      </c>
      <c r="R1118" s="13"/>
      <c r="S1118" s="13">
        <v>9.7560975609756101E-2</v>
      </c>
      <c r="T1118" s="13">
        <v>0.10294117647058799</v>
      </c>
      <c r="U1118" s="13">
        <v>0.148148148148148</v>
      </c>
      <c r="V1118" s="13">
        <v>0.109090909090909</v>
      </c>
      <c r="W1118" s="13">
        <v>0.107142857142857</v>
      </c>
      <c r="X1118" s="13">
        <v>5.2631578947368397E-2</v>
      </c>
      <c r="Y1118" s="13">
        <v>0.12727272727272701</v>
      </c>
      <c r="Z1118" s="13">
        <v>0.214285714285714</v>
      </c>
      <c r="AA1118" s="13">
        <v>7.4074074074074098E-2</v>
      </c>
      <c r="AB1118" s="13">
        <v>6.6666666666666693E-2</v>
      </c>
      <c r="AC1118" s="13">
        <v>8.1081081081081099E-2</v>
      </c>
      <c r="AD1118" s="13">
        <v>8.3333333333333301E-2</v>
      </c>
      <c r="AE1118" s="13"/>
      <c r="AF1118" s="13">
        <v>9.1811414392059601E-2</v>
      </c>
      <c r="AG1118" s="13">
        <v>9.9290780141844004E-2</v>
      </c>
      <c r="AH1118" s="13"/>
      <c r="AI1118" s="13">
        <v>0.11009174311926601</v>
      </c>
      <c r="AJ1118" s="13">
        <v>7.1428571428571397E-2</v>
      </c>
      <c r="AK1118" s="13">
        <v>8.7431693989070997E-2</v>
      </c>
      <c r="AL1118" s="13"/>
      <c r="AM1118" s="13">
        <v>3.4482758620689703E-2</v>
      </c>
      <c r="AN1118" s="13">
        <v>7.4074074074074098E-2</v>
      </c>
      <c r="AO1118" s="13">
        <v>0.119402985074627</v>
      </c>
      <c r="AP1118" s="13"/>
      <c r="AQ1118" s="13">
        <v>7.79569892473118E-2</v>
      </c>
      <c r="AR1118" s="13">
        <v>0.113924050632911</v>
      </c>
      <c r="AS1118" s="13"/>
      <c r="AT1118" s="13">
        <v>0.117977528089888</v>
      </c>
      <c r="AU1118" s="13">
        <v>9.0725806451612906E-2</v>
      </c>
      <c r="AV1118" s="13"/>
      <c r="AW1118" s="13">
        <v>7.18232044198895E-2</v>
      </c>
      <c r="AX1118" s="13">
        <v>0.104</v>
      </c>
      <c r="AY1118" s="13"/>
      <c r="AZ1118" s="13">
        <v>0.10726643598615899</v>
      </c>
      <c r="BA1118" s="13">
        <v>8.6956521739130405E-2</v>
      </c>
      <c r="BB1118" s="13"/>
      <c r="BC1118" s="13">
        <v>9.1428571428571401E-2</v>
      </c>
      <c r="BD1118" s="13">
        <v>0.11965811965812</v>
      </c>
      <c r="BE1118" s="13"/>
      <c r="BF1118" s="13">
        <v>0.13043478260869601</v>
      </c>
      <c r="BG1118" s="13">
        <v>6.6037735849056603E-2</v>
      </c>
      <c r="BH1118" s="13"/>
      <c r="BI1118" s="13">
        <v>0.12345679012345701</v>
      </c>
      <c r="BJ1118" s="13">
        <v>9.3645484949832797E-2</v>
      </c>
      <c r="BK1118" s="13"/>
      <c r="BL1118" s="13">
        <v>8.203125E-2</v>
      </c>
      <c r="BM1118" s="13">
        <v>0.102625298329356</v>
      </c>
    </row>
    <row r="1119" spans="2:65" x14ac:dyDescent="0.3">
      <c r="B1119" t="s">
        <v>402</v>
      </c>
      <c r="C1119" s="13">
        <v>5.3623188405797099E-2</v>
      </c>
      <c r="D1119" s="13">
        <v>7.0987654320987706E-2</v>
      </c>
      <c r="E1119" s="13">
        <v>3.8781163434903003E-2</v>
      </c>
      <c r="F1119" s="13"/>
      <c r="G1119" s="13">
        <v>1.0416666666666701E-2</v>
      </c>
      <c r="H1119" s="13">
        <v>4.5685279187817299E-2</v>
      </c>
      <c r="I1119" s="13">
        <v>5.1094890510948898E-2</v>
      </c>
      <c r="J1119" s="13">
        <v>4.67289719626168E-2</v>
      </c>
      <c r="K1119" s="13">
        <v>0.10958904109589</v>
      </c>
      <c r="L1119" s="13">
        <v>8.7499999999999994E-2</v>
      </c>
      <c r="M1119" s="13"/>
      <c r="N1119" s="13">
        <v>5.3497942386831303E-2</v>
      </c>
      <c r="O1119" s="13">
        <v>7.3446327683615795E-2</v>
      </c>
      <c r="P1119" s="13">
        <v>6.4516129032258104E-2</v>
      </c>
      <c r="Q1119" s="13">
        <v>3.03030303030303E-2</v>
      </c>
      <c r="R1119" s="13"/>
      <c r="S1119" s="13">
        <v>4.2682926829268303E-2</v>
      </c>
      <c r="T1119" s="13">
        <v>2.9411764705882401E-2</v>
      </c>
      <c r="U1119" s="13">
        <v>0.11111111111111099</v>
      </c>
      <c r="V1119" s="13">
        <v>3.6363636363636397E-2</v>
      </c>
      <c r="W1119" s="13">
        <v>3.5714285714285698E-2</v>
      </c>
      <c r="X1119" s="13">
        <v>6.5789473684210495E-2</v>
      </c>
      <c r="Y1119" s="13">
        <v>5.4545454545454501E-2</v>
      </c>
      <c r="Z1119" s="13">
        <v>0.14285714285714299</v>
      </c>
      <c r="AA1119" s="13">
        <v>7.4074074074074098E-2</v>
      </c>
      <c r="AB1119" s="13">
        <v>4.4444444444444398E-2</v>
      </c>
      <c r="AC1119" s="13">
        <v>5.4054054054054099E-2</v>
      </c>
      <c r="AD1119" s="13">
        <v>8.3333333333333301E-2</v>
      </c>
      <c r="AE1119" s="13"/>
      <c r="AF1119" s="13">
        <v>6.2034739454094302E-2</v>
      </c>
      <c r="AG1119" s="13">
        <v>4.2553191489361701E-2</v>
      </c>
      <c r="AH1119" s="13"/>
      <c r="AI1119" s="13">
        <v>6.4220183486238494E-2</v>
      </c>
      <c r="AJ1119" s="13">
        <v>4.7619047619047603E-2</v>
      </c>
      <c r="AK1119" s="13">
        <v>6.5573770491803296E-2</v>
      </c>
      <c r="AL1119" s="13"/>
      <c r="AM1119" s="13">
        <v>0.10344827586206901</v>
      </c>
      <c r="AN1119" s="13">
        <v>3.7037037037037E-2</v>
      </c>
      <c r="AO1119" s="13">
        <v>2.9850746268656699E-2</v>
      </c>
      <c r="AP1119" s="13"/>
      <c r="AQ1119" s="13">
        <v>3.7634408602150497E-2</v>
      </c>
      <c r="AR1119" s="13">
        <v>7.2784810126582306E-2</v>
      </c>
      <c r="AS1119" s="13"/>
      <c r="AT1119" s="13">
        <v>4.49438202247191E-2</v>
      </c>
      <c r="AU1119" s="13">
        <v>5.6451612903225798E-2</v>
      </c>
      <c r="AV1119" s="13"/>
      <c r="AW1119" s="13">
        <v>5.5248618784530398E-2</v>
      </c>
      <c r="AX1119" s="13">
        <v>5.3999999999999999E-2</v>
      </c>
      <c r="AY1119" s="13"/>
      <c r="AZ1119" s="13">
        <v>6.5743944636678195E-2</v>
      </c>
      <c r="BA1119" s="13">
        <v>4.6035805626598501E-2</v>
      </c>
      <c r="BB1119" s="13"/>
      <c r="BC1119" s="13">
        <v>7.4285714285714302E-2</v>
      </c>
      <c r="BD1119" s="13">
        <v>5.1282051282051301E-2</v>
      </c>
      <c r="BE1119" s="13"/>
      <c r="BF1119" s="13">
        <v>0.13043478260869601</v>
      </c>
      <c r="BG1119" s="13">
        <v>3.77358490566038E-2</v>
      </c>
      <c r="BH1119" s="13"/>
      <c r="BI1119" s="13">
        <v>4.9382716049382699E-2</v>
      </c>
      <c r="BJ1119" s="13">
        <v>5.35117056856187E-2</v>
      </c>
      <c r="BK1119" s="13"/>
      <c r="BL1119" s="13">
        <v>7.03125E-2</v>
      </c>
      <c r="BM1119" s="13">
        <v>4.2959427207637201E-2</v>
      </c>
    </row>
    <row r="1120" spans="2:65" x14ac:dyDescent="0.3">
      <c r="B1120" t="s">
        <v>91</v>
      </c>
      <c r="C1120" s="13">
        <v>1.7391304347826101E-2</v>
      </c>
      <c r="D1120" s="13">
        <v>9.2592592592592605E-3</v>
      </c>
      <c r="E1120" s="13">
        <v>2.4930747922437699E-2</v>
      </c>
      <c r="F1120" s="13"/>
      <c r="G1120" s="13">
        <v>0</v>
      </c>
      <c r="H1120" s="13">
        <v>1.01522842639594E-2</v>
      </c>
      <c r="I1120" s="13">
        <v>2.9197080291970798E-2</v>
      </c>
      <c r="J1120" s="13">
        <v>9.3457943925233603E-3</v>
      </c>
      <c r="K1120" s="13">
        <v>1.3698630136986301E-2</v>
      </c>
      <c r="L1120" s="13">
        <v>0.05</v>
      </c>
      <c r="M1120" s="13"/>
      <c r="N1120" s="13">
        <v>1.6460905349794198E-2</v>
      </c>
      <c r="O1120" s="13">
        <v>1.12994350282486E-2</v>
      </c>
      <c r="P1120" s="13">
        <v>2.1505376344085999E-2</v>
      </c>
      <c r="Q1120" s="13">
        <v>2.4242424242424201E-2</v>
      </c>
      <c r="R1120" s="13"/>
      <c r="S1120" s="13">
        <v>6.0975609756097598E-3</v>
      </c>
      <c r="T1120" s="13">
        <v>1.4705882352941201E-2</v>
      </c>
      <c r="U1120" s="13">
        <v>7.4074074074074098E-2</v>
      </c>
      <c r="V1120" s="13">
        <v>5.4545454545454501E-2</v>
      </c>
      <c r="W1120" s="13">
        <v>0</v>
      </c>
      <c r="X1120" s="13">
        <v>1.3157894736842099E-2</v>
      </c>
      <c r="Y1120" s="13">
        <v>3.6363636363636397E-2</v>
      </c>
      <c r="Z1120" s="13">
        <v>7.1428571428571397E-2</v>
      </c>
      <c r="AA1120" s="13">
        <v>0</v>
      </c>
      <c r="AB1120" s="13">
        <v>0</v>
      </c>
      <c r="AC1120" s="13">
        <v>2.7027027027027001E-2</v>
      </c>
      <c r="AD1120" s="13">
        <v>0</v>
      </c>
      <c r="AE1120" s="13"/>
      <c r="AF1120" s="13">
        <v>9.9255583126550903E-3</v>
      </c>
      <c r="AG1120" s="13">
        <v>2.8368794326241099E-2</v>
      </c>
      <c r="AH1120" s="13"/>
      <c r="AI1120" s="13">
        <v>9.1743119266055103E-3</v>
      </c>
      <c r="AJ1120" s="13">
        <v>0</v>
      </c>
      <c r="AK1120" s="13">
        <v>1.63934426229508E-2</v>
      </c>
      <c r="AL1120" s="13"/>
      <c r="AM1120" s="13">
        <v>0</v>
      </c>
      <c r="AN1120" s="13">
        <v>0</v>
      </c>
      <c r="AO1120" s="13">
        <v>1.49253731343284E-2</v>
      </c>
      <c r="AP1120" s="13"/>
      <c r="AQ1120" s="13">
        <v>1.0752688172042999E-2</v>
      </c>
      <c r="AR1120" s="13">
        <v>2.53164556962025E-2</v>
      </c>
      <c r="AS1120" s="13"/>
      <c r="AT1120" s="13">
        <v>1.6853932584269701E-2</v>
      </c>
      <c r="AU1120" s="13">
        <v>1.8145161290322599E-2</v>
      </c>
      <c r="AV1120" s="13"/>
      <c r="AW1120" s="13">
        <v>1.6574585635359101E-2</v>
      </c>
      <c r="AX1120" s="13">
        <v>1.7999999999999999E-2</v>
      </c>
      <c r="AY1120" s="13"/>
      <c r="AZ1120" s="13">
        <v>2.42214532871972E-2</v>
      </c>
      <c r="BA1120" s="13">
        <v>1.0230179028133E-2</v>
      </c>
      <c r="BB1120" s="13"/>
      <c r="BC1120" s="13">
        <v>5.7142857142857099E-3</v>
      </c>
      <c r="BD1120" s="13">
        <v>1.7094017094017099E-2</v>
      </c>
      <c r="BE1120" s="13"/>
      <c r="BF1120" s="13">
        <v>0</v>
      </c>
      <c r="BG1120" s="13">
        <v>9.4339622641509396E-3</v>
      </c>
      <c r="BH1120" s="13"/>
      <c r="BI1120" s="13">
        <v>1.2345679012345699E-2</v>
      </c>
      <c r="BJ1120" s="13">
        <v>1.8394648829431402E-2</v>
      </c>
      <c r="BK1120" s="13"/>
      <c r="BL1120" s="13">
        <v>2.734375E-2</v>
      </c>
      <c r="BM1120" s="13">
        <v>1.1933174224343699E-2</v>
      </c>
    </row>
    <row r="1121" spans="2:65" x14ac:dyDescent="0.3">
      <c r="B1121" t="s">
        <v>76</v>
      </c>
      <c r="C1121" s="13">
        <v>0.70434782608695601</v>
      </c>
      <c r="D1121" s="13">
        <v>0.657407407407407</v>
      </c>
      <c r="E1121" s="13">
        <v>0.74238227146814395</v>
      </c>
      <c r="F1121" s="13"/>
      <c r="G1121" s="13">
        <v>0.875</v>
      </c>
      <c r="H1121" s="13">
        <v>0.730964467005076</v>
      </c>
      <c r="I1121" s="13">
        <v>0.678832116788321</v>
      </c>
      <c r="J1121" s="13">
        <v>0.73831775700934599</v>
      </c>
      <c r="K1121" s="13">
        <v>0.56164383561643805</v>
      </c>
      <c r="L1121" s="13">
        <v>0.5625</v>
      </c>
      <c r="M1121" s="13"/>
      <c r="N1121" s="13">
        <v>0.70370370370370405</v>
      </c>
      <c r="O1121" s="13">
        <v>0.67231638418079098</v>
      </c>
      <c r="P1121" s="13">
        <v>0.67741935483870996</v>
      </c>
      <c r="Q1121" s="13">
        <v>0.73939393939393905</v>
      </c>
      <c r="R1121" s="13"/>
      <c r="S1121" s="13">
        <v>0.72560975609756095</v>
      </c>
      <c r="T1121" s="13">
        <v>0.69117647058823495</v>
      </c>
      <c r="U1121" s="13">
        <v>0.51851851851851805</v>
      </c>
      <c r="V1121" s="13">
        <v>0.67272727272727295</v>
      </c>
      <c r="W1121" s="13">
        <v>0.71428571428571397</v>
      </c>
      <c r="X1121" s="13">
        <v>0.72368421052631604</v>
      </c>
      <c r="Y1121" s="13">
        <v>0.70909090909090899</v>
      </c>
      <c r="Z1121" s="13">
        <v>0.35714285714285698</v>
      </c>
      <c r="AA1121" s="13">
        <v>0.76543209876543195</v>
      </c>
      <c r="AB1121" s="13">
        <v>0.75555555555555598</v>
      </c>
      <c r="AC1121" s="13">
        <v>0.64864864864864902</v>
      </c>
      <c r="AD1121" s="13">
        <v>0.83333333333333304</v>
      </c>
      <c r="AE1121" s="13"/>
      <c r="AF1121" s="13">
        <v>0.729528535980149</v>
      </c>
      <c r="AG1121" s="13">
        <v>0.67021276595744705</v>
      </c>
      <c r="AH1121" s="13"/>
      <c r="AI1121" s="13">
        <v>0.73394495412843996</v>
      </c>
      <c r="AJ1121" s="13">
        <v>0.78571428571428603</v>
      </c>
      <c r="AK1121" s="13">
        <v>0.71584699453551903</v>
      </c>
      <c r="AL1121" s="13"/>
      <c r="AM1121" s="13">
        <v>0.82758620689655205</v>
      </c>
      <c r="AN1121" s="13">
        <v>0.74074074074074103</v>
      </c>
      <c r="AO1121" s="13">
        <v>0.77611940298507498</v>
      </c>
      <c r="AP1121" s="13"/>
      <c r="AQ1121" s="13">
        <v>0.72580645161290303</v>
      </c>
      <c r="AR1121" s="13">
        <v>0.680379746835443</v>
      </c>
      <c r="AS1121" s="13"/>
      <c r="AT1121" s="13">
        <v>0.69662921348314599</v>
      </c>
      <c r="AU1121" s="13">
        <v>0.70766129032258096</v>
      </c>
      <c r="AV1121" s="13"/>
      <c r="AW1121" s="13">
        <v>0.76243093922651906</v>
      </c>
      <c r="AX1121" s="13">
        <v>0.68200000000000005</v>
      </c>
      <c r="AY1121" s="13"/>
      <c r="AZ1121" s="13">
        <v>0.69204152249134898</v>
      </c>
      <c r="BA1121" s="13">
        <v>0.71355498721227595</v>
      </c>
      <c r="BB1121" s="13"/>
      <c r="BC1121" s="13">
        <v>0.71428571428571397</v>
      </c>
      <c r="BD1121" s="13">
        <v>0.70940170940170899</v>
      </c>
      <c r="BE1121" s="13"/>
      <c r="BF1121" s="13">
        <v>0.60869565217391297</v>
      </c>
      <c r="BG1121" s="13">
        <v>0.78301886792452802</v>
      </c>
      <c r="BH1121" s="13"/>
      <c r="BI1121" s="13">
        <v>0.65432098765432101</v>
      </c>
      <c r="BJ1121" s="13">
        <v>0.71070234113712405</v>
      </c>
      <c r="BK1121" s="13"/>
      <c r="BL1121" s="13">
        <v>0.67578125</v>
      </c>
      <c r="BM1121" s="13">
        <v>0.72315035799522698</v>
      </c>
    </row>
    <row r="1122" spans="2:65" x14ac:dyDescent="0.3">
      <c r="B1122" t="s">
        <v>77</v>
      </c>
      <c r="C1122" s="13">
        <v>0.149275362318841</v>
      </c>
      <c r="D1122" s="13">
        <v>0.18209876543209899</v>
      </c>
      <c r="E1122" s="13">
        <v>0.121883656509695</v>
      </c>
      <c r="F1122" s="13"/>
      <c r="G1122" s="13">
        <v>5.2083333333333301E-2</v>
      </c>
      <c r="H1122" s="13">
        <v>0.12690355329949199</v>
      </c>
      <c r="I1122" s="13">
        <v>0.160583941605839</v>
      </c>
      <c r="J1122" s="13">
        <v>0.14018691588785001</v>
      </c>
      <c r="K1122" s="13">
        <v>0.219178082191781</v>
      </c>
      <c r="L1122" s="13">
        <v>0.25</v>
      </c>
      <c r="M1122" s="13"/>
      <c r="N1122" s="13">
        <v>0.164609053497942</v>
      </c>
      <c r="O1122" s="13">
        <v>0.17514124293785299</v>
      </c>
      <c r="P1122" s="13">
        <v>0.19354838709677399</v>
      </c>
      <c r="Q1122" s="13">
        <v>7.8787878787878796E-2</v>
      </c>
      <c r="R1122" s="13"/>
      <c r="S1122" s="13">
        <v>0.14024390243902399</v>
      </c>
      <c r="T1122" s="13">
        <v>0.13235294117647101</v>
      </c>
      <c r="U1122" s="13">
        <v>0.25925925925925902</v>
      </c>
      <c r="V1122" s="13">
        <v>0.145454545454545</v>
      </c>
      <c r="W1122" s="13">
        <v>0.14285714285714299</v>
      </c>
      <c r="X1122" s="13">
        <v>0.118421052631579</v>
      </c>
      <c r="Y1122" s="13">
        <v>0.18181818181818199</v>
      </c>
      <c r="Z1122" s="13">
        <v>0.35714285714285698</v>
      </c>
      <c r="AA1122" s="13">
        <v>0.148148148148148</v>
      </c>
      <c r="AB1122" s="13">
        <v>0.11111111111111099</v>
      </c>
      <c r="AC1122" s="13">
        <v>0.135135135135135</v>
      </c>
      <c r="AD1122" s="13">
        <v>0.16666666666666699</v>
      </c>
      <c r="AE1122" s="13"/>
      <c r="AF1122" s="13">
        <v>0.15384615384615399</v>
      </c>
      <c r="AG1122" s="13">
        <v>0.14184397163120599</v>
      </c>
      <c r="AH1122" s="13"/>
      <c r="AI1122" s="13">
        <v>0.17431192660550501</v>
      </c>
      <c r="AJ1122" s="13">
        <v>0.119047619047619</v>
      </c>
      <c r="AK1122" s="13">
        <v>0.15300546448087399</v>
      </c>
      <c r="AL1122" s="13"/>
      <c r="AM1122" s="13">
        <v>0.13793103448275901</v>
      </c>
      <c r="AN1122" s="13">
        <v>0.11111111111111099</v>
      </c>
      <c r="AO1122" s="13">
        <v>0.14925373134328401</v>
      </c>
      <c r="AP1122" s="13"/>
      <c r="AQ1122" s="13">
        <v>0.115591397849462</v>
      </c>
      <c r="AR1122" s="13">
        <v>0.186708860759494</v>
      </c>
      <c r="AS1122" s="13"/>
      <c r="AT1122" s="13">
        <v>0.162921348314607</v>
      </c>
      <c r="AU1122" s="13">
        <v>0.147177419354839</v>
      </c>
      <c r="AV1122" s="13"/>
      <c r="AW1122" s="13">
        <v>0.12707182320442001</v>
      </c>
      <c r="AX1122" s="13">
        <v>0.158</v>
      </c>
      <c r="AY1122" s="13"/>
      <c r="AZ1122" s="13">
        <v>0.173010380622837</v>
      </c>
      <c r="BA1122" s="13">
        <v>0.132992327365729</v>
      </c>
      <c r="BB1122" s="13"/>
      <c r="BC1122" s="13">
        <v>0.16571428571428601</v>
      </c>
      <c r="BD1122" s="13">
        <v>0.170940170940171</v>
      </c>
      <c r="BE1122" s="13"/>
      <c r="BF1122" s="13">
        <v>0.26086956521739102</v>
      </c>
      <c r="BG1122" s="13">
        <v>0.10377358490565999</v>
      </c>
      <c r="BH1122" s="13"/>
      <c r="BI1122" s="13">
        <v>0.172839506172839</v>
      </c>
      <c r="BJ1122" s="13">
        <v>0.14715719063545099</v>
      </c>
      <c r="BK1122" s="13"/>
      <c r="BL1122" s="13">
        <v>0.15234375</v>
      </c>
      <c r="BM1122" s="13">
        <v>0.145584725536993</v>
      </c>
    </row>
    <row r="1123" spans="2:65" x14ac:dyDescent="0.3">
      <c r="B1123" t="s">
        <v>78</v>
      </c>
      <c r="C1123" s="13">
        <v>0.55507246376811603</v>
      </c>
      <c r="D1123" s="13">
        <v>0.47530864197530898</v>
      </c>
      <c r="E1123" s="13">
        <v>0.62049861495844905</v>
      </c>
      <c r="F1123" s="13"/>
      <c r="G1123" s="13">
        <v>0.82291666666666696</v>
      </c>
      <c r="H1123" s="13">
        <v>0.60406091370558401</v>
      </c>
      <c r="I1123" s="13">
        <v>0.51824817518248201</v>
      </c>
      <c r="J1123" s="13">
        <v>0.59813084112149495</v>
      </c>
      <c r="K1123" s="13">
        <v>0.34246575342465801</v>
      </c>
      <c r="L1123" s="13">
        <v>0.3125</v>
      </c>
      <c r="M1123" s="13"/>
      <c r="N1123" s="13">
        <v>0.53909465020576097</v>
      </c>
      <c r="O1123" s="13">
        <v>0.49717514124293799</v>
      </c>
      <c r="P1123" s="13">
        <v>0.483870967741935</v>
      </c>
      <c r="Q1123" s="13">
        <v>0.66060606060606097</v>
      </c>
      <c r="R1123" s="13"/>
      <c r="S1123" s="13">
        <v>0.58536585365853699</v>
      </c>
      <c r="T1123" s="13">
        <v>0.55882352941176505</v>
      </c>
      <c r="U1123" s="13">
        <v>0.25925925925925902</v>
      </c>
      <c r="V1123" s="13">
        <v>0.527272727272727</v>
      </c>
      <c r="W1123" s="13">
        <v>0.57142857142857095</v>
      </c>
      <c r="X1123" s="13">
        <v>0.60526315789473695</v>
      </c>
      <c r="Y1123" s="13">
        <v>0.527272727272727</v>
      </c>
      <c r="Z1123" s="13">
        <v>0</v>
      </c>
      <c r="AA1123" s="13">
        <v>0.61728395061728403</v>
      </c>
      <c r="AB1123" s="13">
        <v>0.64444444444444404</v>
      </c>
      <c r="AC1123" s="13">
        <v>0.51351351351351404</v>
      </c>
      <c r="AD1123" s="13">
        <v>0.66666666666666696</v>
      </c>
      <c r="AE1123" s="13"/>
      <c r="AF1123" s="13">
        <v>0.57568238213399503</v>
      </c>
      <c r="AG1123" s="13">
        <v>0.52836879432624095</v>
      </c>
      <c r="AH1123" s="13"/>
      <c r="AI1123" s="13">
        <v>0.55963302752293598</v>
      </c>
      <c r="AJ1123" s="13">
        <v>0.66666666666666696</v>
      </c>
      <c r="AK1123" s="13">
        <v>0.56284153005464499</v>
      </c>
      <c r="AL1123" s="13"/>
      <c r="AM1123" s="13">
        <v>0.68965517241379304</v>
      </c>
      <c r="AN1123" s="13">
        <v>0.62962962962962998</v>
      </c>
      <c r="AO1123" s="13">
        <v>0.62686567164179097</v>
      </c>
      <c r="AP1123" s="13"/>
      <c r="AQ1123" s="13">
        <v>0.61021505376344098</v>
      </c>
      <c r="AR1123" s="13">
        <v>0.493670886075949</v>
      </c>
      <c r="AS1123" s="13"/>
      <c r="AT1123" s="13">
        <v>0.53370786516853896</v>
      </c>
      <c r="AU1123" s="13">
        <v>0.56048387096774199</v>
      </c>
      <c r="AV1123" s="13"/>
      <c r="AW1123" s="13">
        <v>0.63535911602209905</v>
      </c>
      <c r="AX1123" s="13">
        <v>0.52400000000000002</v>
      </c>
      <c r="AY1123" s="13"/>
      <c r="AZ1123" s="13">
        <v>0.51903114186851196</v>
      </c>
      <c r="BA1123" s="13">
        <v>0.58056265984654698</v>
      </c>
      <c r="BB1123" s="13"/>
      <c r="BC1123" s="13">
        <v>0.54857142857142804</v>
      </c>
      <c r="BD1123" s="13">
        <v>0.53846153846153899</v>
      </c>
      <c r="BE1123" s="13"/>
      <c r="BF1123" s="13">
        <v>0.34782608695652201</v>
      </c>
      <c r="BG1123" s="13">
        <v>0.679245283018868</v>
      </c>
      <c r="BH1123" s="13"/>
      <c r="BI1123" s="13">
        <v>0.48148148148148201</v>
      </c>
      <c r="BJ1123" s="13">
        <v>0.56354515050167198</v>
      </c>
      <c r="BK1123" s="13"/>
      <c r="BL1123" s="13">
        <v>0.5234375</v>
      </c>
      <c r="BM1123" s="13">
        <v>0.577565632458234</v>
      </c>
    </row>
    <row r="1124" spans="2:65" x14ac:dyDescent="0.3">
      <c r="C1124" s="13"/>
      <c r="D1124" s="13"/>
      <c r="E1124" s="13"/>
      <c r="F1124" s="13"/>
      <c r="G1124" s="13"/>
      <c r="H1124" s="13"/>
      <c r="I1124" s="13"/>
      <c r="J1124" s="13"/>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c r="BK1124" s="13"/>
      <c r="BL1124" s="13"/>
      <c r="BM1124" s="13"/>
    </row>
    <row r="1125" spans="2:65" x14ac:dyDescent="0.3">
      <c r="B1125" s="6" t="s">
        <v>460</v>
      </c>
      <c r="C1125" s="13"/>
      <c r="D1125" s="13"/>
      <c r="E1125" s="13"/>
      <c r="F1125" s="13"/>
      <c r="G1125" s="13"/>
      <c r="H1125" s="13"/>
      <c r="I1125" s="13"/>
      <c r="J1125" s="13"/>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c r="BK1125" s="13"/>
      <c r="BL1125" s="13"/>
      <c r="BM1125" s="13"/>
    </row>
    <row r="1126" spans="2:65" x14ac:dyDescent="0.3">
      <c r="B1126" s="23" t="s">
        <v>184</v>
      </c>
      <c r="C1126" s="13"/>
      <c r="D1126" s="13"/>
      <c r="E1126" s="13"/>
      <c r="F1126" s="13"/>
      <c r="G1126" s="13"/>
      <c r="H1126" s="13"/>
      <c r="I1126" s="13"/>
      <c r="J1126" s="13"/>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row>
    <row r="1127" spans="2:65" x14ac:dyDescent="0.3">
      <c r="B1127" t="s">
        <v>400</v>
      </c>
      <c r="C1127" s="13">
        <v>0.22608695652173899</v>
      </c>
      <c r="D1127" s="13">
        <v>0.24382716049382699</v>
      </c>
      <c r="E1127" s="13">
        <v>0.213296398891967</v>
      </c>
      <c r="F1127" s="13"/>
      <c r="G1127" s="13">
        <v>0.15625</v>
      </c>
      <c r="H1127" s="13">
        <v>0.27918781725888298</v>
      </c>
      <c r="I1127" s="13">
        <v>0.218978102189781</v>
      </c>
      <c r="J1127" s="13">
        <v>0.21495327102803699</v>
      </c>
      <c r="K1127" s="13">
        <v>0.17808219178082199</v>
      </c>
      <c r="L1127" s="13">
        <v>0.25</v>
      </c>
      <c r="M1127" s="13"/>
      <c r="N1127" s="13">
        <v>0.25514403292181098</v>
      </c>
      <c r="O1127" s="13">
        <v>0.19774011299434999</v>
      </c>
      <c r="P1127" s="13">
        <v>0.204301075268817</v>
      </c>
      <c r="Q1127" s="13">
        <v>0.22424242424242399</v>
      </c>
      <c r="R1127" s="13"/>
      <c r="S1127" s="13">
        <v>0.21341463414634099</v>
      </c>
      <c r="T1127" s="13">
        <v>0.20588235294117599</v>
      </c>
      <c r="U1127" s="13">
        <v>0.22222222222222199</v>
      </c>
      <c r="V1127" s="13">
        <v>0.218181818181818</v>
      </c>
      <c r="W1127" s="13">
        <v>0.25</v>
      </c>
      <c r="X1127" s="13">
        <v>0.28947368421052599</v>
      </c>
      <c r="Y1127" s="13">
        <v>0.163636363636364</v>
      </c>
      <c r="Z1127" s="13">
        <v>0.214285714285714</v>
      </c>
      <c r="AA1127" s="13">
        <v>0.27160493827160498</v>
      </c>
      <c r="AB1127" s="13">
        <v>0.22222222222222199</v>
      </c>
      <c r="AC1127" s="13">
        <v>0.18918918918918901</v>
      </c>
      <c r="AD1127" s="13">
        <v>0.16666666666666699</v>
      </c>
      <c r="AE1127" s="13"/>
      <c r="AF1127" s="13">
        <v>0.22828784119106699</v>
      </c>
      <c r="AG1127" s="13">
        <v>0.22340425531914901</v>
      </c>
      <c r="AH1127" s="13"/>
      <c r="AI1127" s="13">
        <v>0.26605504587155998</v>
      </c>
      <c r="AJ1127" s="13">
        <v>0.33333333333333298</v>
      </c>
      <c r="AK1127" s="13">
        <v>0.14754098360655701</v>
      </c>
      <c r="AL1127" s="13"/>
      <c r="AM1127" s="13">
        <v>0.51724137931034497</v>
      </c>
      <c r="AN1127" s="13">
        <v>0.33333333333333298</v>
      </c>
      <c r="AO1127" s="13">
        <v>0.119402985074627</v>
      </c>
      <c r="AP1127" s="13"/>
      <c r="AQ1127" s="13">
        <v>0.247311827956989</v>
      </c>
      <c r="AR1127" s="13">
        <v>0.20253164556962</v>
      </c>
      <c r="AS1127" s="13"/>
      <c r="AT1127" s="13">
        <v>0.224719101123595</v>
      </c>
      <c r="AU1127" s="13">
        <v>0.22983870967741901</v>
      </c>
      <c r="AV1127" s="13"/>
      <c r="AW1127" s="13">
        <v>0.198895027624309</v>
      </c>
      <c r="AX1127" s="13">
        <v>0.23400000000000001</v>
      </c>
      <c r="AY1127" s="13"/>
      <c r="AZ1127" s="13">
        <v>0.20069204152249101</v>
      </c>
      <c r="BA1127" s="13">
        <v>0.242966751918159</v>
      </c>
      <c r="BB1127" s="13"/>
      <c r="BC1127" s="13">
        <v>0.26857142857142902</v>
      </c>
      <c r="BD1127" s="13">
        <v>0.170940170940171</v>
      </c>
      <c r="BE1127" s="13"/>
      <c r="BF1127" s="13">
        <v>0.31884057971014501</v>
      </c>
      <c r="BG1127" s="13">
        <v>0.235849056603774</v>
      </c>
      <c r="BH1127" s="13"/>
      <c r="BI1127" s="13">
        <v>0.25925925925925902</v>
      </c>
      <c r="BJ1127" s="13">
        <v>0.219063545150502</v>
      </c>
      <c r="BK1127" s="13"/>
      <c r="BL1127" s="13">
        <v>0.1875</v>
      </c>
      <c r="BM1127" s="13">
        <v>0.248210023866348</v>
      </c>
    </row>
    <row r="1128" spans="2:65" x14ac:dyDescent="0.3">
      <c r="B1128" t="s">
        <v>71</v>
      </c>
      <c r="C1128" s="13">
        <v>0.29565217391304299</v>
      </c>
      <c r="D1128" s="13">
        <v>0.31481481481481499</v>
      </c>
      <c r="E1128" s="13">
        <v>0.27977839335180099</v>
      </c>
      <c r="F1128" s="13"/>
      <c r="G1128" s="13">
        <v>0.27083333333333298</v>
      </c>
      <c r="H1128" s="13">
        <v>0.27918781725888298</v>
      </c>
      <c r="I1128" s="13">
        <v>0.29197080291970801</v>
      </c>
      <c r="J1128" s="13">
        <v>0.28037383177570102</v>
      </c>
      <c r="K1128" s="13">
        <v>0.34246575342465801</v>
      </c>
      <c r="L1128" s="13">
        <v>0.35</v>
      </c>
      <c r="M1128" s="13"/>
      <c r="N1128" s="13">
        <v>0.34156378600823001</v>
      </c>
      <c r="O1128" s="13">
        <v>0.29943502824858798</v>
      </c>
      <c r="P1128" s="13">
        <v>0.27956989247311798</v>
      </c>
      <c r="Q1128" s="13">
        <v>0.24242424242424199</v>
      </c>
      <c r="R1128" s="13"/>
      <c r="S1128" s="13">
        <v>0.28658536585365901</v>
      </c>
      <c r="T1128" s="13">
        <v>0.308823529411765</v>
      </c>
      <c r="U1128" s="13">
        <v>0.18518518518518501</v>
      </c>
      <c r="V1128" s="13">
        <v>0.36363636363636398</v>
      </c>
      <c r="W1128" s="13">
        <v>0.32142857142857101</v>
      </c>
      <c r="X1128" s="13">
        <v>0.25</v>
      </c>
      <c r="Y1128" s="13">
        <v>0.29090909090909101</v>
      </c>
      <c r="Z1128" s="13">
        <v>0.42857142857142899</v>
      </c>
      <c r="AA1128" s="13">
        <v>0.27160493827160498</v>
      </c>
      <c r="AB1128" s="13">
        <v>0.28888888888888897</v>
      </c>
      <c r="AC1128" s="13">
        <v>0.32432432432432401</v>
      </c>
      <c r="AD1128" s="13">
        <v>0.41666666666666702</v>
      </c>
      <c r="AE1128" s="13"/>
      <c r="AF1128" s="13">
        <v>0.28287841191066998</v>
      </c>
      <c r="AG1128" s="13">
        <v>0.31205673758865199</v>
      </c>
      <c r="AH1128" s="13"/>
      <c r="AI1128" s="13">
        <v>0.25688073394495398</v>
      </c>
      <c r="AJ1128" s="13">
        <v>0.238095238095238</v>
      </c>
      <c r="AK1128" s="13">
        <v>0.31147540983606598</v>
      </c>
      <c r="AL1128" s="13"/>
      <c r="AM1128" s="13">
        <v>0.24137931034482801</v>
      </c>
      <c r="AN1128" s="13">
        <v>0.148148148148148</v>
      </c>
      <c r="AO1128" s="13">
        <v>0.28358208955223901</v>
      </c>
      <c r="AP1128" s="13"/>
      <c r="AQ1128" s="13">
        <v>0.31720430107526898</v>
      </c>
      <c r="AR1128" s="13">
        <v>0.268987341772152</v>
      </c>
      <c r="AS1128" s="13"/>
      <c r="AT1128" s="13">
        <v>0.36516853932584298</v>
      </c>
      <c r="AU1128" s="13">
        <v>0.27217741935483902</v>
      </c>
      <c r="AV1128" s="13"/>
      <c r="AW1128" s="13">
        <v>0.22651933701657501</v>
      </c>
      <c r="AX1128" s="13">
        <v>0.32200000000000001</v>
      </c>
      <c r="AY1128" s="13"/>
      <c r="AZ1128" s="13">
        <v>0.25259515570934299</v>
      </c>
      <c r="BA1128" s="13">
        <v>0.33248081841432198</v>
      </c>
      <c r="BB1128" s="13"/>
      <c r="BC1128" s="13">
        <v>0.28000000000000003</v>
      </c>
      <c r="BD1128" s="13">
        <v>0.316239316239316</v>
      </c>
      <c r="BE1128" s="13"/>
      <c r="BF1128" s="13">
        <v>0.33333333333333298</v>
      </c>
      <c r="BG1128" s="13">
        <v>0.245283018867925</v>
      </c>
      <c r="BH1128" s="13"/>
      <c r="BI1128" s="13">
        <v>0.25925925925925902</v>
      </c>
      <c r="BJ1128" s="13">
        <v>0.30100334448160498</v>
      </c>
      <c r="BK1128" s="13"/>
      <c r="BL1128" s="13">
        <v>0.26171875</v>
      </c>
      <c r="BM1128" s="13">
        <v>0.32219570405727899</v>
      </c>
    </row>
    <row r="1129" spans="2:65" x14ac:dyDescent="0.3">
      <c r="B1129" t="s">
        <v>401</v>
      </c>
      <c r="C1129" s="13">
        <v>0.19130434782608699</v>
      </c>
      <c r="D1129" s="13">
        <v>0.19753086419753099</v>
      </c>
      <c r="E1129" s="13">
        <v>0.18559556786703599</v>
      </c>
      <c r="F1129" s="13"/>
      <c r="G1129" s="13">
        <v>0.114583333333333</v>
      </c>
      <c r="H1129" s="13">
        <v>0.19289340101522801</v>
      </c>
      <c r="I1129" s="13">
        <v>0.218978102189781</v>
      </c>
      <c r="J1129" s="13">
        <v>0.20560747663551401</v>
      </c>
      <c r="K1129" s="13">
        <v>0.27397260273972601</v>
      </c>
      <c r="L1129" s="13">
        <v>0.13750000000000001</v>
      </c>
      <c r="M1129" s="13"/>
      <c r="N1129" s="13">
        <v>0.16872427983539101</v>
      </c>
      <c r="O1129" s="13">
        <v>0.169491525423729</v>
      </c>
      <c r="P1129" s="13">
        <v>0.18279569892473099</v>
      </c>
      <c r="Q1129" s="13">
        <v>0.26060606060606101</v>
      </c>
      <c r="R1129" s="13"/>
      <c r="S1129" s="13">
        <v>0.18292682926829301</v>
      </c>
      <c r="T1129" s="13">
        <v>0.20588235294117599</v>
      </c>
      <c r="U1129" s="13">
        <v>0.18518518518518501</v>
      </c>
      <c r="V1129" s="13">
        <v>0.163636363636364</v>
      </c>
      <c r="W1129" s="13">
        <v>0.23214285714285701</v>
      </c>
      <c r="X1129" s="13">
        <v>0.18421052631578899</v>
      </c>
      <c r="Y1129" s="13">
        <v>0.25454545454545502</v>
      </c>
      <c r="Z1129" s="13">
        <v>0.214285714285714</v>
      </c>
      <c r="AA1129" s="13">
        <v>0.18518518518518501</v>
      </c>
      <c r="AB1129" s="13">
        <v>0.155555555555556</v>
      </c>
      <c r="AC1129" s="13">
        <v>0.18918918918918901</v>
      </c>
      <c r="AD1129" s="13">
        <v>8.3333333333333301E-2</v>
      </c>
      <c r="AE1129" s="13"/>
      <c r="AF1129" s="13">
        <v>0.186104218362283</v>
      </c>
      <c r="AG1129" s="13">
        <v>0.20212765957446799</v>
      </c>
      <c r="AH1129" s="13"/>
      <c r="AI1129" s="13">
        <v>0.16513761467889901</v>
      </c>
      <c r="AJ1129" s="13">
        <v>0.19047619047618999</v>
      </c>
      <c r="AK1129" s="13">
        <v>0.191256830601093</v>
      </c>
      <c r="AL1129" s="13"/>
      <c r="AM1129" s="13">
        <v>3.4482758620689703E-2</v>
      </c>
      <c r="AN1129" s="13">
        <v>0.22222222222222199</v>
      </c>
      <c r="AO1129" s="13">
        <v>0.238805970149254</v>
      </c>
      <c r="AP1129" s="13"/>
      <c r="AQ1129" s="13">
        <v>0.18279569892473099</v>
      </c>
      <c r="AR1129" s="13">
        <v>0.20253164556962</v>
      </c>
      <c r="AS1129" s="13"/>
      <c r="AT1129" s="13">
        <v>0.174157303370787</v>
      </c>
      <c r="AU1129" s="13">
        <v>0.195564516129032</v>
      </c>
      <c r="AV1129" s="13"/>
      <c r="AW1129" s="13">
        <v>0.198895027624309</v>
      </c>
      <c r="AX1129" s="13">
        <v>0.19</v>
      </c>
      <c r="AY1129" s="13"/>
      <c r="AZ1129" s="13">
        <v>0.21799307958477501</v>
      </c>
      <c r="BA1129" s="13">
        <v>0.17135549872122799</v>
      </c>
      <c r="BB1129" s="13"/>
      <c r="BC1129" s="13">
        <v>0.17142857142857101</v>
      </c>
      <c r="BD1129" s="13">
        <v>0.230769230769231</v>
      </c>
      <c r="BE1129" s="13"/>
      <c r="BF1129" s="13">
        <v>0.173913043478261</v>
      </c>
      <c r="BG1129" s="13">
        <v>0.169811320754717</v>
      </c>
      <c r="BH1129" s="13"/>
      <c r="BI1129" s="13">
        <v>0.209876543209877</v>
      </c>
      <c r="BJ1129" s="13">
        <v>0.18729096989966601</v>
      </c>
      <c r="BK1129" s="13"/>
      <c r="BL1129" s="13">
        <v>0.19140625</v>
      </c>
      <c r="BM1129" s="13">
        <v>0.18615751789976101</v>
      </c>
    </row>
    <row r="1130" spans="2:65" x14ac:dyDescent="0.3">
      <c r="B1130" t="s">
        <v>73</v>
      </c>
      <c r="C1130" s="13">
        <v>0.19565217391304299</v>
      </c>
      <c r="D1130" s="13">
        <v>0.179012345679012</v>
      </c>
      <c r="E1130" s="13">
        <v>0.20775623268698101</v>
      </c>
      <c r="F1130" s="13"/>
      <c r="G1130" s="13">
        <v>0.30208333333333298</v>
      </c>
      <c r="H1130" s="13">
        <v>0.16751269035533001</v>
      </c>
      <c r="I1130" s="13">
        <v>0.167883211678832</v>
      </c>
      <c r="J1130" s="13">
        <v>0.21495327102803699</v>
      </c>
      <c r="K1130" s="13">
        <v>0.164383561643836</v>
      </c>
      <c r="L1130" s="13">
        <v>0.1875</v>
      </c>
      <c r="M1130" s="13"/>
      <c r="N1130" s="13">
        <v>0.18106995884773699</v>
      </c>
      <c r="O1130" s="13">
        <v>0.19209039548022599</v>
      </c>
      <c r="P1130" s="13">
        <v>0.21505376344086</v>
      </c>
      <c r="Q1130" s="13">
        <v>0.19393939393939399</v>
      </c>
      <c r="R1130" s="13"/>
      <c r="S1130" s="13">
        <v>0.23170731707317099</v>
      </c>
      <c r="T1130" s="13">
        <v>0.191176470588235</v>
      </c>
      <c r="U1130" s="13">
        <v>0.22222222222222199</v>
      </c>
      <c r="V1130" s="13">
        <v>0.18181818181818199</v>
      </c>
      <c r="W1130" s="13">
        <v>0.19642857142857101</v>
      </c>
      <c r="X1130" s="13">
        <v>0.157894736842105</v>
      </c>
      <c r="Y1130" s="13">
        <v>0.18181818181818199</v>
      </c>
      <c r="Z1130" s="13">
        <v>7.1428571428571397E-2</v>
      </c>
      <c r="AA1130" s="13">
        <v>0.19753086419753099</v>
      </c>
      <c r="AB1130" s="13">
        <v>0.266666666666667</v>
      </c>
      <c r="AC1130" s="13">
        <v>0.108108108108108</v>
      </c>
      <c r="AD1130" s="13">
        <v>0.16666666666666699</v>
      </c>
      <c r="AE1130" s="13"/>
      <c r="AF1130" s="13">
        <v>0.21339950372208399</v>
      </c>
      <c r="AG1130" s="13">
        <v>0.170212765957447</v>
      </c>
      <c r="AH1130" s="13"/>
      <c r="AI1130" s="13">
        <v>0.22935779816513799</v>
      </c>
      <c r="AJ1130" s="13">
        <v>0.16666666666666699</v>
      </c>
      <c r="AK1130" s="13">
        <v>0.22950819672131101</v>
      </c>
      <c r="AL1130" s="13"/>
      <c r="AM1130" s="13">
        <v>0.17241379310344801</v>
      </c>
      <c r="AN1130" s="13">
        <v>0.296296296296296</v>
      </c>
      <c r="AO1130" s="13">
        <v>0.20895522388059701</v>
      </c>
      <c r="AP1130" s="13"/>
      <c r="AQ1130" s="13">
        <v>0.18817204301075299</v>
      </c>
      <c r="AR1130" s="13">
        <v>0.20253164556962</v>
      </c>
      <c r="AS1130" s="13"/>
      <c r="AT1130" s="13">
        <v>0.17977528089887601</v>
      </c>
      <c r="AU1130" s="13">
        <v>0.19959677419354799</v>
      </c>
      <c r="AV1130" s="13"/>
      <c r="AW1130" s="13">
        <v>0.243093922651934</v>
      </c>
      <c r="AX1130" s="13">
        <v>0.17799999999999999</v>
      </c>
      <c r="AY1130" s="13"/>
      <c r="AZ1130" s="13">
        <v>0.21107266435986199</v>
      </c>
      <c r="BA1130" s="13">
        <v>0.18414322250639401</v>
      </c>
      <c r="BB1130" s="13"/>
      <c r="BC1130" s="13">
        <v>0.20571428571428599</v>
      </c>
      <c r="BD1130" s="13">
        <v>0.213675213675214</v>
      </c>
      <c r="BE1130" s="13"/>
      <c r="BF1130" s="13">
        <v>0.13043478260869601</v>
      </c>
      <c r="BG1130" s="13">
        <v>0.25471698113207503</v>
      </c>
      <c r="BH1130" s="13"/>
      <c r="BI1130" s="13">
        <v>0.19753086419753099</v>
      </c>
      <c r="BJ1130" s="13">
        <v>0.19732441471571899</v>
      </c>
      <c r="BK1130" s="13"/>
      <c r="BL1130" s="13">
        <v>0.25390625</v>
      </c>
      <c r="BM1130" s="13">
        <v>0.15990453460620499</v>
      </c>
    </row>
    <row r="1131" spans="2:65" x14ac:dyDescent="0.3">
      <c r="B1131" t="s">
        <v>402</v>
      </c>
      <c r="C1131" s="13">
        <v>7.1014492753623204E-2</v>
      </c>
      <c r="D1131" s="13">
        <v>5.5555555555555601E-2</v>
      </c>
      <c r="E1131" s="13">
        <v>8.31024930747922E-2</v>
      </c>
      <c r="F1131" s="13"/>
      <c r="G1131" s="13">
        <v>0.14583333333333301</v>
      </c>
      <c r="H1131" s="13">
        <v>7.6142131979695396E-2</v>
      </c>
      <c r="I1131" s="13">
        <v>8.0291970802919693E-2</v>
      </c>
      <c r="J1131" s="13">
        <v>3.7383177570093497E-2</v>
      </c>
      <c r="K1131" s="13">
        <v>4.1095890410958902E-2</v>
      </c>
      <c r="L1131" s="13">
        <v>2.5000000000000001E-2</v>
      </c>
      <c r="M1131" s="13"/>
      <c r="N1131" s="13">
        <v>4.52674897119342E-2</v>
      </c>
      <c r="O1131" s="13">
        <v>0.11864406779661001</v>
      </c>
      <c r="P1131" s="13">
        <v>6.4516129032258104E-2</v>
      </c>
      <c r="Q1131" s="13">
        <v>6.0606060606060601E-2</v>
      </c>
      <c r="R1131" s="13"/>
      <c r="S1131" s="13">
        <v>6.7073170731707293E-2</v>
      </c>
      <c r="T1131" s="13">
        <v>4.4117647058823498E-2</v>
      </c>
      <c r="U1131" s="13">
        <v>0.148148148148148</v>
      </c>
      <c r="V1131" s="13">
        <v>7.2727272727272696E-2</v>
      </c>
      <c r="W1131" s="13">
        <v>0</v>
      </c>
      <c r="X1131" s="13">
        <v>0.105263157894737</v>
      </c>
      <c r="Y1131" s="13">
        <v>5.4545454545454501E-2</v>
      </c>
      <c r="Z1131" s="13">
        <v>7.1428571428571397E-2</v>
      </c>
      <c r="AA1131" s="13">
        <v>6.1728395061728399E-2</v>
      </c>
      <c r="AB1131" s="13">
        <v>6.6666666666666693E-2</v>
      </c>
      <c r="AC1131" s="13">
        <v>0.135135135135135</v>
      </c>
      <c r="AD1131" s="13">
        <v>0.16666666666666699</v>
      </c>
      <c r="AE1131" s="13"/>
      <c r="AF1131" s="13">
        <v>8.1885856079404504E-2</v>
      </c>
      <c r="AG1131" s="13">
        <v>5.31914893617021E-2</v>
      </c>
      <c r="AH1131" s="13"/>
      <c r="AI1131" s="13">
        <v>5.5045871559633003E-2</v>
      </c>
      <c r="AJ1131" s="13">
        <v>7.1428571428571397E-2</v>
      </c>
      <c r="AK1131" s="13">
        <v>0.114754098360656</v>
      </c>
      <c r="AL1131" s="13"/>
      <c r="AM1131" s="13">
        <v>3.4482758620689703E-2</v>
      </c>
      <c r="AN1131" s="13">
        <v>0</v>
      </c>
      <c r="AO1131" s="13">
        <v>0.104477611940299</v>
      </c>
      <c r="AP1131" s="13"/>
      <c r="AQ1131" s="13">
        <v>5.3763440860215103E-2</v>
      </c>
      <c r="AR1131" s="13">
        <v>9.1772151898734194E-2</v>
      </c>
      <c r="AS1131" s="13"/>
      <c r="AT1131" s="13">
        <v>3.9325842696629199E-2</v>
      </c>
      <c r="AU1131" s="13">
        <v>8.0645161290322606E-2</v>
      </c>
      <c r="AV1131" s="13"/>
      <c r="AW1131" s="13">
        <v>0.121546961325967</v>
      </c>
      <c r="AX1131" s="13">
        <v>5.1999999999999998E-2</v>
      </c>
      <c r="AY1131" s="13"/>
      <c r="AZ1131" s="13">
        <v>8.3044982698961906E-2</v>
      </c>
      <c r="BA1131" s="13">
        <v>6.1381074168797997E-2</v>
      </c>
      <c r="BB1131" s="13"/>
      <c r="BC1131" s="13">
        <v>5.7142857142857099E-2</v>
      </c>
      <c r="BD1131" s="13">
        <v>6.8376068376068397E-2</v>
      </c>
      <c r="BE1131" s="13"/>
      <c r="BF1131" s="13">
        <v>4.3478260869565202E-2</v>
      </c>
      <c r="BG1131" s="13">
        <v>6.6037735849056603E-2</v>
      </c>
      <c r="BH1131" s="13"/>
      <c r="BI1131" s="13">
        <v>7.4074074074074098E-2</v>
      </c>
      <c r="BJ1131" s="13">
        <v>7.1906354515050203E-2</v>
      </c>
      <c r="BK1131" s="13"/>
      <c r="BL1131" s="13">
        <v>8.203125E-2</v>
      </c>
      <c r="BM1131" s="13">
        <v>6.4439140811455894E-2</v>
      </c>
    </row>
    <row r="1132" spans="2:65" x14ac:dyDescent="0.3">
      <c r="B1132" t="s">
        <v>91</v>
      </c>
      <c r="C1132" s="13">
        <v>2.0289855072463801E-2</v>
      </c>
      <c r="D1132" s="13">
        <v>9.2592592592592605E-3</v>
      </c>
      <c r="E1132" s="13">
        <v>3.0470914127423799E-2</v>
      </c>
      <c r="F1132" s="13"/>
      <c r="G1132" s="13">
        <v>1.0416666666666701E-2</v>
      </c>
      <c r="H1132" s="13">
        <v>5.0761421319797002E-3</v>
      </c>
      <c r="I1132" s="13">
        <v>2.18978102189781E-2</v>
      </c>
      <c r="J1132" s="13">
        <v>4.67289719626168E-2</v>
      </c>
      <c r="K1132" s="13">
        <v>0</v>
      </c>
      <c r="L1132" s="13">
        <v>0.05</v>
      </c>
      <c r="M1132" s="13"/>
      <c r="N1132" s="13">
        <v>8.23045267489712E-3</v>
      </c>
      <c r="O1132" s="13">
        <v>2.2598870056497199E-2</v>
      </c>
      <c r="P1132" s="13">
        <v>5.3763440860215103E-2</v>
      </c>
      <c r="Q1132" s="13">
        <v>1.8181818181818198E-2</v>
      </c>
      <c r="R1132" s="13"/>
      <c r="S1132" s="13">
        <v>1.8292682926829298E-2</v>
      </c>
      <c r="T1132" s="13">
        <v>4.4117647058823498E-2</v>
      </c>
      <c r="U1132" s="13">
        <v>3.7037037037037E-2</v>
      </c>
      <c r="V1132" s="13">
        <v>0</v>
      </c>
      <c r="W1132" s="13">
        <v>0</v>
      </c>
      <c r="X1132" s="13">
        <v>1.3157894736842099E-2</v>
      </c>
      <c r="Y1132" s="13">
        <v>5.4545454545454501E-2</v>
      </c>
      <c r="Z1132" s="13">
        <v>0</v>
      </c>
      <c r="AA1132" s="13">
        <v>1.2345679012345699E-2</v>
      </c>
      <c r="AB1132" s="13">
        <v>0</v>
      </c>
      <c r="AC1132" s="13">
        <v>5.4054054054054099E-2</v>
      </c>
      <c r="AD1132" s="13">
        <v>0</v>
      </c>
      <c r="AE1132" s="13"/>
      <c r="AF1132" s="13">
        <v>7.4441687344913203E-3</v>
      </c>
      <c r="AG1132" s="13">
        <v>3.9007092198581603E-2</v>
      </c>
      <c r="AH1132" s="13"/>
      <c r="AI1132" s="13">
        <v>2.7522935779816501E-2</v>
      </c>
      <c r="AJ1132" s="13">
        <v>0</v>
      </c>
      <c r="AK1132" s="13">
        <v>5.4644808743169399E-3</v>
      </c>
      <c r="AL1132" s="13"/>
      <c r="AM1132" s="13">
        <v>0</v>
      </c>
      <c r="AN1132" s="13">
        <v>0</v>
      </c>
      <c r="AO1132" s="13">
        <v>4.47761194029851E-2</v>
      </c>
      <c r="AP1132" s="13"/>
      <c r="AQ1132" s="13">
        <v>1.0752688172042999E-2</v>
      </c>
      <c r="AR1132" s="13">
        <v>3.1645569620253201E-2</v>
      </c>
      <c r="AS1132" s="13"/>
      <c r="AT1132" s="13">
        <v>1.6853932584269701E-2</v>
      </c>
      <c r="AU1132" s="13">
        <v>2.21774193548387E-2</v>
      </c>
      <c r="AV1132" s="13"/>
      <c r="AW1132" s="13">
        <v>1.1049723756906099E-2</v>
      </c>
      <c r="AX1132" s="13">
        <v>2.4E-2</v>
      </c>
      <c r="AY1132" s="13"/>
      <c r="AZ1132" s="13">
        <v>3.4602076124567498E-2</v>
      </c>
      <c r="BA1132" s="13">
        <v>7.6726342710997401E-3</v>
      </c>
      <c r="BB1132" s="13"/>
      <c r="BC1132" s="13">
        <v>1.7142857142857099E-2</v>
      </c>
      <c r="BD1132" s="13">
        <v>0</v>
      </c>
      <c r="BE1132" s="13"/>
      <c r="BF1132" s="13">
        <v>0</v>
      </c>
      <c r="BG1132" s="13">
        <v>2.83018867924528E-2</v>
      </c>
      <c r="BH1132" s="13"/>
      <c r="BI1132" s="13">
        <v>0</v>
      </c>
      <c r="BJ1132" s="13">
        <v>2.3411371237458199E-2</v>
      </c>
      <c r="BK1132" s="13"/>
      <c r="BL1132" s="13">
        <v>2.34375E-2</v>
      </c>
      <c r="BM1132" s="13">
        <v>1.9093078758949899E-2</v>
      </c>
    </row>
    <row r="1133" spans="2:65" x14ac:dyDescent="0.3">
      <c r="B1133" t="s">
        <v>76</v>
      </c>
      <c r="C1133" s="13">
        <v>0.52173913043478304</v>
      </c>
      <c r="D1133" s="13">
        <v>0.55864197530864201</v>
      </c>
      <c r="E1133" s="13">
        <v>0.49307479224376699</v>
      </c>
      <c r="F1133" s="13"/>
      <c r="G1133" s="13">
        <v>0.42708333333333298</v>
      </c>
      <c r="H1133" s="13">
        <v>0.55837563451776695</v>
      </c>
      <c r="I1133" s="13">
        <v>0.51094890510948898</v>
      </c>
      <c r="J1133" s="13">
        <v>0.49532710280373798</v>
      </c>
      <c r="K1133" s="13">
        <v>0.52054794520547898</v>
      </c>
      <c r="L1133" s="13">
        <v>0.6</v>
      </c>
      <c r="M1133" s="13"/>
      <c r="N1133" s="13">
        <v>0.59670781893004099</v>
      </c>
      <c r="O1133" s="13">
        <v>0.49717514124293799</v>
      </c>
      <c r="P1133" s="13">
        <v>0.483870967741935</v>
      </c>
      <c r="Q1133" s="13">
        <v>0.46666666666666701</v>
      </c>
      <c r="R1133" s="13"/>
      <c r="S1133" s="13">
        <v>0.5</v>
      </c>
      <c r="T1133" s="13">
        <v>0.51470588235294101</v>
      </c>
      <c r="U1133" s="13">
        <v>0.407407407407407</v>
      </c>
      <c r="V1133" s="13">
        <v>0.58181818181818201</v>
      </c>
      <c r="W1133" s="13">
        <v>0.57142857142857095</v>
      </c>
      <c r="X1133" s="13">
        <v>0.53947368421052599</v>
      </c>
      <c r="Y1133" s="13">
        <v>0.45454545454545497</v>
      </c>
      <c r="Z1133" s="13">
        <v>0.64285714285714302</v>
      </c>
      <c r="AA1133" s="13">
        <v>0.54320987654320996</v>
      </c>
      <c r="AB1133" s="13">
        <v>0.51111111111111096</v>
      </c>
      <c r="AC1133" s="13">
        <v>0.51351351351351404</v>
      </c>
      <c r="AD1133" s="13">
        <v>0.58333333333333304</v>
      </c>
      <c r="AE1133" s="13"/>
      <c r="AF1133" s="13">
        <v>0.51116625310173702</v>
      </c>
      <c r="AG1133" s="13">
        <v>0.53546099290780103</v>
      </c>
      <c r="AH1133" s="13"/>
      <c r="AI1133" s="13">
        <v>0.52293577981651396</v>
      </c>
      <c r="AJ1133" s="13">
        <v>0.57142857142857095</v>
      </c>
      <c r="AK1133" s="13">
        <v>0.45901639344262302</v>
      </c>
      <c r="AL1133" s="13"/>
      <c r="AM1133" s="13">
        <v>0.75862068965517204</v>
      </c>
      <c r="AN1133" s="13">
        <v>0.48148148148148101</v>
      </c>
      <c r="AO1133" s="13">
        <v>0.402985074626866</v>
      </c>
      <c r="AP1133" s="13"/>
      <c r="AQ1133" s="13">
        <v>0.56451612903225801</v>
      </c>
      <c r="AR1133" s="13">
        <v>0.471518987341772</v>
      </c>
      <c r="AS1133" s="13"/>
      <c r="AT1133" s="13">
        <v>0.58988764044943798</v>
      </c>
      <c r="AU1133" s="13">
        <v>0.50201612903225801</v>
      </c>
      <c r="AV1133" s="13"/>
      <c r="AW1133" s="13">
        <v>0.425414364640884</v>
      </c>
      <c r="AX1133" s="13">
        <v>0.55600000000000005</v>
      </c>
      <c r="AY1133" s="13"/>
      <c r="AZ1133" s="13">
        <v>0.45328719723183403</v>
      </c>
      <c r="BA1133" s="13">
        <v>0.57544757033248095</v>
      </c>
      <c r="BB1133" s="13"/>
      <c r="BC1133" s="13">
        <v>0.54857142857142904</v>
      </c>
      <c r="BD1133" s="13">
        <v>0.487179487179487</v>
      </c>
      <c r="BE1133" s="13"/>
      <c r="BF1133" s="13">
        <v>0.65217391304347805</v>
      </c>
      <c r="BG1133" s="13">
        <v>0.48113207547169801</v>
      </c>
      <c r="BH1133" s="13"/>
      <c r="BI1133" s="13">
        <v>0.51851851851851805</v>
      </c>
      <c r="BJ1133" s="13">
        <v>0.52006688963210701</v>
      </c>
      <c r="BK1133" s="13"/>
      <c r="BL1133" s="13">
        <v>0.44921875</v>
      </c>
      <c r="BM1133" s="13">
        <v>0.57040572792362798</v>
      </c>
    </row>
    <row r="1134" spans="2:65" x14ac:dyDescent="0.3">
      <c r="B1134" t="s">
        <v>77</v>
      </c>
      <c r="C1134" s="13">
        <v>0.266666666666667</v>
      </c>
      <c r="D1134" s="13">
        <v>0.234567901234568</v>
      </c>
      <c r="E1134" s="13">
        <v>0.29085872576177302</v>
      </c>
      <c r="F1134" s="13"/>
      <c r="G1134" s="13">
        <v>0.44791666666666702</v>
      </c>
      <c r="H1134" s="13">
        <v>0.243654822335025</v>
      </c>
      <c r="I1134" s="13">
        <v>0.24817518248175199</v>
      </c>
      <c r="J1134" s="13">
        <v>0.25233644859813098</v>
      </c>
      <c r="K1134" s="13">
        <v>0.20547945205479501</v>
      </c>
      <c r="L1134" s="13">
        <v>0.21249999999999999</v>
      </c>
      <c r="M1134" s="13"/>
      <c r="N1134" s="13">
        <v>0.226337448559671</v>
      </c>
      <c r="O1134" s="13">
        <v>0.31073446327683601</v>
      </c>
      <c r="P1134" s="13">
        <v>0.27956989247311798</v>
      </c>
      <c r="Q1134" s="13">
        <v>0.25454545454545502</v>
      </c>
      <c r="R1134" s="13"/>
      <c r="S1134" s="13">
        <v>0.29878048780487798</v>
      </c>
      <c r="T1134" s="13">
        <v>0.23529411764705899</v>
      </c>
      <c r="U1134" s="13">
        <v>0.37037037037037002</v>
      </c>
      <c r="V1134" s="13">
        <v>0.25454545454545502</v>
      </c>
      <c r="W1134" s="13">
        <v>0.19642857142857101</v>
      </c>
      <c r="X1134" s="13">
        <v>0.26315789473684198</v>
      </c>
      <c r="Y1134" s="13">
        <v>0.236363636363636</v>
      </c>
      <c r="Z1134" s="13">
        <v>0.14285714285714299</v>
      </c>
      <c r="AA1134" s="13">
        <v>0.25925925925925902</v>
      </c>
      <c r="AB1134" s="13">
        <v>0.33333333333333298</v>
      </c>
      <c r="AC1134" s="13">
        <v>0.24324324324324301</v>
      </c>
      <c r="AD1134" s="13">
        <v>0.33333333333333298</v>
      </c>
      <c r="AE1134" s="13"/>
      <c r="AF1134" s="13">
        <v>0.29528535980148901</v>
      </c>
      <c r="AG1134" s="13">
        <v>0.22340425531914901</v>
      </c>
      <c r="AH1134" s="13"/>
      <c r="AI1134" s="13">
        <v>0.28440366972477099</v>
      </c>
      <c r="AJ1134" s="13">
        <v>0.238095238095238</v>
      </c>
      <c r="AK1134" s="13">
        <v>0.34426229508196698</v>
      </c>
      <c r="AL1134" s="13"/>
      <c r="AM1134" s="13">
        <v>0.20689655172413801</v>
      </c>
      <c r="AN1134" s="13">
        <v>0.296296296296296</v>
      </c>
      <c r="AO1134" s="13">
        <v>0.31343283582089598</v>
      </c>
      <c r="AP1134" s="13"/>
      <c r="AQ1134" s="13">
        <v>0.241935483870968</v>
      </c>
      <c r="AR1134" s="13">
        <v>0.294303797468354</v>
      </c>
      <c r="AS1134" s="13"/>
      <c r="AT1134" s="13">
        <v>0.21910112359550599</v>
      </c>
      <c r="AU1134" s="13">
        <v>0.280241935483871</v>
      </c>
      <c r="AV1134" s="13"/>
      <c r="AW1134" s="13">
        <v>0.36464088397790101</v>
      </c>
      <c r="AX1134" s="13">
        <v>0.23</v>
      </c>
      <c r="AY1134" s="13"/>
      <c r="AZ1134" s="13">
        <v>0.29411764705882298</v>
      </c>
      <c r="BA1134" s="13">
        <v>0.24552429667519199</v>
      </c>
      <c r="BB1134" s="13"/>
      <c r="BC1134" s="13">
        <v>0.26285714285714301</v>
      </c>
      <c r="BD1134" s="13">
        <v>0.28205128205128199</v>
      </c>
      <c r="BE1134" s="13"/>
      <c r="BF1134" s="13">
        <v>0.173913043478261</v>
      </c>
      <c r="BG1134" s="13">
        <v>0.320754716981132</v>
      </c>
      <c r="BH1134" s="13"/>
      <c r="BI1134" s="13">
        <v>0.27160493827160498</v>
      </c>
      <c r="BJ1134" s="13">
        <v>0.269230769230769</v>
      </c>
      <c r="BK1134" s="13"/>
      <c r="BL1134" s="13">
        <v>0.3359375</v>
      </c>
      <c r="BM1134" s="13">
        <v>0.22434367541766101</v>
      </c>
    </row>
    <row r="1135" spans="2:65" x14ac:dyDescent="0.3">
      <c r="B1135" t="s">
        <v>78</v>
      </c>
      <c r="C1135" s="13">
        <v>0.25507246376811599</v>
      </c>
      <c r="D1135" s="13">
        <v>0.32407407407407401</v>
      </c>
      <c r="E1135" s="13">
        <v>0.202216066481994</v>
      </c>
      <c r="F1135" s="13"/>
      <c r="G1135" s="13">
        <v>-2.0833333333333301E-2</v>
      </c>
      <c r="H1135" s="13">
        <v>0.31472081218274101</v>
      </c>
      <c r="I1135" s="13">
        <v>0.26277372262773702</v>
      </c>
      <c r="J1135" s="13">
        <v>0.242990654205607</v>
      </c>
      <c r="K1135" s="13">
        <v>0.31506849315068503</v>
      </c>
      <c r="L1135" s="13">
        <v>0.38750000000000001</v>
      </c>
      <c r="M1135" s="13"/>
      <c r="N1135" s="13">
        <v>0.37037037037037002</v>
      </c>
      <c r="O1135" s="13">
        <v>0.186440677966102</v>
      </c>
      <c r="P1135" s="13">
        <v>0.204301075268817</v>
      </c>
      <c r="Q1135" s="13">
        <v>0.21212121212121199</v>
      </c>
      <c r="R1135" s="13"/>
      <c r="S1135" s="13">
        <v>0.20121951219512199</v>
      </c>
      <c r="T1135" s="13">
        <v>0.27941176470588203</v>
      </c>
      <c r="U1135" s="13">
        <v>3.7037037037037E-2</v>
      </c>
      <c r="V1135" s="13">
        <v>0.32727272727272699</v>
      </c>
      <c r="W1135" s="13">
        <v>0.375</v>
      </c>
      <c r="X1135" s="13">
        <v>0.27631578947368401</v>
      </c>
      <c r="Y1135" s="13">
        <v>0.218181818181818</v>
      </c>
      <c r="Z1135" s="13">
        <v>0.5</v>
      </c>
      <c r="AA1135" s="13">
        <v>0.28395061728395099</v>
      </c>
      <c r="AB1135" s="13">
        <v>0.17777777777777801</v>
      </c>
      <c r="AC1135" s="13">
        <v>0.27027027027027001</v>
      </c>
      <c r="AD1135" s="13">
        <v>0.25</v>
      </c>
      <c r="AE1135" s="13"/>
      <c r="AF1135" s="13">
        <v>0.21588089330024801</v>
      </c>
      <c r="AG1135" s="13">
        <v>0.31205673758865199</v>
      </c>
      <c r="AH1135" s="13"/>
      <c r="AI1135" s="13">
        <v>0.23853211009174299</v>
      </c>
      <c r="AJ1135" s="13">
        <v>0.33333333333333298</v>
      </c>
      <c r="AK1135" s="13">
        <v>0.114754098360656</v>
      </c>
      <c r="AL1135" s="13"/>
      <c r="AM1135" s="13">
        <v>0.55172413793103403</v>
      </c>
      <c r="AN1135" s="13">
        <v>0.18518518518518501</v>
      </c>
      <c r="AO1135" s="13">
        <v>8.9552238805970102E-2</v>
      </c>
      <c r="AP1135" s="13"/>
      <c r="AQ1135" s="13">
        <v>0.32258064516128998</v>
      </c>
      <c r="AR1135" s="13">
        <v>0.177215189873418</v>
      </c>
      <c r="AS1135" s="13"/>
      <c r="AT1135" s="13">
        <v>0.37078651685393299</v>
      </c>
      <c r="AU1135" s="13">
        <v>0.22177419354838701</v>
      </c>
      <c r="AV1135" s="13"/>
      <c r="AW1135" s="13">
        <v>6.0773480662983499E-2</v>
      </c>
      <c r="AX1135" s="13">
        <v>0.32600000000000001</v>
      </c>
      <c r="AY1135" s="13"/>
      <c r="AZ1135" s="13">
        <v>0.15916955017300999</v>
      </c>
      <c r="BA1135" s="13">
        <v>0.32992327365728902</v>
      </c>
      <c r="BB1135" s="13"/>
      <c r="BC1135" s="13">
        <v>0.28571428571428598</v>
      </c>
      <c r="BD1135" s="13">
        <v>0.20512820512820501</v>
      </c>
      <c r="BE1135" s="13"/>
      <c r="BF1135" s="13">
        <v>0.47826086956521702</v>
      </c>
      <c r="BG1135" s="13">
        <v>0.160377358490566</v>
      </c>
      <c r="BH1135" s="13"/>
      <c r="BI1135" s="13">
        <v>0.24691358024691401</v>
      </c>
      <c r="BJ1135" s="13">
        <v>0.25083612040133801</v>
      </c>
      <c r="BK1135" s="13"/>
      <c r="BL1135" s="13">
        <v>0.11328125</v>
      </c>
      <c r="BM1135" s="13">
        <v>0.346062052505967</v>
      </c>
    </row>
    <row r="1136" spans="2:65" x14ac:dyDescent="0.3">
      <c r="C1136" s="13"/>
      <c r="D1136" s="13"/>
      <c r="E1136" s="13"/>
      <c r="F1136" s="13"/>
      <c r="G1136" s="13"/>
      <c r="H1136" s="13"/>
      <c r="I1136" s="13"/>
      <c r="J1136" s="13"/>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c r="BK1136" s="13"/>
      <c r="BL1136" s="13"/>
      <c r="BM1136" s="13"/>
    </row>
    <row r="1137" spans="2:65" x14ac:dyDescent="0.3">
      <c r="B1137" s="6" t="s">
        <v>462</v>
      </c>
      <c r="C1137" s="13"/>
      <c r="D1137" s="13"/>
      <c r="E1137" s="13"/>
      <c r="F1137" s="13"/>
      <c r="G1137" s="13"/>
      <c r="H1137" s="13"/>
      <c r="I1137" s="13"/>
      <c r="J1137" s="13"/>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c r="BK1137" s="13"/>
      <c r="BL1137" s="13"/>
      <c r="BM1137" s="13"/>
    </row>
    <row r="1138" spans="2:65" x14ac:dyDescent="0.3">
      <c r="B1138" s="23" t="s">
        <v>184</v>
      </c>
      <c r="C1138" s="13"/>
      <c r="D1138" s="13"/>
      <c r="E1138" s="13"/>
      <c r="F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row>
    <row r="1139" spans="2:65" x14ac:dyDescent="0.3">
      <c r="B1139" t="s">
        <v>400</v>
      </c>
      <c r="C1139" s="13">
        <v>0.236417033773862</v>
      </c>
      <c r="D1139" s="13">
        <v>0.21148036253776401</v>
      </c>
      <c r="E1139" s="13">
        <v>0.25936599423631101</v>
      </c>
      <c r="F1139" s="13"/>
      <c r="G1139" s="13">
        <v>0.313253012048193</v>
      </c>
      <c r="H1139" s="13">
        <v>0.25531914893617003</v>
      </c>
      <c r="I1139" s="13">
        <v>0.232876712328767</v>
      </c>
      <c r="J1139" s="13">
        <v>0.223300970873786</v>
      </c>
      <c r="K1139" s="13">
        <v>0.169014084507042</v>
      </c>
      <c r="L1139" s="13">
        <v>0.2</v>
      </c>
      <c r="M1139" s="13"/>
      <c r="N1139" s="13">
        <v>0.21052631578947401</v>
      </c>
      <c r="O1139" s="13">
        <v>0.21176470588235299</v>
      </c>
      <c r="P1139" s="13">
        <v>0.30434782608695699</v>
      </c>
      <c r="Q1139" s="13">
        <v>0.25683060109289602</v>
      </c>
      <c r="R1139" s="13"/>
      <c r="S1139" s="13">
        <v>0.18518518518518501</v>
      </c>
      <c r="T1139" s="13">
        <v>0.3125</v>
      </c>
      <c r="U1139" s="13">
        <v>0.125</v>
      </c>
      <c r="V1139" s="13">
        <v>0.225806451612903</v>
      </c>
      <c r="W1139" s="13">
        <v>0.169491525423729</v>
      </c>
      <c r="X1139" s="13">
        <v>0.28169014084506999</v>
      </c>
      <c r="Y1139" s="13">
        <v>0.25925925925925902</v>
      </c>
      <c r="Z1139" s="13">
        <v>0.22222222222222199</v>
      </c>
      <c r="AA1139" s="13">
        <v>0.25352112676056299</v>
      </c>
      <c r="AB1139" s="13">
        <v>0.31372549019607798</v>
      </c>
      <c r="AC1139" s="13">
        <v>0.21621621621621601</v>
      </c>
      <c r="AD1139" s="13">
        <v>0.27272727272727298</v>
      </c>
      <c r="AE1139" s="13"/>
      <c r="AF1139" s="13">
        <v>0.255</v>
      </c>
      <c r="AG1139" s="13">
        <v>0.20863309352518</v>
      </c>
      <c r="AH1139" s="13"/>
      <c r="AI1139" s="13">
        <v>0.23931623931623899</v>
      </c>
      <c r="AJ1139" s="13">
        <v>0.44444444444444398</v>
      </c>
      <c r="AK1139" s="13">
        <v>0.22222222222222199</v>
      </c>
      <c r="AL1139" s="13"/>
      <c r="AM1139" s="13">
        <v>0.34285714285714303</v>
      </c>
      <c r="AN1139" s="13">
        <v>0.32</v>
      </c>
      <c r="AO1139" s="13">
        <v>0.18181818181818199</v>
      </c>
      <c r="AP1139" s="13"/>
      <c r="AQ1139" s="13">
        <v>0.27616279069767402</v>
      </c>
      <c r="AR1139" s="13">
        <v>0.19642857142857101</v>
      </c>
      <c r="AS1139" s="13"/>
      <c r="AT1139" s="13">
        <v>0.24137931034482801</v>
      </c>
      <c r="AU1139" s="13">
        <v>0.240816326530612</v>
      </c>
      <c r="AV1139" s="13"/>
      <c r="AW1139" s="13">
        <v>0.24137931034482801</v>
      </c>
      <c r="AX1139" s="13">
        <v>0.23446893787575199</v>
      </c>
      <c r="AY1139" s="13"/>
      <c r="AZ1139" s="13">
        <v>0.217857142857143</v>
      </c>
      <c r="BA1139" s="13">
        <v>0.24936386768447799</v>
      </c>
      <c r="BB1139" s="13"/>
      <c r="BC1139" s="13">
        <v>0.33136094674556199</v>
      </c>
      <c r="BD1139" s="13">
        <v>0.22222222222222199</v>
      </c>
      <c r="BE1139" s="13"/>
      <c r="BF1139" s="13">
        <v>0.32857142857142901</v>
      </c>
      <c r="BG1139" s="13">
        <v>0.33333333333333298</v>
      </c>
      <c r="BH1139" s="13"/>
      <c r="BI1139" s="13">
        <v>0.31884057971014501</v>
      </c>
      <c r="BJ1139" s="13">
        <v>0.228995057660626</v>
      </c>
      <c r="BK1139" s="13"/>
      <c r="BL1139" s="13">
        <v>0.20895522388059701</v>
      </c>
      <c r="BM1139" s="13">
        <v>0.2525</v>
      </c>
    </row>
    <row r="1140" spans="2:65" x14ac:dyDescent="0.3">
      <c r="B1140" t="s">
        <v>71</v>
      </c>
      <c r="C1140" s="13">
        <v>0.31864904552129197</v>
      </c>
      <c r="D1140" s="13">
        <v>0.32628398791540802</v>
      </c>
      <c r="E1140" s="13">
        <v>0.31412103746397702</v>
      </c>
      <c r="F1140" s="13"/>
      <c r="G1140" s="13">
        <v>0.38554216867469898</v>
      </c>
      <c r="H1140" s="13">
        <v>0.32446808510638298</v>
      </c>
      <c r="I1140" s="13">
        <v>0.32191780821917798</v>
      </c>
      <c r="J1140" s="13">
        <v>0.32038834951456302</v>
      </c>
      <c r="K1140" s="13">
        <v>0.22535211267605601</v>
      </c>
      <c r="L1140" s="13">
        <v>0.31111111111111101</v>
      </c>
      <c r="M1140" s="13"/>
      <c r="N1140" s="13">
        <v>0.34210526315789502</v>
      </c>
      <c r="O1140" s="13">
        <v>0.28235294117647097</v>
      </c>
      <c r="P1140" s="13">
        <v>0.27173913043478298</v>
      </c>
      <c r="Q1140" s="13">
        <v>0.34426229508196698</v>
      </c>
      <c r="R1140" s="13"/>
      <c r="S1140" s="13">
        <v>0.37037037037037002</v>
      </c>
      <c r="T1140" s="13">
        <v>0.3125</v>
      </c>
      <c r="U1140" s="13">
        <v>0.25</v>
      </c>
      <c r="V1140" s="13">
        <v>0.30645161290322598</v>
      </c>
      <c r="W1140" s="13">
        <v>0.44067796610169502</v>
      </c>
      <c r="X1140" s="13">
        <v>0.352112676056338</v>
      </c>
      <c r="Y1140" s="13">
        <v>0.22222222222222199</v>
      </c>
      <c r="Z1140" s="13">
        <v>0.27777777777777801</v>
      </c>
      <c r="AA1140" s="13">
        <v>0.338028169014085</v>
      </c>
      <c r="AB1140" s="13">
        <v>0.25490196078431399</v>
      </c>
      <c r="AC1140" s="13">
        <v>0.18918918918918901</v>
      </c>
      <c r="AD1140" s="13">
        <v>0.27272727272727298</v>
      </c>
      <c r="AE1140" s="13"/>
      <c r="AF1140" s="13">
        <v>0.32</v>
      </c>
      <c r="AG1140" s="13">
        <v>0.31654676258992798</v>
      </c>
      <c r="AH1140" s="13"/>
      <c r="AI1140" s="13">
        <v>0.341880341880342</v>
      </c>
      <c r="AJ1140" s="13">
        <v>0.22222222222222199</v>
      </c>
      <c r="AK1140" s="13">
        <v>0.30409356725146203</v>
      </c>
      <c r="AL1140" s="13"/>
      <c r="AM1140" s="13">
        <v>0.34285714285714303</v>
      </c>
      <c r="AN1140" s="13">
        <v>0.48</v>
      </c>
      <c r="AO1140" s="13">
        <v>0.24242424242424199</v>
      </c>
      <c r="AP1140" s="13"/>
      <c r="AQ1140" s="13">
        <v>0.32267441860465101</v>
      </c>
      <c r="AR1140" s="13">
        <v>0.31547619047619002</v>
      </c>
      <c r="AS1140" s="13"/>
      <c r="AT1140" s="13">
        <v>0.33908045977011497</v>
      </c>
      <c r="AU1140" s="13">
        <v>0.31020408163265301</v>
      </c>
      <c r="AV1140" s="13"/>
      <c r="AW1140" s="13">
        <v>0.35057471264367801</v>
      </c>
      <c r="AX1140" s="13">
        <v>0.30661322645290601</v>
      </c>
      <c r="AY1140" s="13"/>
      <c r="AZ1140" s="13">
        <v>0.3</v>
      </c>
      <c r="BA1140" s="13">
        <v>0.33587786259542002</v>
      </c>
      <c r="BB1140" s="13"/>
      <c r="BC1140" s="13">
        <v>0.33727810650887602</v>
      </c>
      <c r="BD1140" s="13">
        <v>0.26851851851851899</v>
      </c>
      <c r="BE1140" s="13"/>
      <c r="BF1140" s="13">
        <v>0.3</v>
      </c>
      <c r="BG1140" s="13">
        <v>0.36363636363636398</v>
      </c>
      <c r="BH1140" s="13"/>
      <c r="BI1140" s="13">
        <v>0.28985507246376802</v>
      </c>
      <c r="BJ1140" s="13">
        <v>0.32289950576606302</v>
      </c>
      <c r="BK1140" s="13"/>
      <c r="BL1140" s="13">
        <v>0.31343283582089598</v>
      </c>
      <c r="BM1140" s="13">
        <v>0.32250000000000001</v>
      </c>
    </row>
    <row r="1141" spans="2:65" x14ac:dyDescent="0.3">
      <c r="B1141" t="s">
        <v>401</v>
      </c>
      <c r="C1141" s="13">
        <v>0.26138032305433201</v>
      </c>
      <c r="D1141" s="13">
        <v>0.265861027190332</v>
      </c>
      <c r="E1141" s="13">
        <v>0.253602305475504</v>
      </c>
      <c r="F1141" s="13"/>
      <c r="G1141" s="13">
        <v>0.16867469879518099</v>
      </c>
      <c r="H1141" s="13">
        <v>0.26063829787234</v>
      </c>
      <c r="I1141" s="13">
        <v>0.232876712328767</v>
      </c>
      <c r="J1141" s="13">
        <v>0.242718446601942</v>
      </c>
      <c r="K1141" s="13">
        <v>0.36619718309859201</v>
      </c>
      <c r="L1141" s="13">
        <v>0.33333333333333298</v>
      </c>
      <c r="M1141" s="13"/>
      <c r="N1141" s="13">
        <v>0.232456140350877</v>
      </c>
      <c r="O1141" s="13">
        <v>0.35294117647058798</v>
      </c>
      <c r="P1141" s="13">
        <v>0.23913043478260901</v>
      </c>
      <c r="Q1141" s="13">
        <v>0.22404371584699501</v>
      </c>
      <c r="R1141" s="13"/>
      <c r="S1141" s="13">
        <v>0.266666666666667</v>
      </c>
      <c r="T1141" s="13">
        <v>0.22500000000000001</v>
      </c>
      <c r="U1141" s="13">
        <v>0.34375</v>
      </c>
      <c r="V1141" s="13">
        <v>0.16129032258064499</v>
      </c>
      <c r="W1141" s="13">
        <v>0.25423728813559299</v>
      </c>
      <c r="X1141" s="13">
        <v>0.183098591549296</v>
      </c>
      <c r="Y1141" s="13">
        <v>0.37037037037037002</v>
      </c>
      <c r="Z1141" s="13">
        <v>0.27777777777777801</v>
      </c>
      <c r="AA1141" s="13">
        <v>0.29577464788732399</v>
      </c>
      <c r="AB1141" s="13">
        <v>0.25490196078431399</v>
      </c>
      <c r="AC1141" s="13">
        <v>0.37837837837837801</v>
      </c>
      <c r="AD1141" s="13">
        <v>0.18181818181818199</v>
      </c>
      <c r="AE1141" s="13"/>
      <c r="AF1141" s="13">
        <v>0.2525</v>
      </c>
      <c r="AG1141" s="13">
        <v>0.27338129496402902</v>
      </c>
      <c r="AH1141" s="13"/>
      <c r="AI1141" s="13">
        <v>0.23931623931623899</v>
      </c>
      <c r="AJ1141" s="13">
        <v>0.25</v>
      </c>
      <c r="AK1141" s="13">
        <v>0.27485380116959102</v>
      </c>
      <c r="AL1141" s="13"/>
      <c r="AM1141" s="13">
        <v>0.14285714285714299</v>
      </c>
      <c r="AN1141" s="13">
        <v>0.08</v>
      </c>
      <c r="AO1141" s="13">
        <v>0.36363636363636398</v>
      </c>
      <c r="AP1141" s="13"/>
      <c r="AQ1141" s="13">
        <v>0.232558139534884</v>
      </c>
      <c r="AR1141" s="13">
        <v>0.288690476190476</v>
      </c>
      <c r="AS1141" s="13"/>
      <c r="AT1141" s="13">
        <v>0.247126436781609</v>
      </c>
      <c r="AU1141" s="13">
        <v>0.26326530612244903</v>
      </c>
      <c r="AV1141" s="13"/>
      <c r="AW1141" s="13">
        <v>0.23563218390804599</v>
      </c>
      <c r="AX1141" s="13">
        <v>0.27254509018036099</v>
      </c>
      <c r="AY1141" s="13"/>
      <c r="AZ1141" s="13">
        <v>0.28928571428571398</v>
      </c>
      <c r="BA1141" s="13">
        <v>0.244274809160305</v>
      </c>
      <c r="BB1141" s="13"/>
      <c r="BC1141" s="13">
        <v>0.21301775147929</v>
      </c>
      <c r="BD1141" s="13">
        <v>0.32407407407407401</v>
      </c>
      <c r="BE1141" s="13"/>
      <c r="BF1141" s="13">
        <v>0.22857142857142901</v>
      </c>
      <c r="BG1141" s="13">
        <v>0.20202020202020199</v>
      </c>
      <c r="BH1141" s="13"/>
      <c r="BI1141" s="13">
        <v>0.217391304347826</v>
      </c>
      <c r="BJ1141" s="13">
        <v>0.26194398682042802</v>
      </c>
      <c r="BK1141" s="13"/>
      <c r="BL1141" s="13">
        <v>0.28358208955223901</v>
      </c>
      <c r="BM1141" s="13">
        <v>0.24249999999999999</v>
      </c>
    </row>
    <row r="1142" spans="2:65" x14ac:dyDescent="0.3">
      <c r="B1142" t="s">
        <v>73</v>
      </c>
      <c r="C1142" s="13">
        <v>0.110132158590308</v>
      </c>
      <c r="D1142" s="13">
        <v>0.11480362537764401</v>
      </c>
      <c r="E1142" s="13">
        <v>0.10662824207492801</v>
      </c>
      <c r="F1142" s="13"/>
      <c r="G1142" s="13">
        <v>8.4337349397590397E-2</v>
      </c>
      <c r="H1142" s="13">
        <v>9.0425531914893595E-2</v>
      </c>
      <c r="I1142" s="13">
        <v>0.150684931506849</v>
      </c>
      <c r="J1142" s="13">
        <v>0.12621359223301001</v>
      </c>
      <c r="K1142" s="13">
        <v>0.154929577464789</v>
      </c>
      <c r="L1142" s="13">
        <v>5.5555555555555601E-2</v>
      </c>
      <c r="M1142" s="13"/>
      <c r="N1142" s="13">
        <v>0.144736842105263</v>
      </c>
      <c r="O1142" s="13">
        <v>5.8823529411764698E-2</v>
      </c>
      <c r="P1142" s="13">
        <v>0.13043478260869601</v>
      </c>
      <c r="Q1142" s="13">
        <v>0.103825136612022</v>
      </c>
      <c r="R1142" s="13"/>
      <c r="S1142" s="13">
        <v>0.10370370370370401</v>
      </c>
      <c r="T1142" s="13">
        <v>8.7499999999999994E-2</v>
      </c>
      <c r="U1142" s="13">
        <v>0.125</v>
      </c>
      <c r="V1142" s="13">
        <v>0.112903225806452</v>
      </c>
      <c r="W1142" s="13">
        <v>8.4745762711864403E-2</v>
      </c>
      <c r="X1142" s="13">
        <v>0.12676056338028199</v>
      </c>
      <c r="Y1142" s="13">
        <v>9.2592592592592601E-2</v>
      </c>
      <c r="Z1142" s="13">
        <v>0.16666666666666699</v>
      </c>
      <c r="AA1142" s="13">
        <v>8.4507042253521097E-2</v>
      </c>
      <c r="AB1142" s="13">
        <v>0.11764705882352899</v>
      </c>
      <c r="AC1142" s="13">
        <v>0.162162162162162</v>
      </c>
      <c r="AD1142" s="13">
        <v>0.27272727272727298</v>
      </c>
      <c r="AE1142" s="13"/>
      <c r="AF1142" s="13">
        <v>0.1</v>
      </c>
      <c r="AG1142" s="13">
        <v>0.12589928057554001</v>
      </c>
      <c r="AH1142" s="13"/>
      <c r="AI1142" s="13">
        <v>0.102564102564103</v>
      </c>
      <c r="AJ1142" s="13">
        <v>5.5555555555555601E-2</v>
      </c>
      <c r="AK1142" s="13">
        <v>0.105263157894737</v>
      </c>
      <c r="AL1142" s="13"/>
      <c r="AM1142" s="13">
        <v>8.5714285714285701E-2</v>
      </c>
      <c r="AN1142" s="13">
        <v>0.12</v>
      </c>
      <c r="AO1142" s="13">
        <v>0.10606060606060599</v>
      </c>
      <c r="AP1142" s="13"/>
      <c r="AQ1142" s="13">
        <v>0.116279069767442</v>
      </c>
      <c r="AR1142" s="13">
        <v>0.104166666666667</v>
      </c>
      <c r="AS1142" s="13"/>
      <c r="AT1142" s="13">
        <v>9.7701149425287404E-2</v>
      </c>
      <c r="AU1142" s="13">
        <v>0.114285714285714</v>
      </c>
      <c r="AV1142" s="13"/>
      <c r="AW1142" s="13">
        <v>9.7701149425287404E-2</v>
      </c>
      <c r="AX1142" s="13">
        <v>0.11422845691382801</v>
      </c>
      <c r="AY1142" s="13"/>
      <c r="AZ1142" s="13">
        <v>0.10357142857142899</v>
      </c>
      <c r="BA1142" s="13">
        <v>0.11195928753180701</v>
      </c>
      <c r="BB1142" s="13"/>
      <c r="BC1142" s="13">
        <v>7.1005917159763302E-2</v>
      </c>
      <c r="BD1142" s="13">
        <v>0.11111111111111099</v>
      </c>
      <c r="BE1142" s="13"/>
      <c r="BF1142" s="13">
        <v>7.1428571428571397E-2</v>
      </c>
      <c r="BG1142" s="13">
        <v>7.0707070707070704E-2</v>
      </c>
      <c r="BH1142" s="13"/>
      <c r="BI1142" s="13">
        <v>0.101449275362319</v>
      </c>
      <c r="BJ1142" s="13">
        <v>0.11202635914332799</v>
      </c>
      <c r="BK1142" s="13"/>
      <c r="BL1142" s="13">
        <v>0.10820895522388101</v>
      </c>
      <c r="BM1142" s="13">
        <v>0.115</v>
      </c>
    </row>
    <row r="1143" spans="2:65" x14ac:dyDescent="0.3">
      <c r="B1143" t="s">
        <v>402</v>
      </c>
      <c r="C1143" s="13">
        <v>4.4052863436123399E-2</v>
      </c>
      <c r="D1143" s="13">
        <v>5.1359516616314202E-2</v>
      </c>
      <c r="E1143" s="13">
        <v>3.7463976945245003E-2</v>
      </c>
      <c r="F1143" s="13"/>
      <c r="G1143" s="13">
        <v>3.6144578313252997E-2</v>
      </c>
      <c r="H1143" s="13">
        <v>4.2553191489361701E-2</v>
      </c>
      <c r="I1143" s="13">
        <v>3.42465753424658E-2</v>
      </c>
      <c r="J1143" s="13">
        <v>5.8252427184466E-2</v>
      </c>
      <c r="K1143" s="13">
        <v>4.2253521126760597E-2</v>
      </c>
      <c r="L1143" s="13">
        <v>5.5555555555555601E-2</v>
      </c>
      <c r="M1143" s="13"/>
      <c r="N1143" s="13">
        <v>3.5087719298245598E-2</v>
      </c>
      <c r="O1143" s="13">
        <v>7.0588235294117604E-2</v>
      </c>
      <c r="P1143" s="13">
        <v>4.3478260869565202E-2</v>
      </c>
      <c r="Q1143" s="13">
        <v>3.2786885245901599E-2</v>
      </c>
      <c r="R1143" s="13"/>
      <c r="S1143" s="13">
        <v>3.7037037037037E-2</v>
      </c>
      <c r="T1143" s="13">
        <v>3.7499999999999999E-2</v>
      </c>
      <c r="U1143" s="13">
        <v>0.125</v>
      </c>
      <c r="V1143" s="13">
        <v>9.6774193548387094E-2</v>
      </c>
      <c r="W1143" s="13">
        <v>3.3898305084745797E-2</v>
      </c>
      <c r="X1143" s="13">
        <v>4.2253521126760597E-2</v>
      </c>
      <c r="Y1143" s="13">
        <v>1.85185185185185E-2</v>
      </c>
      <c r="Z1143" s="13">
        <v>0</v>
      </c>
      <c r="AA1143" s="13">
        <v>2.8169014084507001E-2</v>
      </c>
      <c r="AB1143" s="13">
        <v>3.9215686274509803E-2</v>
      </c>
      <c r="AC1143" s="13">
        <v>5.4054054054054099E-2</v>
      </c>
      <c r="AD1143" s="13">
        <v>0</v>
      </c>
      <c r="AE1143" s="13"/>
      <c r="AF1143" s="13">
        <v>4.4999999999999998E-2</v>
      </c>
      <c r="AG1143" s="13">
        <v>4.3165467625899297E-2</v>
      </c>
      <c r="AH1143" s="13"/>
      <c r="AI1143" s="13">
        <v>5.1282051282051301E-2</v>
      </c>
      <c r="AJ1143" s="13">
        <v>2.7777777777777801E-2</v>
      </c>
      <c r="AK1143" s="13">
        <v>5.8479532163742701E-2</v>
      </c>
      <c r="AL1143" s="13"/>
      <c r="AM1143" s="13">
        <v>5.7142857142857099E-2</v>
      </c>
      <c r="AN1143" s="13">
        <v>0</v>
      </c>
      <c r="AO1143" s="13">
        <v>7.5757575757575801E-2</v>
      </c>
      <c r="AP1143" s="13"/>
      <c r="AQ1143" s="13">
        <v>3.4883720930232599E-2</v>
      </c>
      <c r="AR1143" s="13">
        <v>5.3571428571428603E-2</v>
      </c>
      <c r="AS1143" s="13"/>
      <c r="AT1143" s="13">
        <v>4.0229885057471299E-2</v>
      </c>
      <c r="AU1143" s="13">
        <v>4.4897959183673501E-2</v>
      </c>
      <c r="AV1143" s="13"/>
      <c r="AW1143" s="13">
        <v>4.0229885057471299E-2</v>
      </c>
      <c r="AX1143" s="13">
        <v>4.60921843687375E-2</v>
      </c>
      <c r="AY1143" s="13"/>
      <c r="AZ1143" s="13">
        <v>5.3571428571428603E-2</v>
      </c>
      <c r="BA1143" s="13">
        <v>3.8167938931297697E-2</v>
      </c>
      <c r="BB1143" s="13"/>
      <c r="BC1143" s="13">
        <v>3.5502958579881699E-2</v>
      </c>
      <c r="BD1143" s="13">
        <v>3.7037037037037E-2</v>
      </c>
      <c r="BE1143" s="13"/>
      <c r="BF1143" s="13">
        <v>4.2857142857142899E-2</v>
      </c>
      <c r="BG1143" s="13">
        <v>3.03030303030303E-2</v>
      </c>
      <c r="BH1143" s="13"/>
      <c r="BI1143" s="13">
        <v>5.7971014492753603E-2</v>
      </c>
      <c r="BJ1143" s="13">
        <v>4.2833607907743002E-2</v>
      </c>
      <c r="BK1143" s="13"/>
      <c r="BL1143" s="13">
        <v>5.5970149253731297E-2</v>
      </c>
      <c r="BM1143" s="13">
        <v>3.7499999999999999E-2</v>
      </c>
    </row>
    <row r="1144" spans="2:65" x14ac:dyDescent="0.3">
      <c r="B1144" t="s">
        <v>91</v>
      </c>
      <c r="C1144" s="13">
        <v>2.93685756240822E-2</v>
      </c>
      <c r="D1144" s="13">
        <v>3.0211480362537801E-2</v>
      </c>
      <c r="E1144" s="13">
        <v>2.8818443804034598E-2</v>
      </c>
      <c r="F1144" s="13"/>
      <c r="G1144" s="13">
        <v>1.20481927710843E-2</v>
      </c>
      <c r="H1144" s="13">
        <v>2.6595744680851099E-2</v>
      </c>
      <c r="I1144" s="13">
        <v>2.7397260273972601E-2</v>
      </c>
      <c r="J1144" s="13">
        <v>2.9126213592233E-2</v>
      </c>
      <c r="K1144" s="13">
        <v>4.2253521126760597E-2</v>
      </c>
      <c r="L1144" s="13">
        <v>4.4444444444444398E-2</v>
      </c>
      <c r="M1144" s="13"/>
      <c r="N1144" s="13">
        <v>3.5087719298245598E-2</v>
      </c>
      <c r="O1144" s="13">
        <v>2.3529411764705899E-2</v>
      </c>
      <c r="P1144" s="13">
        <v>1.0869565217391301E-2</v>
      </c>
      <c r="Q1144" s="13">
        <v>3.8251366120218601E-2</v>
      </c>
      <c r="R1144" s="13"/>
      <c r="S1144" s="13">
        <v>3.7037037037037E-2</v>
      </c>
      <c r="T1144" s="13">
        <v>2.5000000000000001E-2</v>
      </c>
      <c r="U1144" s="13">
        <v>3.125E-2</v>
      </c>
      <c r="V1144" s="13">
        <v>9.6774193548387094E-2</v>
      </c>
      <c r="W1144" s="13">
        <v>1.6949152542372899E-2</v>
      </c>
      <c r="X1144" s="13">
        <v>1.4084507042253501E-2</v>
      </c>
      <c r="Y1144" s="13">
        <v>3.7037037037037E-2</v>
      </c>
      <c r="Z1144" s="13">
        <v>5.5555555555555601E-2</v>
      </c>
      <c r="AA1144" s="13">
        <v>0</v>
      </c>
      <c r="AB1144" s="13">
        <v>1.9607843137254902E-2</v>
      </c>
      <c r="AC1144" s="13">
        <v>0</v>
      </c>
      <c r="AD1144" s="13">
        <v>0</v>
      </c>
      <c r="AE1144" s="13"/>
      <c r="AF1144" s="13">
        <v>2.75E-2</v>
      </c>
      <c r="AG1144" s="13">
        <v>3.2374100719424502E-2</v>
      </c>
      <c r="AH1144" s="13"/>
      <c r="AI1144" s="13">
        <v>2.5641025641025599E-2</v>
      </c>
      <c r="AJ1144" s="13">
        <v>0</v>
      </c>
      <c r="AK1144" s="13">
        <v>3.5087719298245598E-2</v>
      </c>
      <c r="AL1144" s="13"/>
      <c r="AM1144" s="13">
        <v>2.8571428571428598E-2</v>
      </c>
      <c r="AN1144" s="13">
        <v>0</v>
      </c>
      <c r="AO1144" s="13">
        <v>3.03030303030303E-2</v>
      </c>
      <c r="AP1144" s="13"/>
      <c r="AQ1144" s="13">
        <v>1.74418604651163E-2</v>
      </c>
      <c r="AR1144" s="13">
        <v>4.1666666666666699E-2</v>
      </c>
      <c r="AS1144" s="13"/>
      <c r="AT1144" s="13">
        <v>3.4482758620689703E-2</v>
      </c>
      <c r="AU1144" s="13">
        <v>2.6530612244898E-2</v>
      </c>
      <c r="AV1144" s="13"/>
      <c r="AW1144" s="13">
        <v>3.4482758620689703E-2</v>
      </c>
      <c r="AX1144" s="13">
        <v>2.6052104208416801E-2</v>
      </c>
      <c r="AY1144" s="13"/>
      <c r="AZ1144" s="13">
        <v>3.5714285714285698E-2</v>
      </c>
      <c r="BA1144" s="13">
        <v>2.03562340966921E-2</v>
      </c>
      <c r="BB1144" s="13"/>
      <c r="BC1144" s="13">
        <v>1.18343195266272E-2</v>
      </c>
      <c r="BD1144" s="13">
        <v>3.7037037037037E-2</v>
      </c>
      <c r="BE1144" s="13"/>
      <c r="BF1144" s="13">
        <v>2.8571428571428598E-2</v>
      </c>
      <c r="BG1144" s="13">
        <v>0</v>
      </c>
      <c r="BH1144" s="13"/>
      <c r="BI1144" s="13">
        <v>1.4492753623188401E-2</v>
      </c>
      <c r="BJ1144" s="13">
        <v>3.1301482701812197E-2</v>
      </c>
      <c r="BK1144" s="13"/>
      <c r="BL1144" s="13">
        <v>2.9850746268656699E-2</v>
      </c>
      <c r="BM1144" s="13">
        <v>0.03</v>
      </c>
    </row>
    <row r="1145" spans="2:65" x14ac:dyDescent="0.3">
      <c r="B1145" t="s">
        <v>76</v>
      </c>
      <c r="C1145" s="13">
        <v>0.55506607929515395</v>
      </c>
      <c r="D1145" s="13">
        <v>0.53776435045317195</v>
      </c>
      <c r="E1145" s="13">
        <v>0.57348703170028803</v>
      </c>
      <c r="F1145" s="13"/>
      <c r="G1145" s="13">
        <v>0.69879518072289204</v>
      </c>
      <c r="H1145" s="13">
        <v>0.57978723404255295</v>
      </c>
      <c r="I1145" s="13">
        <v>0.55479452054794498</v>
      </c>
      <c r="J1145" s="13">
        <v>0.54368932038834905</v>
      </c>
      <c r="K1145" s="13">
        <v>0.39436619718309901</v>
      </c>
      <c r="L1145" s="13">
        <v>0.51111111111111096</v>
      </c>
      <c r="M1145" s="13"/>
      <c r="N1145" s="13">
        <v>0.55263157894736803</v>
      </c>
      <c r="O1145" s="13">
        <v>0.49411764705882399</v>
      </c>
      <c r="P1145" s="13">
        <v>0.57608695652173902</v>
      </c>
      <c r="Q1145" s="13">
        <v>0.60109289617486295</v>
      </c>
      <c r="R1145" s="13"/>
      <c r="S1145" s="13">
        <v>0.55555555555555602</v>
      </c>
      <c r="T1145" s="13">
        <v>0.625</v>
      </c>
      <c r="U1145" s="13">
        <v>0.375</v>
      </c>
      <c r="V1145" s="13">
        <v>0.532258064516129</v>
      </c>
      <c r="W1145" s="13">
        <v>0.61016949152542399</v>
      </c>
      <c r="X1145" s="13">
        <v>0.63380281690140805</v>
      </c>
      <c r="Y1145" s="13">
        <v>0.48148148148148101</v>
      </c>
      <c r="Z1145" s="13">
        <v>0.5</v>
      </c>
      <c r="AA1145" s="13">
        <v>0.59154929577464799</v>
      </c>
      <c r="AB1145" s="13">
        <v>0.56862745098039202</v>
      </c>
      <c r="AC1145" s="13">
        <v>0.40540540540540498</v>
      </c>
      <c r="AD1145" s="13">
        <v>0.54545454545454497</v>
      </c>
      <c r="AE1145" s="13"/>
      <c r="AF1145" s="13">
        <v>0.57499999999999996</v>
      </c>
      <c r="AG1145" s="13">
        <v>0.52517985611510798</v>
      </c>
      <c r="AH1145" s="13"/>
      <c r="AI1145" s="13">
        <v>0.58119658119658102</v>
      </c>
      <c r="AJ1145" s="13">
        <v>0.66666666666666696</v>
      </c>
      <c r="AK1145" s="13">
        <v>0.52631578947368396</v>
      </c>
      <c r="AL1145" s="13"/>
      <c r="AM1145" s="13">
        <v>0.68571428571428605</v>
      </c>
      <c r="AN1145" s="13">
        <v>0.8</v>
      </c>
      <c r="AO1145" s="13">
        <v>0.42424242424242398</v>
      </c>
      <c r="AP1145" s="13"/>
      <c r="AQ1145" s="13">
        <v>0.59883720930232598</v>
      </c>
      <c r="AR1145" s="13">
        <v>0.51190476190476197</v>
      </c>
      <c r="AS1145" s="13"/>
      <c r="AT1145" s="13">
        <v>0.58045977011494299</v>
      </c>
      <c r="AU1145" s="13">
        <v>0.55102040816326503</v>
      </c>
      <c r="AV1145" s="13"/>
      <c r="AW1145" s="13">
        <v>0.59195402298850597</v>
      </c>
      <c r="AX1145" s="13">
        <v>0.54108216432865697</v>
      </c>
      <c r="AY1145" s="13"/>
      <c r="AZ1145" s="13">
        <v>0.51785714285714302</v>
      </c>
      <c r="BA1145" s="13">
        <v>0.58524173027989801</v>
      </c>
      <c r="BB1145" s="13"/>
      <c r="BC1145" s="13">
        <v>0.66863905325443795</v>
      </c>
      <c r="BD1145" s="13">
        <v>0.49074074074074098</v>
      </c>
      <c r="BE1145" s="13"/>
      <c r="BF1145" s="13">
        <v>0.628571428571429</v>
      </c>
      <c r="BG1145" s="13">
        <v>0.69696969696969702</v>
      </c>
      <c r="BH1145" s="13"/>
      <c r="BI1145" s="13">
        <v>0.60869565217391297</v>
      </c>
      <c r="BJ1145" s="13">
        <v>0.55189456342668897</v>
      </c>
      <c r="BK1145" s="13"/>
      <c r="BL1145" s="13">
        <v>0.52238805970149205</v>
      </c>
      <c r="BM1145" s="13">
        <v>0.57499999999999996</v>
      </c>
    </row>
    <row r="1146" spans="2:65" x14ac:dyDescent="0.3">
      <c r="B1146" t="s">
        <v>77</v>
      </c>
      <c r="C1146" s="13">
        <v>0.154185022026432</v>
      </c>
      <c r="D1146" s="13">
        <v>0.16616314199395801</v>
      </c>
      <c r="E1146" s="13">
        <v>0.144092219020173</v>
      </c>
      <c r="F1146" s="13"/>
      <c r="G1146" s="13">
        <v>0.120481927710843</v>
      </c>
      <c r="H1146" s="13">
        <v>0.13297872340425501</v>
      </c>
      <c r="I1146" s="13">
        <v>0.184931506849315</v>
      </c>
      <c r="J1146" s="13">
        <v>0.18446601941747601</v>
      </c>
      <c r="K1146" s="13">
        <v>0.19718309859154901</v>
      </c>
      <c r="L1146" s="13">
        <v>0.11111111111111099</v>
      </c>
      <c r="M1146" s="13"/>
      <c r="N1146" s="13">
        <v>0.179824561403509</v>
      </c>
      <c r="O1146" s="13">
        <v>0.129411764705882</v>
      </c>
      <c r="P1146" s="13">
        <v>0.173913043478261</v>
      </c>
      <c r="Q1146" s="13">
        <v>0.13661202185792401</v>
      </c>
      <c r="R1146" s="13"/>
      <c r="S1146" s="13">
        <v>0.140740740740741</v>
      </c>
      <c r="T1146" s="13">
        <v>0.125</v>
      </c>
      <c r="U1146" s="13">
        <v>0.25</v>
      </c>
      <c r="V1146" s="13">
        <v>0.209677419354839</v>
      </c>
      <c r="W1146" s="13">
        <v>0.11864406779661001</v>
      </c>
      <c r="X1146" s="13">
        <v>0.169014084507042</v>
      </c>
      <c r="Y1146" s="13">
        <v>0.11111111111111099</v>
      </c>
      <c r="Z1146" s="13">
        <v>0.16666666666666699</v>
      </c>
      <c r="AA1146" s="13">
        <v>0.11267605633802801</v>
      </c>
      <c r="AB1146" s="13">
        <v>0.15686274509803899</v>
      </c>
      <c r="AC1146" s="13">
        <v>0.21621621621621601</v>
      </c>
      <c r="AD1146" s="13">
        <v>0.27272727272727298</v>
      </c>
      <c r="AE1146" s="13"/>
      <c r="AF1146" s="13">
        <v>0.14499999999999999</v>
      </c>
      <c r="AG1146" s="13">
        <v>0.16906474820143899</v>
      </c>
      <c r="AH1146" s="13"/>
      <c r="AI1146" s="13">
        <v>0.15384615384615399</v>
      </c>
      <c r="AJ1146" s="13">
        <v>8.3333333333333301E-2</v>
      </c>
      <c r="AK1146" s="13">
        <v>0.16374269005847999</v>
      </c>
      <c r="AL1146" s="13"/>
      <c r="AM1146" s="13">
        <v>0.14285714285714299</v>
      </c>
      <c r="AN1146" s="13">
        <v>0.12</v>
      </c>
      <c r="AO1146" s="13">
        <v>0.18181818181818199</v>
      </c>
      <c r="AP1146" s="13"/>
      <c r="AQ1146" s="13">
        <v>0.15116279069767399</v>
      </c>
      <c r="AR1146" s="13">
        <v>0.15773809523809501</v>
      </c>
      <c r="AS1146" s="13"/>
      <c r="AT1146" s="13">
        <v>0.13793103448275901</v>
      </c>
      <c r="AU1146" s="13">
        <v>0.159183673469388</v>
      </c>
      <c r="AV1146" s="13"/>
      <c r="AW1146" s="13">
        <v>0.13793103448275901</v>
      </c>
      <c r="AX1146" s="13">
        <v>0.16032064128256501</v>
      </c>
      <c r="AY1146" s="13"/>
      <c r="AZ1146" s="13">
        <v>0.157142857142857</v>
      </c>
      <c r="BA1146" s="13">
        <v>0.150127226463104</v>
      </c>
      <c r="BB1146" s="13"/>
      <c r="BC1146" s="13">
        <v>0.106508875739645</v>
      </c>
      <c r="BD1146" s="13">
        <v>0.148148148148148</v>
      </c>
      <c r="BE1146" s="13"/>
      <c r="BF1146" s="13">
        <v>0.114285714285714</v>
      </c>
      <c r="BG1146" s="13">
        <v>0.10101010101010099</v>
      </c>
      <c r="BH1146" s="13"/>
      <c r="BI1146" s="13">
        <v>0.15942028985507201</v>
      </c>
      <c r="BJ1146" s="13">
        <v>0.154859967051071</v>
      </c>
      <c r="BK1146" s="13"/>
      <c r="BL1146" s="13">
        <v>0.164179104477612</v>
      </c>
      <c r="BM1146" s="13">
        <v>0.1525</v>
      </c>
    </row>
    <row r="1147" spans="2:65" x14ac:dyDescent="0.3">
      <c r="B1147" t="s">
        <v>78</v>
      </c>
      <c r="C1147" s="13">
        <v>0.40088105726872197</v>
      </c>
      <c r="D1147" s="13">
        <v>0.37160120845921402</v>
      </c>
      <c r="E1147" s="13">
        <v>0.42939481268011498</v>
      </c>
      <c r="F1147" s="13"/>
      <c r="G1147" s="13">
        <v>0.57831325301204795</v>
      </c>
      <c r="H1147" s="13">
        <v>0.44680851063829802</v>
      </c>
      <c r="I1147" s="13">
        <v>0.36986301369863001</v>
      </c>
      <c r="J1147" s="13">
        <v>0.35922330097087402</v>
      </c>
      <c r="K1147" s="13">
        <v>0.19718309859154901</v>
      </c>
      <c r="L1147" s="13">
        <v>0.4</v>
      </c>
      <c r="M1147" s="13"/>
      <c r="N1147" s="13">
        <v>0.37280701754385998</v>
      </c>
      <c r="O1147" s="13">
        <v>0.36470588235294099</v>
      </c>
      <c r="P1147" s="13">
        <v>0.40217391304347799</v>
      </c>
      <c r="Q1147" s="13">
        <v>0.46448087431694002</v>
      </c>
      <c r="R1147" s="13"/>
      <c r="S1147" s="13">
        <v>0.41481481481481502</v>
      </c>
      <c r="T1147" s="13">
        <v>0.5</v>
      </c>
      <c r="U1147" s="13">
        <v>0.125</v>
      </c>
      <c r="V1147" s="13">
        <v>0.32258064516128998</v>
      </c>
      <c r="W1147" s="13">
        <v>0.49152542372881303</v>
      </c>
      <c r="X1147" s="13">
        <v>0.46478873239436602</v>
      </c>
      <c r="Y1147" s="13">
        <v>0.37037037037037002</v>
      </c>
      <c r="Z1147" s="13">
        <v>0.33333333333333298</v>
      </c>
      <c r="AA1147" s="13">
        <v>0.47887323943662002</v>
      </c>
      <c r="AB1147" s="13">
        <v>0.41176470588235298</v>
      </c>
      <c r="AC1147" s="13">
        <v>0.18918918918918901</v>
      </c>
      <c r="AD1147" s="13">
        <v>0.27272727272727298</v>
      </c>
      <c r="AE1147" s="13"/>
      <c r="AF1147" s="13">
        <v>0.43</v>
      </c>
      <c r="AG1147" s="13">
        <v>0.35611510791366902</v>
      </c>
      <c r="AH1147" s="13"/>
      <c r="AI1147" s="13">
        <v>0.427350427350427</v>
      </c>
      <c r="AJ1147" s="13">
        <v>0.58333333333333304</v>
      </c>
      <c r="AK1147" s="13">
        <v>0.36257309941520499</v>
      </c>
      <c r="AL1147" s="13"/>
      <c r="AM1147" s="13">
        <v>0.54285714285714304</v>
      </c>
      <c r="AN1147" s="13">
        <v>0.68</v>
      </c>
      <c r="AO1147" s="13">
        <v>0.24242424242424199</v>
      </c>
      <c r="AP1147" s="13"/>
      <c r="AQ1147" s="13">
        <v>0.44767441860465101</v>
      </c>
      <c r="AR1147" s="13">
        <v>0.35416666666666702</v>
      </c>
      <c r="AS1147" s="13"/>
      <c r="AT1147" s="13">
        <v>0.44252873563218398</v>
      </c>
      <c r="AU1147" s="13">
        <v>0.39183673469387698</v>
      </c>
      <c r="AV1147" s="13"/>
      <c r="AW1147" s="13">
        <v>0.45402298850574702</v>
      </c>
      <c r="AX1147" s="13">
        <v>0.38076152304609201</v>
      </c>
      <c r="AY1147" s="13"/>
      <c r="AZ1147" s="13">
        <v>0.36071428571428599</v>
      </c>
      <c r="BA1147" s="13">
        <v>0.43511450381679401</v>
      </c>
      <c r="BB1147" s="13"/>
      <c r="BC1147" s="13">
        <v>0.56213017751479299</v>
      </c>
      <c r="BD1147" s="13">
        <v>0.342592592592593</v>
      </c>
      <c r="BE1147" s="13"/>
      <c r="BF1147" s="13">
        <v>0.51428571428571401</v>
      </c>
      <c r="BG1147" s="13">
        <v>0.59595959595959602</v>
      </c>
      <c r="BH1147" s="13"/>
      <c r="BI1147" s="13">
        <v>0.44927536231884102</v>
      </c>
      <c r="BJ1147" s="13">
        <v>0.397034596375618</v>
      </c>
      <c r="BK1147" s="13"/>
      <c r="BL1147" s="13">
        <v>0.35820895522388102</v>
      </c>
      <c r="BM1147" s="13">
        <v>0.42249999999999999</v>
      </c>
    </row>
    <row r="1148" spans="2:65" x14ac:dyDescent="0.3">
      <c r="C1148" s="13"/>
      <c r="D1148" s="13"/>
      <c r="E1148" s="13"/>
      <c r="F1148" s="13"/>
      <c r="G1148" s="13"/>
      <c r="H1148" s="13"/>
      <c r="I1148" s="13"/>
      <c r="J1148" s="13"/>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c r="BK1148" s="13"/>
      <c r="BL1148" s="13"/>
      <c r="BM1148" s="13"/>
    </row>
    <row r="1149" spans="2:65" x14ac:dyDescent="0.3">
      <c r="B1149" s="6" t="s">
        <v>463</v>
      </c>
      <c r="C1149" s="13"/>
      <c r="D1149" s="13"/>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c r="BK1149" s="13"/>
      <c r="BL1149" s="13"/>
      <c r="BM1149" s="13"/>
    </row>
    <row r="1150" spans="2:65" x14ac:dyDescent="0.3">
      <c r="B1150" s="23" t="s">
        <v>184</v>
      </c>
      <c r="C1150" s="13"/>
      <c r="D1150" s="13"/>
      <c r="E1150" s="13"/>
      <c r="F1150" s="13"/>
      <c r="G1150" s="13"/>
      <c r="H1150" s="13"/>
      <c r="I1150" s="13"/>
      <c r="J1150" s="13"/>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row>
    <row r="1151" spans="2:65" x14ac:dyDescent="0.3">
      <c r="B1151" t="s">
        <v>400</v>
      </c>
      <c r="C1151" s="13">
        <v>0.29074889867841403</v>
      </c>
      <c r="D1151" s="13">
        <v>0.28700906344410898</v>
      </c>
      <c r="E1151" s="13">
        <v>0.29682997118155602</v>
      </c>
      <c r="F1151" s="13"/>
      <c r="G1151" s="13">
        <v>0.30120481927710802</v>
      </c>
      <c r="H1151" s="13">
        <v>0.29787234042553201</v>
      </c>
      <c r="I1151" s="13">
        <v>0.267123287671233</v>
      </c>
      <c r="J1151" s="13">
        <v>0.26213592233009703</v>
      </c>
      <c r="K1151" s="13">
        <v>0.338028169014085</v>
      </c>
      <c r="L1151" s="13">
        <v>0.3</v>
      </c>
      <c r="M1151" s="13"/>
      <c r="N1151" s="13">
        <v>0.30263157894736797</v>
      </c>
      <c r="O1151" s="13">
        <v>0.21176470588235299</v>
      </c>
      <c r="P1151" s="13">
        <v>0.315217391304348</v>
      </c>
      <c r="Q1151" s="13">
        <v>0.32786885245901598</v>
      </c>
      <c r="R1151" s="13"/>
      <c r="S1151" s="13">
        <v>0.32592592592592601</v>
      </c>
      <c r="T1151" s="13">
        <v>0.28749999999999998</v>
      </c>
      <c r="U1151" s="13">
        <v>0.3125</v>
      </c>
      <c r="V1151" s="13">
        <v>0.32258064516128998</v>
      </c>
      <c r="W1151" s="13">
        <v>0.305084745762712</v>
      </c>
      <c r="X1151" s="13">
        <v>0.323943661971831</v>
      </c>
      <c r="Y1151" s="13">
        <v>0.27777777777777801</v>
      </c>
      <c r="Z1151" s="13">
        <v>0.16666666666666699</v>
      </c>
      <c r="AA1151" s="13">
        <v>0.23943661971831001</v>
      </c>
      <c r="AB1151" s="13">
        <v>0.29411764705882398</v>
      </c>
      <c r="AC1151" s="13">
        <v>0.18918918918918901</v>
      </c>
      <c r="AD1151" s="13">
        <v>0.27272727272727298</v>
      </c>
      <c r="AE1151" s="13"/>
      <c r="AF1151" s="13">
        <v>0.30499999999999999</v>
      </c>
      <c r="AG1151" s="13">
        <v>0.27338129496402902</v>
      </c>
      <c r="AH1151" s="13"/>
      <c r="AI1151" s="13">
        <v>0.29059829059829101</v>
      </c>
      <c r="AJ1151" s="13">
        <v>0.33333333333333298</v>
      </c>
      <c r="AK1151" s="13">
        <v>0.23976608187134499</v>
      </c>
      <c r="AL1151" s="13"/>
      <c r="AM1151" s="13">
        <v>0.45714285714285702</v>
      </c>
      <c r="AN1151" s="13">
        <v>0.32</v>
      </c>
      <c r="AO1151" s="13">
        <v>0.19696969696969699</v>
      </c>
      <c r="AP1151" s="13"/>
      <c r="AQ1151" s="13">
        <v>0.34011627906976699</v>
      </c>
      <c r="AR1151" s="13">
        <v>0.24107142857142899</v>
      </c>
      <c r="AS1151" s="13"/>
      <c r="AT1151" s="13">
        <v>0.33908045977011497</v>
      </c>
      <c r="AU1151" s="13">
        <v>0.27959183673469401</v>
      </c>
      <c r="AV1151" s="13"/>
      <c r="AW1151" s="13">
        <v>0.29885057471264398</v>
      </c>
      <c r="AX1151" s="13">
        <v>0.29058116232464898</v>
      </c>
      <c r="AY1151" s="13"/>
      <c r="AZ1151" s="13">
        <v>0.23571428571428599</v>
      </c>
      <c r="BA1151" s="13">
        <v>0.330788804071247</v>
      </c>
      <c r="BB1151" s="13"/>
      <c r="BC1151" s="13">
        <v>0.28402366863905298</v>
      </c>
      <c r="BD1151" s="13">
        <v>0.296296296296296</v>
      </c>
      <c r="BE1151" s="13"/>
      <c r="BF1151" s="13">
        <v>0.25714285714285701</v>
      </c>
      <c r="BG1151" s="13">
        <v>0.30303030303030298</v>
      </c>
      <c r="BH1151" s="13"/>
      <c r="BI1151" s="13">
        <v>0.28985507246376802</v>
      </c>
      <c r="BJ1151" s="13">
        <v>0.29324546952224101</v>
      </c>
      <c r="BK1151" s="13"/>
      <c r="BL1151" s="13">
        <v>0.26492537313432801</v>
      </c>
      <c r="BM1151" s="13">
        <v>0.31</v>
      </c>
    </row>
    <row r="1152" spans="2:65" x14ac:dyDescent="0.3">
      <c r="B1152" t="s">
        <v>71</v>
      </c>
      <c r="C1152" s="13">
        <v>0.37591776798825299</v>
      </c>
      <c r="D1152" s="13">
        <v>0.38972809667673702</v>
      </c>
      <c r="E1152" s="13">
        <v>0.35734870317002898</v>
      </c>
      <c r="F1152" s="13"/>
      <c r="G1152" s="13">
        <v>0.33734939759036098</v>
      </c>
      <c r="H1152" s="13">
        <v>0.39893617021276601</v>
      </c>
      <c r="I1152" s="13">
        <v>0.37671232876712302</v>
      </c>
      <c r="J1152" s="13">
        <v>0.33980582524271802</v>
      </c>
      <c r="K1152" s="13">
        <v>0.352112676056338</v>
      </c>
      <c r="L1152" s="13">
        <v>0.422222222222222</v>
      </c>
      <c r="M1152" s="13"/>
      <c r="N1152" s="13">
        <v>0.390350877192982</v>
      </c>
      <c r="O1152" s="13">
        <v>0.35882352941176499</v>
      </c>
      <c r="P1152" s="13">
        <v>0.35869565217391303</v>
      </c>
      <c r="Q1152" s="13">
        <v>0.37704918032786899</v>
      </c>
      <c r="R1152" s="13"/>
      <c r="S1152" s="13">
        <v>0.33333333333333298</v>
      </c>
      <c r="T1152" s="13">
        <v>0.33750000000000002</v>
      </c>
      <c r="U1152" s="13">
        <v>0.1875</v>
      </c>
      <c r="V1152" s="13">
        <v>0.33870967741935498</v>
      </c>
      <c r="W1152" s="13">
        <v>0.47457627118644102</v>
      </c>
      <c r="X1152" s="13">
        <v>0.42253521126760601</v>
      </c>
      <c r="Y1152" s="13">
        <v>0.46296296296296302</v>
      </c>
      <c r="Z1152" s="13">
        <v>0.38888888888888901</v>
      </c>
      <c r="AA1152" s="13">
        <v>0.45070422535211302</v>
      </c>
      <c r="AB1152" s="13">
        <v>0.37254901960784298</v>
      </c>
      <c r="AC1152" s="13">
        <v>0.35135135135135098</v>
      </c>
      <c r="AD1152" s="13">
        <v>0.27272727272727298</v>
      </c>
      <c r="AE1152" s="13"/>
      <c r="AF1152" s="13">
        <v>0.33500000000000002</v>
      </c>
      <c r="AG1152" s="13">
        <v>0.42805755395683498</v>
      </c>
      <c r="AH1152" s="13"/>
      <c r="AI1152" s="13">
        <v>0.401709401709402</v>
      </c>
      <c r="AJ1152" s="13">
        <v>0.38888888888888901</v>
      </c>
      <c r="AK1152" s="13">
        <v>0.26900584795321603</v>
      </c>
      <c r="AL1152" s="13"/>
      <c r="AM1152" s="13">
        <v>0.314285714285714</v>
      </c>
      <c r="AN1152" s="13">
        <v>0.48</v>
      </c>
      <c r="AO1152" s="13">
        <v>0.37878787878787901</v>
      </c>
      <c r="AP1152" s="13"/>
      <c r="AQ1152" s="13">
        <v>0.38372093023255799</v>
      </c>
      <c r="AR1152" s="13">
        <v>0.36904761904761901</v>
      </c>
      <c r="AS1152" s="13"/>
      <c r="AT1152" s="13">
        <v>0.36781609195402298</v>
      </c>
      <c r="AU1152" s="13">
        <v>0.37755102040816302</v>
      </c>
      <c r="AV1152" s="13"/>
      <c r="AW1152" s="13">
        <v>0.34482758620689702</v>
      </c>
      <c r="AX1152" s="13">
        <v>0.38476953907815598</v>
      </c>
      <c r="AY1152" s="13"/>
      <c r="AZ1152" s="13">
        <v>0.38571428571428601</v>
      </c>
      <c r="BA1152" s="13">
        <v>0.368956743002545</v>
      </c>
      <c r="BB1152" s="13"/>
      <c r="BC1152" s="13">
        <v>0.34319526627218899</v>
      </c>
      <c r="BD1152" s="13">
        <v>0.28703703703703698</v>
      </c>
      <c r="BE1152" s="13"/>
      <c r="BF1152" s="13">
        <v>0.442857142857143</v>
      </c>
      <c r="BG1152" s="13">
        <v>0.27272727272727298</v>
      </c>
      <c r="BH1152" s="13"/>
      <c r="BI1152" s="13">
        <v>0.39130434782608697</v>
      </c>
      <c r="BJ1152" s="13">
        <v>0.373970345963756</v>
      </c>
      <c r="BK1152" s="13"/>
      <c r="BL1152" s="13">
        <v>0.365671641791045</v>
      </c>
      <c r="BM1152" s="13">
        <v>0.38750000000000001</v>
      </c>
    </row>
    <row r="1153" spans="2:65" x14ac:dyDescent="0.3">
      <c r="B1153" t="s">
        <v>401</v>
      </c>
      <c r="C1153" s="13">
        <v>0.18942731277533001</v>
      </c>
      <c r="D1153" s="13">
        <v>0.193353474320242</v>
      </c>
      <c r="E1153" s="13">
        <v>0.18731988472622499</v>
      </c>
      <c r="F1153" s="13"/>
      <c r="G1153" s="13">
        <v>0.20481927710843401</v>
      </c>
      <c r="H1153" s="13">
        <v>0.180851063829787</v>
      </c>
      <c r="I1153" s="13">
        <v>0.17808219178082199</v>
      </c>
      <c r="J1153" s="13">
        <v>0.19417475728155301</v>
      </c>
      <c r="K1153" s="13">
        <v>0.183098591549296</v>
      </c>
      <c r="L1153" s="13">
        <v>0.211111111111111</v>
      </c>
      <c r="M1153" s="13"/>
      <c r="N1153" s="13">
        <v>0.175438596491228</v>
      </c>
      <c r="O1153" s="13">
        <v>0.247058823529412</v>
      </c>
      <c r="P1153" s="13">
        <v>0.173913043478261</v>
      </c>
      <c r="Q1153" s="13">
        <v>0.16939890710382499</v>
      </c>
      <c r="R1153" s="13"/>
      <c r="S1153" s="13">
        <v>0.2</v>
      </c>
      <c r="T1153" s="13">
        <v>0.15</v>
      </c>
      <c r="U1153" s="13">
        <v>0.21875</v>
      </c>
      <c r="V1153" s="13">
        <v>0.209677419354839</v>
      </c>
      <c r="W1153" s="13">
        <v>0.13559322033898299</v>
      </c>
      <c r="X1153" s="13">
        <v>0.169014084507042</v>
      </c>
      <c r="Y1153" s="13">
        <v>0.16666666666666699</v>
      </c>
      <c r="Z1153" s="13">
        <v>0.22222222222222199</v>
      </c>
      <c r="AA1153" s="13">
        <v>0.140845070422535</v>
      </c>
      <c r="AB1153" s="13">
        <v>0.27450980392156898</v>
      </c>
      <c r="AC1153" s="13">
        <v>0.27027027027027001</v>
      </c>
      <c r="AD1153" s="13">
        <v>0.27272727272727298</v>
      </c>
      <c r="AE1153" s="13"/>
      <c r="AF1153" s="13">
        <v>0.1925</v>
      </c>
      <c r="AG1153" s="13">
        <v>0.18705035971223</v>
      </c>
      <c r="AH1153" s="13"/>
      <c r="AI1153" s="13">
        <v>0.170940170940171</v>
      </c>
      <c r="AJ1153" s="13">
        <v>0.11111111111111099</v>
      </c>
      <c r="AK1153" s="13">
        <v>0.25730994152046799</v>
      </c>
      <c r="AL1153" s="13"/>
      <c r="AM1153" s="13">
        <v>0.114285714285714</v>
      </c>
      <c r="AN1153" s="13">
        <v>0.16</v>
      </c>
      <c r="AO1153" s="13">
        <v>0.19696969696969699</v>
      </c>
      <c r="AP1153" s="13"/>
      <c r="AQ1153" s="13">
        <v>0.165697674418605</v>
      </c>
      <c r="AR1153" s="13">
        <v>0.211309523809524</v>
      </c>
      <c r="AS1153" s="13"/>
      <c r="AT1153" s="13">
        <v>0.16666666666666699</v>
      </c>
      <c r="AU1153" s="13">
        <v>0.19183673469387799</v>
      </c>
      <c r="AV1153" s="13"/>
      <c r="AW1153" s="13">
        <v>0.195402298850575</v>
      </c>
      <c r="AX1153" s="13">
        <v>0.18837675350701399</v>
      </c>
      <c r="AY1153" s="13"/>
      <c r="AZ1153" s="13">
        <v>0.20357142857142899</v>
      </c>
      <c r="BA1153" s="13">
        <v>0.180661577608142</v>
      </c>
      <c r="BB1153" s="13"/>
      <c r="BC1153" s="13">
        <v>0.218934911242604</v>
      </c>
      <c r="BD1153" s="13">
        <v>0.21296296296296299</v>
      </c>
      <c r="BE1153" s="13"/>
      <c r="BF1153" s="13">
        <v>0.14285714285714299</v>
      </c>
      <c r="BG1153" s="13">
        <v>0.27272727272727298</v>
      </c>
      <c r="BH1153" s="13"/>
      <c r="BI1153" s="13">
        <v>0.202898550724638</v>
      </c>
      <c r="BJ1153" s="13">
        <v>0.18616144975288301</v>
      </c>
      <c r="BK1153" s="13"/>
      <c r="BL1153" s="13">
        <v>0.20522388059701499</v>
      </c>
      <c r="BM1153" s="13">
        <v>0.17499999999999999</v>
      </c>
    </row>
    <row r="1154" spans="2:65" x14ac:dyDescent="0.3">
      <c r="B1154" t="s">
        <v>73</v>
      </c>
      <c r="C1154" s="13">
        <v>8.07635829662261E-2</v>
      </c>
      <c r="D1154" s="13">
        <v>6.6465256797583097E-2</v>
      </c>
      <c r="E1154" s="13">
        <v>9.5100864553314096E-2</v>
      </c>
      <c r="F1154" s="13"/>
      <c r="G1154" s="13">
        <v>8.4337349397590397E-2</v>
      </c>
      <c r="H1154" s="13">
        <v>5.85106382978723E-2</v>
      </c>
      <c r="I1154" s="13">
        <v>0.13013698630136999</v>
      </c>
      <c r="J1154" s="13">
        <v>0.106796116504854</v>
      </c>
      <c r="K1154" s="13">
        <v>7.0422535211267595E-2</v>
      </c>
      <c r="L1154" s="13">
        <v>2.2222222222222199E-2</v>
      </c>
      <c r="M1154" s="13"/>
      <c r="N1154" s="13">
        <v>7.8947368421052599E-2</v>
      </c>
      <c r="O1154" s="13">
        <v>0.1</v>
      </c>
      <c r="P1154" s="13">
        <v>6.5217391304347797E-2</v>
      </c>
      <c r="Q1154" s="13">
        <v>7.6502732240437202E-2</v>
      </c>
      <c r="R1154" s="13"/>
      <c r="S1154" s="13">
        <v>8.1481481481481502E-2</v>
      </c>
      <c r="T1154" s="13">
        <v>0.1125</v>
      </c>
      <c r="U1154" s="13">
        <v>0.1875</v>
      </c>
      <c r="V1154" s="13">
        <v>8.0645161290322606E-2</v>
      </c>
      <c r="W1154" s="13">
        <v>6.7796610169491497E-2</v>
      </c>
      <c r="X1154" s="13">
        <v>4.2253521126760597E-2</v>
      </c>
      <c r="Y1154" s="13">
        <v>5.5555555555555601E-2</v>
      </c>
      <c r="Z1154" s="13">
        <v>0.11111111111111099</v>
      </c>
      <c r="AA1154" s="13">
        <v>9.85915492957746E-2</v>
      </c>
      <c r="AB1154" s="13">
        <v>1.9607843137254902E-2</v>
      </c>
      <c r="AC1154" s="13">
        <v>5.4054054054054099E-2</v>
      </c>
      <c r="AD1154" s="13">
        <v>0.18181818181818199</v>
      </c>
      <c r="AE1154" s="13"/>
      <c r="AF1154" s="13">
        <v>0.1</v>
      </c>
      <c r="AG1154" s="13">
        <v>5.3956834532374098E-2</v>
      </c>
      <c r="AH1154" s="13"/>
      <c r="AI1154" s="13">
        <v>6.8376068376068397E-2</v>
      </c>
      <c r="AJ1154" s="13">
        <v>0.11111111111111099</v>
      </c>
      <c r="AK1154" s="13">
        <v>0.13450292397660801</v>
      </c>
      <c r="AL1154" s="13"/>
      <c r="AM1154" s="13">
        <v>5.7142857142857099E-2</v>
      </c>
      <c r="AN1154" s="13">
        <v>0.04</v>
      </c>
      <c r="AO1154" s="13">
        <v>0.12121212121212099</v>
      </c>
      <c r="AP1154" s="13"/>
      <c r="AQ1154" s="13">
        <v>7.2674418604651195E-2</v>
      </c>
      <c r="AR1154" s="13">
        <v>8.9285714285714302E-2</v>
      </c>
      <c r="AS1154" s="13"/>
      <c r="AT1154" s="13">
        <v>7.4712643678160898E-2</v>
      </c>
      <c r="AU1154" s="13">
        <v>8.5714285714285701E-2</v>
      </c>
      <c r="AV1154" s="13"/>
      <c r="AW1154" s="13">
        <v>8.04597701149425E-2</v>
      </c>
      <c r="AX1154" s="13">
        <v>8.21643286573146E-2</v>
      </c>
      <c r="AY1154" s="13"/>
      <c r="AZ1154" s="13">
        <v>7.8571428571428598E-2</v>
      </c>
      <c r="BA1154" s="13">
        <v>8.3969465648855005E-2</v>
      </c>
      <c r="BB1154" s="13"/>
      <c r="BC1154" s="13">
        <v>9.4674556213017694E-2</v>
      </c>
      <c r="BD1154" s="13">
        <v>0.11111111111111099</v>
      </c>
      <c r="BE1154" s="13"/>
      <c r="BF1154" s="13">
        <v>8.5714285714285701E-2</v>
      </c>
      <c r="BG1154" s="13">
        <v>0.10101010101010099</v>
      </c>
      <c r="BH1154" s="13"/>
      <c r="BI1154" s="13">
        <v>4.3478260869565202E-2</v>
      </c>
      <c r="BJ1154" s="13">
        <v>8.4019769357495902E-2</v>
      </c>
      <c r="BK1154" s="13"/>
      <c r="BL1154" s="13">
        <v>8.9552238805970102E-2</v>
      </c>
      <c r="BM1154" s="13">
        <v>7.2499999999999995E-2</v>
      </c>
    </row>
    <row r="1155" spans="2:65" x14ac:dyDescent="0.3">
      <c r="B1155" t="s">
        <v>402</v>
      </c>
      <c r="C1155" s="13">
        <v>4.25844346549192E-2</v>
      </c>
      <c r="D1155" s="13">
        <v>4.22960725075529E-2</v>
      </c>
      <c r="E1155" s="13">
        <v>4.3227665706051903E-2</v>
      </c>
      <c r="F1155" s="13"/>
      <c r="G1155" s="13">
        <v>6.02409638554217E-2</v>
      </c>
      <c r="H1155" s="13">
        <v>3.7234042553191501E-2</v>
      </c>
      <c r="I1155" s="13">
        <v>4.1095890410958902E-2</v>
      </c>
      <c r="J1155" s="13">
        <v>6.7961165048543701E-2</v>
      </c>
      <c r="K1155" s="13">
        <v>2.8169014084507001E-2</v>
      </c>
      <c r="L1155" s="13">
        <v>2.2222222222222199E-2</v>
      </c>
      <c r="M1155" s="13"/>
      <c r="N1155" s="13">
        <v>3.94736842105263E-2</v>
      </c>
      <c r="O1155" s="13">
        <v>4.7058823529411799E-2</v>
      </c>
      <c r="P1155" s="13">
        <v>7.6086956521739094E-2</v>
      </c>
      <c r="Q1155" s="13">
        <v>2.7322404371584699E-2</v>
      </c>
      <c r="R1155" s="13"/>
      <c r="S1155" s="13">
        <v>3.7037037037037E-2</v>
      </c>
      <c r="T1155" s="13">
        <v>6.25E-2</v>
      </c>
      <c r="U1155" s="13">
        <v>6.25E-2</v>
      </c>
      <c r="V1155" s="13">
        <v>3.2258064516128997E-2</v>
      </c>
      <c r="W1155" s="13">
        <v>1.6949152542372899E-2</v>
      </c>
      <c r="X1155" s="13">
        <v>2.8169014084507001E-2</v>
      </c>
      <c r="Y1155" s="13">
        <v>1.85185185185185E-2</v>
      </c>
      <c r="Z1155" s="13">
        <v>5.5555555555555601E-2</v>
      </c>
      <c r="AA1155" s="13">
        <v>4.2253521126760597E-2</v>
      </c>
      <c r="AB1155" s="13">
        <v>3.9215686274509803E-2</v>
      </c>
      <c r="AC1155" s="13">
        <v>0.135135135135135</v>
      </c>
      <c r="AD1155" s="13">
        <v>0</v>
      </c>
      <c r="AE1155" s="13"/>
      <c r="AF1155" s="13">
        <v>4.7500000000000001E-2</v>
      </c>
      <c r="AG1155" s="13">
        <v>3.5971223021582698E-2</v>
      </c>
      <c r="AH1155" s="13"/>
      <c r="AI1155" s="13">
        <v>5.1282051282051301E-2</v>
      </c>
      <c r="AJ1155" s="13">
        <v>5.5555555555555601E-2</v>
      </c>
      <c r="AK1155" s="13">
        <v>7.0175438596491196E-2</v>
      </c>
      <c r="AL1155" s="13"/>
      <c r="AM1155" s="13">
        <v>2.8571428571428598E-2</v>
      </c>
      <c r="AN1155" s="13">
        <v>0</v>
      </c>
      <c r="AO1155" s="13">
        <v>9.0909090909090898E-2</v>
      </c>
      <c r="AP1155" s="13"/>
      <c r="AQ1155" s="13">
        <v>3.1976744186046499E-2</v>
      </c>
      <c r="AR1155" s="13">
        <v>5.3571428571428603E-2</v>
      </c>
      <c r="AS1155" s="13"/>
      <c r="AT1155" s="13">
        <v>4.0229885057471299E-2</v>
      </c>
      <c r="AU1155" s="13">
        <v>4.2857142857142899E-2</v>
      </c>
      <c r="AV1155" s="13"/>
      <c r="AW1155" s="13">
        <v>5.1724137931034503E-2</v>
      </c>
      <c r="AX1155" s="13">
        <v>3.8076152304609201E-2</v>
      </c>
      <c r="AY1155" s="13"/>
      <c r="AZ1155" s="13">
        <v>6.07142857142857E-2</v>
      </c>
      <c r="BA1155" s="13">
        <v>2.7989821882951699E-2</v>
      </c>
      <c r="BB1155" s="13"/>
      <c r="BC1155" s="13">
        <v>4.1420118343195297E-2</v>
      </c>
      <c r="BD1155" s="13">
        <v>8.3333333333333301E-2</v>
      </c>
      <c r="BE1155" s="13"/>
      <c r="BF1155" s="13">
        <v>4.2857142857142899E-2</v>
      </c>
      <c r="BG1155" s="13">
        <v>4.0404040404040401E-2</v>
      </c>
      <c r="BH1155" s="13"/>
      <c r="BI1155" s="13">
        <v>5.7971014492753603E-2</v>
      </c>
      <c r="BJ1155" s="13">
        <v>4.11861614497529E-2</v>
      </c>
      <c r="BK1155" s="13"/>
      <c r="BL1155" s="13">
        <v>5.5970149253731297E-2</v>
      </c>
      <c r="BM1155" s="13">
        <v>3.5000000000000003E-2</v>
      </c>
    </row>
    <row r="1156" spans="2:65" x14ac:dyDescent="0.3">
      <c r="B1156" t="s">
        <v>91</v>
      </c>
      <c r="C1156" s="13">
        <v>2.0558002936857601E-2</v>
      </c>
      <c r="D1156" s="13">
        <v>2.1148036253776401E-2</v>
      </c>
      <c r="E1156" s="13">
        <v>2.0172910662824201E-2</v>
      </c>
      <c r="F1156" s="13"/>
      <c r="G1156" s="13">
        <v>1.20481927710843E-2</v>
      </c>
      <c r="H1156" s="13">
        <v>2.6595744680851099E-2</v>
      </c>
      <c r="I1156" s="13">
        <v>6.8493150684931503E-3</v>
      </c>
      <c r="J1156" s="13">
        <v>2.9126213592233E-2</v>
      </c>
      <c r="K1156" s="13">
        <v>2.8169014084507001E-2</v>
      </c>
      <c r="L1156" s="13">
        <v>2.2222222222222199E-2</v>
      </c>
      <c r="M1156" s="13"/>
      <c r="N1156" s="13">
        <v>1.3157894736842099E-2</v>
      </c>
      <c r="O1156" s="13">
        <v>3.5294117647058802E-2</v>
      </c>
      <c r="P1156" s="13">
        <v>1.0869565217391301E-2</v>
      </c>
      <c r="Q1156" s="13">
        <v>2.1857923497267801E-2</v>
      </c>
      <c r="R1156" s="13"/>
      <c r="S1156" s="13">
        <v>2.2222222222222199E-2</v>
      </c>
      <c r="T1156" s="13">
        <v>0.05</v>
      </c>
      <c r="U1156" s="13">
        <v>3.125E-2</v>
      </c>
      <c r="V1156" s="13">
        <v>1.6129032258064498E-2</v>
      </c>
      <c r="W1156" s="13">
        <v>0</v>
      </c>
      <c r="X1156" s="13">
        <v>1.4084507042253501E-2</v>
      </c>
      <c r="Y1156" s="13">
        <v>1.85185185185185E-2</v>
      </c>
      <c r="Z1156" s="13">
        <v>5.5555555555555601E-2</v>
      </c>
      <c r="AA1156" s="13">
        <v>2.8169014084507001E-2</v>
      </c>
      <c r="AB1156" s="13">
        <v>0</v>
      </c>
      <c r="AC1156" s="13">
        <v>0</v>
      </c>
      <c r="AD1156" s="13">
        <v>0</v>
      </c>
      <c r="AE1156" s="13"/>
      <c r="AF1156" s="13">
        <v>0.02</v>
      </c>
      <c r="AG1156" s="13">
        <v>2.15827338129496E-2</v>
      </c>
      <c r="AH1156" s="13"/>
      <c r="AI1156" s="13">
        <v>1.7094017094017099E-2</v>
      </c>
      <c r="AJ1156" s="13">
        <v>0</v>
      </c>
      <c r="AK1156" s="13">
        <v>2.9239766081871298E-2</v>
      </c>
      <c r="AL1156" s="13"/>
      <c r="AM1156" s="13">
        <v>2.8571428571428598E-2</v>
      </c>
      <c r="AN1156" s="13">
        <v>0</v>
      </c>
      <c r="AO1156" s="13">
        <v>1.5151515151515201E-2</v>
      </c>
      <c r="AP1156" s="13"/>
      <c r="AQ1156" s="13">
        <v>5.8139534883720903E-3</v>
      </c>
      <c r="AR1156" s="13">
        <v>3.5714285714285698E-2</v>
      </c>
      <c r="AS1156" s="13"/>
      <c r="AT1156" s="13">
        <v>1.1494252873563199E-2</v>
      </c>
      <c r="AU1156" s="13">
        <v>2.2448979591836699E-2</v>
      </c>
      <c r="AV1156" s="13"/>
      <c r="AW1156" s="13">
        <v>2.8735632183908E-2</v>
      </c>
      <c r="AX1156" s="13">
        <v>1.6032064128256501E-2</v>
      </c>
      <c r="AY1156" s="13"/>
      <c r="AZ1156" s="13">
        <v>3.5714285714285698E-2</v>
      </c>
      <c r="BA1156" s="13">
        <v>7.63358778625954E-3</v>
      </c>
      <c r="BB1156" s="13"/>
      <c r="BC1156" s="13">
        <v>1.7751479289940801E-2</v>
      </c>
      <c r="BD1156" s="13">
        <v>9.2592592592592605E-3</v>
      </c>
      <c r="BE1156" s="13"/>
      <c r="BF1156" s="13">
        <v>2.8571428571428598E-2</v>
      </c>
      <c r="BG1156" s="13">
        <v>1.01010101010101E-2</v>
      </c>
      <c r="BH1156" s="13"/>
      <c r="BI1156" s="13">
        <v>1.4492753623188401E-2</v>
      </c>
      <c r="BJ1156" s="13">
        <v>2.1416803953871501E-2</v>
      </c>
      <c r="BK1156" s="13"/>
      <c r="BL1156" s="13">
        <v>1.8656716417910401E-2</v>
      </c>
      <c r="BM1156" s="13">
        <v>0.02</v>
      </c>
    </row>
    <row r="1157" spans="2:65" x14ac:dyDescent="0.3">
      <c r="B1157" t="s">
        <v>76</v>
      </c>
      <c r="C1157" s="13">
        <v>0.66666666666666696</v>
      </c>
      <c r="D1157" s="13">
        <v>0.67673716012084595</v>
      </c>
      <c r="E1157" s="13">
        <v>0.65417867435158505</v>
      </c>
      <c r="F1157" s="13"/>
      <c r="G1157" s="13">
        <v>0.63855421686747005</v>
      </c>
      <c r="H1157" s="13">
        <v>0.69680851063829796</v>
      </c>
      <c r="I1157" s="13">
        <v>0.64383561643835596</v>
      </c>
      <c r="J1157" s="13">
        <v>0.60194174757281504</v>
      </c>
      <c r="K1157" s="13">
        <v>0.69014084507042295</v>
      </c>
      <c r="L1157" s="13">
        <v>0.72222222222222199</v>
      </c>
      <c r="M1157" s="13"/>
      <c r="N1157" s="13">
        <v>0.69298245614035103</v>
      </c>
      <c r="O1157" s="13">
        <v>0.57058823529411795</v>
      </c>
      <c r="P1157" s="13">
        <v>0.67391304347826098</v>
      </c>
      <c r="Q1157" s="13">
        <v>0.70491803278688503</v>
      </c>
      <c r="R1157" s="13"/>
      <c r="S1157" s="13">
        <v>0.65925925925925899</v>
      </c>
      <c r="T1157" s="13">
        <v>0.625</v>
      </c>
      <c r="U1157" s="13">
        <v>0.5</v>
      </c>
      <c r="V1157" s="13">
        <v>0.66129032258064502</v>
      </c>
      <c r="W1157" s="13">
        <v>0.77966101694915302</v>
      </c>
      <c r="X1157" s="13">
        <v>0.74647887323943696</v>
      </c>
      <c r="Y1157" s="13">
        <v>0.74074074074074103</v>
      </c>
      <c r="Z1157" s="13">
        <v>0.55555555555555602</v>
      </c>
      <c r="AA1157" s="13">
        <v>0.69014084507042295</v>
      </c>
      <c r="AB1157" s="13">
        <v>0.66666666666666696</v>
      </c>
      <c r="AC1157" s="13">
        <v>0.54054054054054101</v>
      </c>
      <c r="AD1157" s="13">
        <v>0.54545454545454497</v>
      </c>
      <c r="AE1157" s="13"/>
      <c r="AF1157" s="13">
        <v>0.64</v>
      </c>
      <c r="AG1157" s="13">
        <v>0.70143884892086295</v>
      </c>
      <c r="AH1157" s="13"/>
      <c r="AI1157" s="13">
        <v>0.69230769230769196</v>
      </c>
      <c r="AJ1157" s="13">
        <v>0.72222222222222199</v>
      </c>
      <c r="AK1157" s="13">
        <v>0.50877192982456099</v>
      </c>
      <c r="AL1157" s="13"/>
      <c r="AM1157" s="13">
        <v>0.77142857142857102</v>
      </c>
      <c r="AN1157" s="13">
        <v>0.8</v>
      </c>
      <c r="AO1157" s="13">
        <v>0.57575757575757602</v>
      </c>
      <c r="AP1157" s="13"/>
      <c r="AQ1157" s="13">
        <v>0.72383720930232598</v>
      </c>
      <c r="AR1157" s="13">
        <v>0.610119047619048</v>
      </c>
      <c r="AS1157" s="13"/>
      <c r="AT1157" s="13">
        <v>0.70689655172413801</v>
      </c>
      <c r="AU1157" s="13">
        <v>0.65714285714285703</v>
      </c>
      <c r="AV1157" s="13"/>
      <c r="AW1157" s="13">
        <v>0.64367816091954</v>
      </c>
      <c r="AX1157" s="13">
        <v>0.67535070140280595</v>
      </c>
      <c r="AY1157" s="13"/>
      <c r="AZ1157" s="13">
        <v>0.621428571428571</v>
      </c>
      <c r="BA1157" s="13">
        <v>0.699745547073791</v>
      </c>
      <c r="BB1157" s="13"/>
      <c r="BC1157" s="13">
        <v>0.62721893491124303</v>
      </c>
      <c r="BD1157" s="13">
        <v>0.58333333333333304</v>
      </c>
      <c r="BE1157" s="13"/>
      <c r="BF1157" s="13">
        <v>0.7</v>
      </c>
      <c r="BG1157" s="13">
        <v>0.57575757575757602</v>
      </c>
      <c r="BH1157" s="13"/>
      <c r="BI1157" s="13">
        <v>0.68115942028985499</v>
      </c>
      <c r="BJ1157" s="13">
        <v>0.66721581548599695</v>
      </c>
      <c r="BK1157" s="13"/>
      <c r="BL1157" s="13">
        <v>0.63059701492537301</v>
      </c>
      <c r="BM1157" s="13">
        <v>0.69750000000000001</v>
      </c>
    </row>
    <row r="1158" spans="2:65" x14ac:dyDescent="0.3">
      <c r="B1158" t="s">
        <v>77</v>
      </c>
      <c r="C1158" s="13">
        <v>0.123348017621145</v>
      </c>
      <c r="D1158" s="13">
        <v>0.108761329305136</v>
      </c>
      <c r="E1158" s="13">
        <v>0.13832853025936601</v>
      </c>
      <c r="F1158" s="13"/>
      <c r="G1158" s="13">
        <v>0.14457831325301199</v>
      </c>
      <c r="H1158" s="13">
        <v>9.5744680851063801E-2</v>
      </c>
      <c r="I1158" s="13">
        <v>0.17123287671232901</v>
      </c>
      <c r="J1158" s="13">
        <v>0.17475728155339801</v>
      </c>
      <c r="K1158" s="13">
        <v>9.8591549295774697E-2</v>
      </c>
      <c r="L1158" s="13">
        <v>4.4444444444444398E-2</v>
      </c>
      <c r="M1158" s="13"/>
      <c r="N1158" s="13">
        <v>0.118421052631579</v>
      </c>
      <c r="O1158" s="13">
        <v>0.14705882352941199</v>
      </c>
      <c r="P1158" s="13">
        <v>0.141304347826087</v>
      </c>
      <c r="Q1158" s="13">
        <v>0.103825136612022</v>
      </c>
      <c r="R1158" s="13"/>
      <c r="S1158" s="13">
        <v>0.11851851851851899</v>
      </c>
      <c r="T1158" s="13">
        <v>0.17499999999999999</v>
      </c>
      <c r="U1158" s="13">
        <v>0.25</v>
      </c>
      <c r="V1158" s="13">
        <v>0.112903225806452</v>
      </c>
      <c r="W1158" s="13">
        <v>8.4745762711864403E-2</v>
      </c>
      <c r="X1158" s="13">
        <v>7.0422535211267595E-2</v>
      </c>
      <c r="Y1158" s="13">
        <v>7.4074074074074098E-2</v>
      </c>
      <c r="Z1158" s="13">
        <v>0.16666666666666699</v>
      </c>
      <c r="AA1158" s="13">
        <v>0.140845070422535</v>
      </c>
      <c r="AB1158" s="13">
        <v>5.8823529411764698E-2</v>
      </c>
      <c r="AC1158" s="13">
        <v>0.18918918918918901</v>
      </c>
      <c r="AD1158" s="13">
        <v>0.18181818181818199</v>
      </c>
      <c r="AE1158" s="13"/>
      <c r="AF1158" s="13">
        <v>0.14749999999999999</v>
      </c>
      <c r="AG1158" s="13">
        <v>8.9928057553956803E-2</v>
      </c>
      <c r="AH1158" s="13"/>
      <c r="AI1158" s="13">
        <v>0.11965811965812</v>
      </c>
      <c r="AJ1158" s="13">
        <v>0.16666666666666699</v>
      </c>
      <c r="AK1158" s="13">
        <v>0.20467836257309899</v>
      </c>
      <c r="AL1158" s="13"/>
      <c r="AM1158" s="13">
        <v>8.5714285714285701E-2</v>
      </c>
      <c r="AN1158" s="13">
        <v>0.04</v>
      </c>
      <c r="AO1158" s="13">
        <v>0.21212121212121199</v>
      </c>
      <c r="AP1158" s="13"/>
      <c r="AQ1158" s="13">
        <v>0.104651162790698</v>
      </c>
      <c r="AR1158" s="13">
        <v>0.14285714285714299</v>
      </c>
      <c r="AS1158" s="13"/>
      <c r="AT1158" s="13">
        <v>0.114942528735632</v>
      </c>
      <c r="AU1158" s="13">
        <v>0.128571428571429</v>
      </c>
      <c r="AV1158" s="13"/>
      <c r="AW1158" s="13">
        <v>0.13218390804597699</v>
      </c>
      <c r="AX1158" s="13">
        <v>0.120240480961924</v>
      </c>
      <c r="AY1158" s="13"/>
      <c r="AZ1158" s="13">
        <v>0.13928571428571401</v>
      </c>
      <c r="BA1158" s="13">
        <v>0.11195928753180701</v>
      </c>
      <c r="BB1158" s="13"/>
      <c r="BC1158" s="13">
        <v>0.13609467455621299</v>
      </c>
      <c r="BD1158" s="13">
        <v>0.194444444444444</v>
      </c>
      <c r="BE1158" s="13"/>
      <c r="BF1158" s="13">
        <v>0.128571428571429</v>
      </c>
      <c r="BG1158" s="13">
        <v>0.14141414141414099</v>
      </c>
      <c r="BH1158" s="13"/>
      <c r="BI1158" s="13">
        <v>0.101449275362319</v>
      </c>
      <c r="BJ1158" s="13">
        <v>0.12520593080724901</v>
      </c>
      <c r="BK1158" s="13"/>
      <c r="BL1158" s="13">
        <v>0.145522388059701</v>
      </c>
      <c r="BM1158" s="13">
        <v>0.1075</v>
      </c>
    </row>
    <row r="1159" spans="2:65" x14ac:dyDescent="0.3">
      <c r="B1159" t="s">
        <v>78</v>
      </c>
      <c r="C1159" s="13">
        <v>0.54331864904552096</v>
      </c>
      <c r="D1159" s="13">
        <v>0.56797583081571001</v>
      </c>
      <c r="E1159" s="13">
        <v>0.51585014409221897</v>
      </c>
      <c r="F1159" s="13"/>
      <c r="G1159" s="13">
        <v>0.49397590361445798</v>
      </c>
      <c r="H1159" s="13">
        <v>0.60106382978723405</v>
      </c>
      <c r="I1159" s="13">
        <v>0.47260273972602701</v>
      </c>
      <c r="J1159" s="13">
        <v>0.42718446601941701</v>
      </c>
      <c r="K1159" s="13">
        <v>0.59154929577464799</v>
      </c>
      <c r="L1159" s="13">
        <v>0.67777777777777803</v>
      </c>
      <c r="M1159" s="13"/>
      <c r="N1159" s="13">
        <v>0.57456140350877205</v>
      </c>
      <c r="O1159" s="13">
        <v>0.42352941176470599</v>
      </c>
      <c r="P1159" s="13">
        <v>0.53260869565217395</v>
      </c>
      <c r="Q1159" s="13">
        <v>0.60109289617486295</v>
      </c>
      <c r="R1159" s="13"/>
      <c r="S1159" s="13">
        <v>0.54074074074074097</v>
      </c>
      <c r="T1159" s="13">
        <v>0.45</v>
      </c>
      <c r="U1159" s="13">
        <v>0.25</v>
      </c>
      <c r="V1159" s="13">
        <v>0.54838709677419395</v>
      </c>
      <c r="W1159" s="13">
        <v>0.69491525423728795</v>
      </c>
      <c r="X1159" s="13">
        <v>0.676056338028169</v>
      </c>
      <c r="Y1159" s="13">
        <v>0.66666666666666696</v>
      </c>
      <c r="Z1159" s="13">
        <v>0.38888888888888901</v>
      </c>
      <c r="AA1159" s="13">
        <v>0.54929577464788704</v>
      </c>
      <c r="AB1159" s="13">
        <v>0.60784313725490202</v>
      </c>
      <c r="AC1159" s="13">
        <v>0.35135135135135098</v>
      </c>
      <c r="AD1159" s="13">
        <v>0.36363636363636398</v>
      </c>
      <c r="AE1159" s="13"/>
      <c r="AF1159" s="13">
        <v>0.49249999999999999</v>
      </c>
      <c r="AG1159" s="13">
        <v>0.611510791366907</v>
      </c>
      <c r="AH1159" s="13"/>
      <c r="AI1159" s="13">
        <v>0.57264957264957295</v>
      </c>
      <c r="AJ1159" s="13">
        <v>0.55555555555555602</v>
      </c>
      <c r="AK1159" s="13">
        <v>0.30409356725146203</v>
      </c>
      <c r="AL1159" s="13"/>
      <c r="AM1159" s="13">
        <v>0.68571428571428605</v>
      </c>
      <c r="AN1159" s="13">
        <v>0.76</v>
      </c>
      <c r="AO1159" s="13">
        <v>0.36363636363636398</v>
      </c>
      <c r="AP1159" s="13"/>
      <c r="AQ1159" s="13">
        <v>0.61918604651162801</v>
      </c>
      <c r="AR1159" s="13">
        <v>0.46726190476190499</v>
      </c>
      <c r="AS1159" s="13"/>
      <c r="AT1159" s="13">
        <v>0.59195402298850597</v>
      </c>
      <c r="AU1159" s="13">
        <v>0.52857142857142903</v>
      </c>
      <c r="AV1159" s="13"/>
      <c r="AW1159" s="13">
        <v>0.51149425287356298</v>
      </c>
      <c r="AX1159" s="13">
        <v>0.55511022044088199</v>
      </c>
      <c r="AY1159" s="13"/>
      <c r="AZ1159" s="13">
        <v>0.48214285714285698</v>
      </c>
      <c r="BA1159" s="13">
        <v>0.58778625954198505</v>
      </c>
      <c r="BB1159" s="13"/>
      <c r="BC1159" s="13">
        <v>0.49112426035502998</v>
      </c>
      <c r="BD1159" s="13">
        <v>0.38888888888888901</v>
      </c>
      <c r="BE1159" s="13"/>
      <c r="BF1159" s="13">
        <v>0.57142857142857095</v>
      </c>
      <c r="BG1159" s="13">
        <v>0.43434343434343398</v>
      </c>
      <c r="BH1159" s="13"/>
      <c r="BI1159" s="13">
        <v>0.57971014492753603</v>
      </c>
      <c r="BJ1159" s="13">
        <v>0.542009884678748</v>
      </c>
      <c r="BK1159" s="13"/>
      <c r="BL1159" s="13">
        <v>0.48507462686567199</v>
      </c>
      <c r="BM1159" s="13">
        <v>0.59</v>
      </c>
    </row>
    <row r="1160" spans="2:65" x14ac:dyDescent="0.3">
      <c r="C1160" s="13"/>
      <c r="D1160" s="13"/>
      <c r="E1160" s="13"/>
      <c r="F1160" s="13"/>
      <c r="G1160" s="13"/>
      <c r="H1160" s="13"/>
      <c r="I1160" s="13"/>
      <c r="J1160" s="13"/>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c r="BK1160" s="13"/>
      <c r="BL1160" s="13"/>
      <c r="BM1160" s="13"/>
    </row>
    <row r="1161" spans="2:65" x14ac:dyDescent="0.3">
      <c r="B1161" s="6" t="s">
        <v>464</v>
      </c>
      <c r="C1161" s="13"/>
      <c r="D1161" s="13"/>
      <c r="E1161" s="13"/>
      <c r="F1161" s="13"/>
      <c r="G1161" s="13"/>
      <c r="H1161" s="13"/>
      <c r="I1161" s="13"/>
      <c r="J1161" s="13"/>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c r="BK1161" s="13"/>
      <c r="BL1161" s="13"/>
      <c r="BM1161" s="13"/>
    </row>
    <row r="1162" spans="2:65" x14ac:dyDescent="0.3">
      <c r="B1162" s="23" t="s">
        <v>184</v>
      </c>
      <c r="C1162" s="13"/>
      <c r="D1162" s="13"/>
      <c r="E1162" s="13"/>
      <c r="F1162" s="13"/>
      <c r="G1162" s="13"/>
      <c r="H1162" s="13"/>
      <c r="I1162" s="13"/>
      <c r="J1162" s="13"/>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c r="BK1162" s="13"/>
      <c r="BL1162" s="13"/>
      <c r="BM1162" s="13"/>
    </row>
    <row r="1163" spans="2:65" x14ac:dyDescent="0.3">
      <c r="B1163" t="s">
        <v>400</v>
      </c>
      <c r="C1163" s="13">
        <v>0.287812041116006</v>
      </c>
      <c r="D1163" s="13">
        <v>0.29305135951661598</v>
      </c>
      <c r="E1163" s="13">
        <v>0.28242074927953897</v>
      </c>
      <c r="F1163" s="13"/>
      <c r="G1163" s="13">
        <v>0.25301204819277101</v>
      </c>
      <c r="H1163" s="13">
        <v>0.38829787234042601</v>
      </c>
      <c r="I1163" s="13">
        <v>0.27397260273972601</v>
      </c>
      <c r="J1163" s="13">
        <v>0.242718446601942</v>
      </c>
      <c r="K1163" s="13">
        <v>0.22535211267605601</v>
      </c>
      <c r="L1163" s="13">
        <v>0.233333333333333</v>
      </c>
      <c r="M1163" s="13"/>
      <c r="N1163" s="13">
        <v>0.31578947368421101</v>
      </c>
      <c r="O1163" s="13">
        <v>0.23529411764705899</v>
      </c>
      <c r="P1163" s="13">
        <v>0.282608695652174</v>
      </c>
      <c r="Q1163" s="13">
        <v>0.31147540983606598</v>
      </c>
      <c r="R1163" s="13"/>
      <c r="S1163" s="13">
        <v>0.28888888888888897</v>
      </c>
      <c r="T1163" s="13">
        <v>0.25</v>
      </c>
      <c r="U1163" s="13">
        <v>0.28125</v>
      </c>
      <c r="V1163" s="13">
        <v>0.25806451612903197</v>
      </c>
      <c r="W1163" s="13">
        <v>0.27118644067796599</v>
      </c>
      <c r="X1163" s="13">
        <v>0.38028169014084501</v>
      </c>
      <c r="Y1163" s="13">
        <v>0.31481481481481499</v>
      </c>
      <c r="Z1163" s="13">
        <v>0.33333333333333298</v>
      </c>
      <c r="AA1163" s="13">
        <v>0.26760563380281699</v>
      </c>
      <c r="AB1163" s="13">
        <v>0.35294117647058798</v>
      </c>
      <c r="AC1163" s="13">
        <v>0.21621621621621601</v>
      </c>
      <c r="AD1163" s="13">
        <v>9.0909090909090898E-2</v>
      </c>
      <c r="AE1163" s="13"/>
      <c r="AF1163" s="13">
        <v>0.32250000000000001</v>
      </c>
      <c r="AG1163" s="13">
        <v>0.24100719424460401</v>
      </c>
      <c r="AH1163" s="13"/>
      <c r="AI1163" s="13">
        <v>0.35042735042735002</v>
      </c>
      <c r="AJ1163" s="13">
        <v>0.38888888888888901</v>
      </c>
      <c r="AK1163" s="13">
        <v>0.25730994152046799</v>
      </c>
      <c r="AL1163" s="13"/>
      <c r="AM1163" s="13">
        <v>0.45714285714285702</v>
      </c>
      <c r="AN1163" s="13">
        <v>0.32</v>
      </c>
      <c r="AO1163" s="13">
        <v>0.27272727272727298</v>
      </c>
      <c r="AP1163" s="13"/>
      <c r="AQ1163" s="13">
        <v>0.372093023255814</v>
      </c>
      <c r="AR1163" s="13">
        <v>0.202380952380952</v>
      </c>
      <c r="AS1163" s="13"/>
      <c r="AT1163" s="13">
        <v>0.34482758620689702</v>
      </c>
      <c r="AU1163" s="13">
        <v>0.27346938775510199</v>
      </c>
      <c r="AV1163" s="13"/>
      <c r="AW1163" s="13">
        <v>0.28160919540229901</v>
      </c>
      <c r="AX1163" s="13">
        <v>0.294589178356713</v>
      </c>
      <c r="AY1163" s="13"/>
      <c r="AZ1163" s="13">
        <v>0.21071428571428599</v>
      </c>
      <c r="BA1163" s="13">
        <v>0.34351145038167902</v>
      </c>
      <c r="BB1163" s="13"/>
      <c r="BC1163" s="13">
        <v>0.33727810650887602</v>
      </c>
      <c r="BD1163" s="13">
        <v>0.27777777777777801</v>
      </c>
      <c r="BE1163" s="13"/>
      <c r="BF1163" s="13">
        <v>0.32857142857142901</v>
      </c>
      <c r="BG1163" s="13">
        <v>0.34343434343434298</v>
      </c>
      <c r="BH1163" s="13"/>
      <c r="BI1163" s="13">
        <v>0.30434782608695699</v>
      </c>
      <c r="BJ1163" s="13">
        <v>0.28500823723229002</v>
      </c>
      <c r="BK1163" s="13"/>
      <c r="BL1163" s="13">
        <v>0.27238805970149299</v>
      </c>
      <c r="BM1163" s="13">
        <v>0.3</v>
      </c>
    </row>
    <row r="1164" spans="2:65" x14ac:dyDescent="0.3">
      <c r="B1164" t="s">
        <v>71</v>
      </c>
      <c r="C1164" s="13">
        <v>0.37444933920704798</v>
      </c>
      <c r="D1164" s="13">
        <v>0.38972809667673702</v>
      </c>
      <c r="E1164" s="13">
        <v>0.363112391930836</v>
      </c>
      <c r="F1164" s="13"/>
      <c r="G1164" s="13">
        <v>0.373493975903614</v>
      </c>
      <c r="H1164" s="13">
        <v>0.34574468085106402</v>
      </c>
      <c r="I1164" s="13">
        <v>0.39041095890410998</v>
      </c>
      <c r="J1164" s="13">
        <v>0.33980582524271802</v>
      </c>
      <c r="K1164" s="13">
        <v>0.38028169014084501</v>
      </c>
      <c r="L1164" s="13">
        <v>0.44444444444444398</v>
      </c>
      <c r="M1164" s="13"/>
      <c r="N1164" s="13">
        <v>0.39912280701754399</v>
      </c>
      <c r="O1164" s="13">
        <v>0.38823529411764701</v>
      </c>
      <c r="P1164" s="13">
        <v>0.41304347826087001</v>
      </c>
      <c r="Q1164" s="13">
        <v>0.29508196721311503</v>
      </c>
      <c r="R1164" s="13"/>
      <c r="S1164" s="13">
        <v>0.41481481481481502</v>
      </c>
      <c r="T1164" s="13">
        <v>0.3125</v>
      </c>
      <c r="U1164" s="13">
        <v>0.15625</v>
      </c>
      <c r="V1164" s="13">
        <v>0.41935483870967699</v>
      </c>
      <c r="W1164" s="13">
        <v>0.42372881355932202</v>
      </c>
      <c r="X1164" s="13">
        <v>0.309859154929577</v>
      </c>
      <c r="Y1164" s="13">
        <v>0.35185185185185203</v>
      </c>
      <c r="Z1164" s="13">
        <v>0.44444444444444398</v>
      </c>
      <c r="AA1164" s="13">
        <v>0.46478873239436602</v>
      </c>
      <c r="AB1164" s="13">
        <v>0.29411764705882398</v>
      </c>
      <c r="AC1164" s="13">
        <v>0.40540540540540498</v>
      </c>
      <c r="AD1164" s="13">
        <v>0.54545454545454497</v>
      </c>
      <c r="AE1164" s="13"/>
      <c r="AF1164" s="13">
        <v>0.35499999999999998</v>
      </c>
      <c r="AG1164" s="13">
        <v>0.402877697841727</v>
      </c>
      <c r="AH1164" s="13"/>
      <c r="AI1164" s="13">
        <v>0.36752136752136799</v>
      </c>
      <c r="AJ1164" s="13">
        <v>0.30555555555555602</v>
      </c>
      <c r="AK1164" s="13">
        <v>0.33918128654970803</v>
      </c>
      <c r="AL1164" s="13"/>
      <c r="AM1164" s="13">
        <v>0.371428571428571</v>
      </c>
      <c r="AN1164" s="13">
        <v>0.44</v>
      </c>
      <c r="AO1164" s="13">
        <v>0.31818181818181801</v>
      </c>
      <c r="AP1164" s="13"/>
      <c r="AQ1164" s="13">
        <v>0.35755813953488402</v>
      </c>
      <c r="AR1164" s="13">
        <v>0.39285714285714302</v>
      </c>
      <c r="AS1164" s="13"/>
      <c r="AT1164" s="13">
        <v>0.36206896551724099</v>
      </c>
      <c r="AU1164" s="13">
        <v>0.37959183673469399</v>
      </c>
      <c r="AV1164" s="13"/>
      <c r="AW1164" s="13">
        <v>0.35632183908046</v>
      </c>
      <c r="AX1164" s="13">
        <v>0.37474949899799598</v>
      </c>
      <c r="AY1164" s="13"/>
      <c r="AZ1164" s="13">
        <v>0.36428571428571399</v>
      </c>
      <c r="BA1164" s="13">
        <v>0.38676844783714998</v>
      </c>
      <c r="BB1164" s="13"/>
      <c r="BC1164" s="13">
        <v>0.35502958579881699</v>
      </c>
      <c r="BD1164" s="13">
        <v>0.33333333333333298</v>
      </c>
      <c r="BE1164" s="13"/>
      <c r="BF1164" s="13">
        <v>0.4</v>
      </c>
      <c r="BG1164" s="13">
        <v>0.32323232323232298</v>
      </c>
      <c r="BH1164" s="13"/>
      <c r="BI1164" s="13">
        <v>0.28985507246376802</v>
      </c>
      <c r="BJ1164" s="13">
        <v>0.38714991762767698</v>
      </c>
      <c r="BK1164" s="13"/>
      <c r="BL1164" s="13">
        <v>0.34328358208955201</v>
      </c>
      <c r="BM1164" s="13">
        <v>0.39250000000000002</v>
      </c>
    </row>
    <row r="1165" spans="2:65" x14ac:dyDescent="0.3">
      <c r="B1165" t="s">
        <v>401</v>
      </c>
      <c r="C1165" s="13">
        <v>0.124816446402349</v>
      </c>
      <c r="D1165" s="13">
        <v>0.108761329305136</v>
      </c>
      <c r="E1165" s="13">
        <v>0.14121037463976899</v>
      </c>
      <c r="F1165" s="13"/>
      <c r="G1165" s="13">
        <v>0.108433734939759</v>
      </c>
      <c r="H1165" s="13">
        <v>0.117021276595745</v>
      </c>
      <c r="I1165" s="13">
        <v>0.116438356164384</v>
      </c>
      <c r="J1165" s="13">
        <v>0.12621359223301001</v>
      </c>
      <c r="K1165" s="13">
        <v>0.154929577464789</v>
      </c>
      <c r="L1165" s="13">
        <v>0.14444444444444399</v>
      </c>
      <c r="M1165" s="13"/>
      <c r="N1165" s="13">
        <v>0.109649122807018</v>
      </c>
      <c r="O1165" s="13">
        <v>0.129411764705882</v>
      </c>
      <c r="P1165" s="13">
        <v>0.108695652173913</v>
      </c>
      <c r="Q1165" s="13">
        <v>0.14754098360655701</v>
      </c>
      <c r="R1165" s="13"/>
      <c r="S1165" s="13">
        <v>8.1481481481481502E-2</v>
      </c>
      <c r="T1165" s="13">
        <v>0.13750000000000001</v>
      </c>
      <c r="U1165" s="13">
        <v>0.25</v>
      </c>
      <c r="V1165" s="13">
        <v>6.4516129032258104E-2</v>
      </c>
      <c r="W1165" s="13">
        <v>0.13559322033898299</v>
      </c>
      <c r="X1165" s="13">
        <v>0.12676056338028199</v>
      </c>
      <c r="Y1165" s="13">
        <v>0.18518518518518501</v>
      </c>
      <c r="Z1165" s="13">
        <v>0.11111111111111099</v>
      </c>
      <c r="AA1165" s="13">
        <v>9.85915492957746E-2</v>
      </c>
      <c r="AB1165" s="13">
        <v>0.19607843137254899</v>
      </c>
      <c r="AC1165" s="13">
        <v>8.1081081081081099E-2</v>
      </c>
      <c r="AD1165" s="13">
        <v>0.18181818181818199</v>
      </c>
      <c r="AE1165" s="13"/>
      <c r="AF1165" s="13">
        <v>0.115</v>
      </c>
      <c r="AG1165" s="13">
        <v>0.14028776978417301</v>
      </c>
      <c r="AH1165" s="13"/>
      <c r="AI1165" s="13">
        <v>0.128205128205128</v>
      </c>
      <c r="AJ1165" s="13">
        <v>8.3333333333333301E-2</v>
      </c>
      <c r="AK1165" s="13">
        <v>0.12280701754386</v>
      </c>
      <c r="AL1165" s="13"/>
      <c r="AM1165" s="13">
        <v>2.8571428571428598E-2</v>
      </c>
      <c r="AN1165" s="13">
        <v>0.16</v>
      </c>
      <c r="AO1165" s="13">
        <v>0.16666666666666699</v>
      </c>
      <c r="AP1165" s="13"/>
      <c r="AQ1165" s="13">
        <v>0.116279069767442</v>
      </c>
      <c r="AR1165" s="13">
        <v>0.13095238095238099</v>
      </c>
      <c r="AS1165" s="13"/>
      <c r="AT1165" s="13">
        <v>9.1954022988505704E-2</v>
      </c>
      <c r="AU1165" s="13">
        <v>0.128571428571429</v>
      </c>
      <c r="AV1165" s="13"/>
      <c r="AW1165" s="13">
        <v>0.114942528735632</v>
      </c>
      <c r="AX1165" s="13">
        <v>0.13026052104208399</v>
      </c>
      <c r="AY1165" s="13"/>
      <c r="AZ1165" s="13">
        <v>0.14642857142857099</v>
      </c>
      <c r="BA1165" s="13">
        <v>0.10432569974554699</v>
      </c>
      <c r="BB1165" s="13"/>
      <c r="BC1165" s="13">
        <v>9.4674556213017694E-2</v>
      </c>
      <c r="BD1165" s="13">
        <v>0.16666666666666699</v>
      </c>
      <c r="BE1165" s="13"/>
      <c r="BF1165" s="13">
        <v>0.1</v>
      </c>
      <c r="BG1165" s="13">
        <v>9.0909090909090898E-2</v>
      </c>
      <c r="BH1165" s="13"/>
      <c r="BI1165" s="13">
        <v>0.231884057971014</v>
      </c>
      <c r="BJ1165" s="13">
        <v>0.108731466227348</v>
      </c>
      <c r="BK1165" s="13"/>
      <c r="BL1165" s="13">
        <v>0.134328358208955</v>
      </c>
      <c r="BM1165" s="13">
        <v>0.115</v>
      </c>
    </row>
    <row r="1166" spans="2:65" x14ac:dyDescent="0.3">
      <c r="B1166" t="s">
        <v>73</v>
      </c>
      <c r="C1166" s="13">
        <v>0.124816446402349</v>
      </c>
      <c r="D1166" s="13">
        <v>0.129909365558912</v>
      </c>
      <c r="E1166" s="13">
        <v>0.121037463976945</v>
      </c>
      <c r="F1166" s="13"/>
      <c r="G1166" s="13">
        <v>0.156626506024096</v>
      </c>
      <c r="H1166" s="13">
        <v>8.5106382978723402E-2</v>
      </c>
      <c r="I1166" s="13">
        <v>0.14383561643835599</v>
      </c>
      <c r="J1166" s="13">
        <v>0.14563106796116501</v>
      </c>
      <c r="K1166" s="13">
        <v>0.140845070422535</v>
      </c>
      <c r="L1166" s="13">
        <v>0.11111111111111099</v>
      </c>
      <c r="M1166" s="13"/>
      <c r="N1166" s="13">
        <v>0.114035087719298</v>
      </c>
      <c r="O1166" s="13">
        <v>0.13529411764705901</v>
      </c>
      <c r="P1166" s="13">
        <v>9.7826086956521702E-2</v>
      </c>
      <c r="Q1166" s="13">
        <v>0.14754098360655701</v>
      </c>
      <c r="R1166" s="13"/>
      <c r="S1166" s="13">
        <v>0.140740740740741</v>
      </c>
      <c r="T1166" s="13">
        <v>0.2</v>
      </c>
      <c r="U1166" s="13">
        <v>3.125E-2</v>
      </c>
      <c r="V1166" s="13">
        <v>0.17741935483870999</v>
      </c>
      <c r="W1166" s="13">
        <v>0.13559322033898299</v>
      </c>
      <c r="X1166" s="13">
        <v>5.63380281690141E-2</v>
      </c>
      <c r="Y1166" s="13">
        <v>0.11111111111111099</v>
      </c>
      <c r="Z1166" s="13">
        <v>0</v>
      </c>
      <c r="AA1166" s="13">
        <v>8.4507042253521097E-2</v>
      </c>
      <c r="AB1166" s="13">
        <v>0.13725490196078399</v>
      </c>
      <c r="AC1166" s="13">
        <v>0.162162162162162</v>
      </c>
      <c r="AD1166" s="13">
        <v>9.0909090909090898E-2</v>
      </c>
      <c r="AE1166" s="13"/>
      <c r="AF1166" s="13">
        <v>0.115</v>
      </c>
      <c r="AG1166" s="13">
        <v>0.13669064748201401</v>
      </c>
      <c r="AH1166" s="13"/>
      <c r="AI1166" s="13">
        <v>9.4017094017094002E-2</v>
      </c>
      <c r="AJ1166" s="13">
        <v>8.3333333333333301E-2</v>
      </c>
      <c r="AK1166" s="13">
        <v>0.157894736842105</v>
      </c>
      <c r="AL1166" s="13"/>
      <c r="AM1166" s="13">
        <v>5.7142857142857099E-2</v>
      </c>
      <c r="AN1166" s="13">
        <v>0.08</v>
      </c>
      <c r="AO1166" s="13">
        <v>0.12121212121212099</v>
      </c>
      <c r="AP1166" s="13"/>
      <c r="AQ1166" s="13">
        <v>9.5930232558139497E-2</v>
      </c>
      <c r="AR1166" s="13">
        <v>0.15476190476190499</v>
      </c>
      <c r="AS1166" s="13"/>
      <c r="AT1166" s="13">
        <v>0.12068965517241401</v>
      </c>
      <c r="AU1166" s="13">
        <v>0.128571428571429</v>
      </c>
      <c r="AV1166" s="13"/>
      <c r="AW1166" s="13">
        <v>0.160919540229885</v>
      </c>
      <c r="AX1166" s="13">
        <v>0.11422845691382801</v>
      </c>
      <c r="AY1166" s="13"/>
      <c r="AZ1166" s="13">
        <v>0.153571428571429</v>
      </c>
      <c r="BA1166" s="13">
        <v>0.106870229007634</v>
      </c>
      <c r="BB1166" s="13"/>
      <c r="BC1166" s="13">
        <v>0.13609467455621299</v>
      </c>
      <c r="BD1166" s="13">
        <v>0.12962962962963001</v>
      </c>
      <c r="BE1166" s="13"/>
      <c r="BF1166" s="13">
        <v>0.114285714285714</v>
      </c>
      <c r="BG1166" s="13">
        <v>0.15151515151515199</v>
      </c>
      <c r="BH1166" s="13"/>
      <c r="BI1166" s="13">
        <v>8.6956521739130405E-2</v>
      </c>
      <c r="BJ1166" s="13">
        <v>0.13014827018121899</v>
      </c>
      <c r="BK1166" s="13"/>
      <c r="BL1166" s="13">
        <v>0.119402985074627</v>
      </c>
      <c r="BM1166" s="13">
        <v>0.13</v>
      </c>
    </row>
    <row r="1167" spans="2:65" x14ac:dyDescent="0.3">
      <c r="B1167" t="s">
        <v>402</v>
      </c>
      <c r="C1167" s="13">
        <v>6.9016152716593199E-2</v>
      </c>
      <c r="D1167" s="13">
        <v>6.9486404833836904E-2</v>
      </c>
      <c r="E1167" s="13">
        <v>6.9164265129683003E-2</v>
      </c>
      <c r="F1167" s="13"/>
      <c r="G1167" s="13">
        <v>0.108433734939759</v>
      </c>
      <c r="H1167" s="13">
        <v>4.2553191489361701E-2</v>
      </c>
      <c r="I1167" s="13">
        <v>5.4794520547945202E-2</v>
      </c>
      <c r="J1167" s="13">
        <v>9.7087378640776698E-2</v>
      </c>
      <c r="K1167" s="13">
        <v>9.85915492957746E-2</v>
      </c>
      <c r="L1167" s="13">
        <v>5.5555555555555601E-2</v>
      </c>
      <c r="M1167" s="13"/>
      <c r="N1167" s="13">
        <v>3.94736842105263E-2</v>
      </c>
      <c r="O1167" s="13">
        <v>9.41176470588235E-2</v>
      </c>
      <c r="P1167" s="13">
        <v>9.7826086956521702E-2</v>
      </c>
      <c r="Q1167" s="13">
        <v>7.10382513661202E-2</v>
      </c>
      <c r="R1167" s="13"/>
      <c r="S1167" s="13">
        <v>5.9259259259259303E-2</v>
      </c>
      <c r="T1167" s="13">
        <v>7.4999999999999997E-2</v>
      </c>
      <c r="U1167" s="13">
        <v>0.25</v>
      </c>
      <c r="V1167" s="13">
        <v>4.8387096774193498E-2</v>
      </c>
      <c r="W1167" s="13">
        <v>1.6949152542372899E-2</v>
      </c>
      <c r="X1167" s="13">
        <v>7.0422535211267595E-2</v>
      </c>
      <c r="Y1167" s="13">
        <v>1.85185185185185E-2</v>
      </c>
      <c r="Z1167" s="13">
        <v>0.11111111111111099</v>
      </c>
      <c r="AA1167" s="13">
        <v>8.4507042253521097E-2</v>
      </c>
      <c r="AB1167" s="13">
        <v>1.9607843137254902E-2</v>
      </c>
      <c r="AC1167" s="13">
        <v>0.135135135135135</v>
      </c>
      <c r="AD1167" s="13">
        <v>9.0909090909090898E-2</v>
      </c>
      <c r="AE1167" s="13"/>
      <c r="AF1167" s="13">
        <v>7.4999999999999997E-2</v>
      </c>
      <c r="AG1167" s="13">
        <v>6.11510791366906E-2</v>
      </c>
      <c r="AH1167" s="13"/>
      <c r="AI1167" s="13">
        <v>3.4188034188034198E-2</v>
      </c>
      <c r="AJ1167" s="13">
        <v>0.11111111111111099</v>
      </c>
      <c r="AK1167" s="13">
        <v>0.11111111111111099</v>
      </c>
      <c r="AL1167" s="13"/>
      <c r="AM1167" s="13">
        <v>2.8571428571428598E-2</v>
      </c>
      <c r="AN1167" s="13">
        <v>0</v>
      </c>
      <c r="AO1167" s="13">
        <v>9.0909090909090898E-2</v>
      </c>
      <c r="AP1167" s="13"/>
      <c r="AQ1167" s="13">
        <v>4.0697674418604703E-2</v>
      </c>
      <c r="AR1167" s="13">
        <v>9.8214285714285698E-2</v>
      </c>
      <c r="AS1167" s="13"/>
      <c r="AT1167" s="13">
        <v>5.1724137931034503E-2</v>
      </c>
      <c r="AU1167" s="13">
        <v>7.5510204081632698E-2</v>
      </c>
      <c r="AV1167" s="13"/>
      <c r="AW1167" s="13">
        <v>6.3218390804597693E-2</v>
      </c>
      <c r="AX1167" s="13">
        <v>6.8136272545090207E-2</v>
      </c>
      <c r="AY1167" s="13"/>
      <c r="AZ1167" s="13">
        <v>0.107142857142857</v>
      </c>
      <c r="BA1167" s="13">
        <v>4.0712468193384199E-2</v>
      </c>
      <c r="BB1167" s="13"/>
      <c r="BC1167" s="13">
        <v>7.69230769230769E-2</v>
      </c>
      <c r="BD1167" s="13">
        <v>6.4814814814814797E-2</v>
      </c>
      <c r="BE1167" s="13"/>
      <c r="BF1167" s="13">
        <v>5.7142857142857099E-2</v>
      </c>
      <c r="BG1167" s="13">
        <v>9.0909090909090898E-2</v>
      </c>
      <c r="BH1167" s="13"/>
      <c r="BI1167" s="13">
        <v>5.7971014492753603E-2</v>
      </c>
      <c r="BJ1167" s="13">
        <v>7.0840197693574997E-2</v>
      </c>
      <c r="BK1167" s="13"/>
      <c r="BL1167" s="13">
        <v>0.111940298507463</v>
      </c>
      <c r="BM1167" s="13">
        <v>4.2500000000000003E-2</v>
      </c>
    </row>
    <row r="1168" spans="2:65" x14ac:dyDescent="0.3">
      <c r="B1168" t="s">
        <v>91</v>
      </c>
      <c r="C1168" s="13">
        <v>1.9089574155653401E-2</v>
      </c>
      <c r="D1168" s="13">
        <v>9.0634441087613302E-3</v>
      </c>
      <c r="E1168" s="13">
        <v>2.3054755043227699E-2</v>
      </c>
      <c r="F1168" s="13"/>
      <c r="G1168" s="13">
        <v>0</v>
      </c>
      <c r="H1168" s="13">
        <v>2.1276595744680899E-2</v>
      </c>
      <c r="I1168" s="13">
        <v>2.0547945205479499E-2</v>
      </c>
      <c r="J1168" s="13">
        <v>4.85436893203883E-2</v>
      </c>
      <c r="K1168" s="13">
        <v>0</v>
      </c>
      <c r="L1168" s="13">
        <v>1.1111111111111099E-2</v>
      </c>
      <c r="M1168" s="13"/>
      <c r="N1168" s="13">
        <v>2.1929824561403501E-2</v>
      </c>
      <c r="O1168" s="13">
        <v>1.7647058823529401E-2</v>
      </c>
      <c r="P1168" s="13">
        <v>0</v>
      </c>
      <c r="Q1168" s="13">
        <v>2.7322404371584699E-2</v>
      </c>
      <c r="R1168" s="13"/>
      <c r="S1168" s="13">
        <v>1.48148148148148E-2</v>
      </c>
      <c r="T1168" s="13">
        <v>2.5000000000000001E-2</v>
      </c>
      <c r="U1168" s="13">
        <v>3.125E-2</v>
      </c>
      <c r="V1168" s="13">
        <v>3.2258064516128997E-2</v>
      </c>
      <c r="W1168" s="13">
        <v>1.6949152542372899E-2</v>
      </c>
      <c r="X1168" s="13">
        <v>5.63380281690141E-2</v>
      </c>
      <c r="Y1168" s="13">
        <v>1.85185185185185E-2</v>
      </c>
      <c r="Z1168" s="13">
        <v>0</v>
      </c>
      <c r="AA1168" s="13">
        <v>0</v>
      </c>
      <c r="AB1168" s="13">
        <v>0</v>
      </c>
      <c r="AC1168" s="13">
        <v>0</v>
      </c>
      <c r="AD1168" s="13">
        <v>0</v>
      </c>
      <c r="AE1168" s="13"/>
      <c r="AF1168" s="13">
        <v>1.7500000000000002E-2</v>
      </c>
      <c r="AG1168" s="13">
        <v>1.7985611510791401E-2</v>
      </c>
      <c r="AH1168" s="13"/>
      <c r="AI1168" s="13">
        <v>2.5641025641025599E-2</v>
      </c>
      <c r="AJ1168" s="13">
        <v>2.7777777777777801E-2</v>
      </c>
      <c r="AK1168" s="13">
        <v>1.1695906432748499E-2</v>
      </c>
      <c r="AL1168" s="13"/>
      <c r="AM1168" s="13">
        <v>5.7142857142857099E-2</v>
      </c>
      <c r="AN1168" s="13">
        <v>0</v>
      </c>
      <c r="AO1168" s="13">
        <v>3.03030303030303E-2</v>
      </c>
      <c r="AP1168" s="13"/>
      <c r="AQ1168" s="13">
        <v>1.74418604651163E-2</v>
      </c>
      <c r="AR1168" s="13">
        <v>2.0833333333333301E-2</v>
      </c>
      <c r="AS1168" s="13"/>
      <c r="AT1168" s="13">
        <v>2.8735632183908E-2</v>
      </c>
      <c r="AU1168" s="13">
        <v>1.4285714285714299E-2</v>
      </c>
      <c r="AV1168" s="13"/>
      <c r="AW1168" s="13">
        <v>2.2988505747126398E-2</v>
      </c>
      <c r="AX1168" s="13">
        <v>1.8036072144288599E-2</v>
      </c>
      <c r="AY1168" s="13"/>
      <c r="AZ1168" s="13">
        <v>1.7857142857142901E-2</v>
      </c>
      <c r="BA1168" s="13">
        <v>1.7811704834605601E-2</v>
      </c>
      <c r="BB1168" s="13"/>
      <c r="BC1168" s="13">
        <v>0</v>
      </c>
      <c r="BD1168" s="13">
        <v>2.7777777777777801E-2</v>
      </c>
      <c r="BE1168" s="13"/>
      <c r="BF1168" s="13">
        <v>0</v>
      </c>
      <c r="BG1168" s="13">
        <v>0</v>
      </c>
      <c r="BH1168" s="13"/>
      <c r="BI1168" s="13">
        <v>2.8985507246376802E-2</v>
      </c>
      <c r="BJ1168" s="13">
        <v>1.8121911037891299E-2</v>
      </c>
      <c r="BK1168" s="13"/>
      <c r="BL1168" s="13">
        <v>1.8656716417910401E-2</v>
      </c>
      <c r="BM1168" s="13">
        <v>0.02</v>
      </c>
    </row>
    <row r="1169" spans="2:65" x14ac:dyDescent="0.3">
      <c r="B1169" t="s">
        <v>76</v>
      </c>
      <c r="C1169" s="13">
        <v>0.66226138032305404</v>
      </c>
      <c r="D1169" s="13">
        <v>0.68277945619335301</v>
      </c>
      <c r="E1169" s="13">
        <v>0.64553314121037497</v>
      </c>
      <c r="F1169" s="13"/>
      <c r="G1169" s="13">
        <v>0.626506024096386</v>
      </c>
      <c r="H1169" s="13">
        <v>0.73404255319148903</v>
      </c>
      <c r="I1169" s="13">
        <v>0.66438356164383605</v>
      </c>
      <c r="J1169" s="13">
        <v>0.58252427184466005</v>
      </c>
      <c r="K1169" s="13">
        <v>0.60563380281690105</v>
      </c>
      <c r="L1169" s="13">
        <v>0.67777777777777803</v>
      </c>
      <c r="M1169" s="13"/>
      <c r="N1169" s="13">
        <v>0.71491228070175405</v>
      </c>
      <c r="O1169" s="13">
        <v>0.623529411764706</v>
      </c>
      <c r="P1169" s="13">
        <v>0.69565217391304301</v>
      </c>
      <c r="Q1169" s="13">
        <v>0.60655737704918</v>
      </c>
      <c r="R1169" s="13"/>
      <c r="S1169" s="13">
        <v>0.70370370370370405</v>
      </c>
      <c r="T1169" s="13">
        <v>0.5625</v>
      </c>
      <c r="U1169" s="13">
        <v>0.4375</v>
      </c>
      <c r="V1169" s="13">
        <v>0.67741935483870996</v>
      </c>
      <c r="W1169" s="13">
        <v>0.69491525423728795</v>
      </c>
      <c r="X1169" s="13">
        <v>0.69014084507042295</v>
      </c>
      <c r="Y1169" s="13">
        <v>0.66666666666666696</v>
      </c>
      <c r="Z1169" s="13">
        <v>0.77777777777777801</v>
      </c>
      <c r="AA1169" s="13">
        <v>0.73239436619718301</v>
      </c>
      <c r="AB1169" s="13">
        <v>0.64705882352941202</v>
      </c>
      <c r="AC1169" s="13">
        <v>0.62162162162162204</v>
      </c>
      <c r="AD1169" s="13">
        <v>0.63636363636363602</v>
      </c>
      <c r="AE1169" s="13"/>
      <c r="AF1169" s="13">
        <v>0.67749999999999999</v>
      </c>
      <c r="AG1169" s="13">
        <v>0.64388489208633104</v>
      </c>
      <c r="AH1169" s="13"/>
      <c r="AI1169" s="13">
        <v>0.71794871794871795</v>
      </c>
      <c r="AJ1169" s="13">
        <v>0.69444444444444398</v>
      </c>
      <c r="AK1169" s="13">
        <v>0.59649122807017496</v>
      </c>
      <c r="AL1169" s="13"/>
      <c r="AM1169" s="13">
        <v>0.82857142857142896</v>
      </c>
      <c r="AN1169" s="13">
        <v>0.76</v>
      </c>
      <c r="AO1169" s="13">
        <v>0.59090909090909105</v>
      </c>
      <c r="AP1169" s="13"/>
      <c r="AQ1169" s="13">
        <v>0.72965116279069797</v>
      </c>
      <c r="AR1169" s="13">
        <v>0.59523809523809501</v>
      </c>
      <c r="AS1169" s="13"/>
      <c r="AT1169" s="13">
        <v>0.70689655172413801</v>
      </c>
      <c r="AU1169" s="13">
        <v>0.65306122448979598</v>
      </c>
      <c r="AV1169" s="13"/>
      <c r="AW1169" s="13">
        <v>0.63793103448275901</v>
      </c>
      <c r="AX1169" s="13">
        <v>0.66933867735470898</v>
      </c>
      <c r="AY1169" s="13"/>
      <c r="AZ1169" s="13">
        <v>0.57499999999999996</v>
      </c>
      <c r="BA1169" s="13">
        <v>0.73027989821882999</v>
      </c>
      <c r="BB1169" s="13"/>
      <c r="BC1169" s="13">
        <v>0.69230769230769196</v>
      </c>
      <c r="BD1169" s="13">
        <v>0.61111111111111105</v>
      </c>
      <c r="BE1169" s="13"/>
      <c r="BF1169" s="13">
        <v>0.72857142857142898</v>
      </c>
      <c r="BG1169" s="13">
        <v>0.66666666666666696</v>
      </c>
      <c r="BH1169" s="13"/>
      <c r="BI1169" s="13">
        <v>0.59420289855072495</v>
      </c>
      <c r="BJ1169" s="13">
        <v>0.67215815485996699</v>
      </c>
      <c r="BK1169" s="13"/>
      <c r="BL1169" s="13">
        <v>0.61567164179104505</v>
      </c>
      <c r="BM1169" s="13">
        <v>0.6925</v>
      </c>
    </row>
    <row r="1170" spans="2:65" x14ac:dyDescent="0.3">
      <c r="B1170" t="s">
        <v>77</v>
      </c>
      <c r="C1170" s="13">
        <v>0.19383259911894299</v>
      </c>
      <c r="D1170" s="13">
        <v>0.199395770392749</v>
      </c>
      <c r="E1170" s="13">
        <v>0.190201729106628</v>
      </c>
      <c r="F1170" s="13"/>
      <c r="G1170" s="13">
        <v>0.265060240963855</v>
      </c>
      <c r="H1170" s="13">
        <v>0.12765957446808501</v>
      </c>
      <c r="I1170" s="13">
        <v>0.198630136986301</v>
      </c>
      <c r="J1170" s="13">
        <v>0.242718446601942</v>
      </c>
      <c r="K1170" s="13">
        <v>0.23943661971831001</v>
      </c>
      <c r="L1170" s="13">
        <v>0.16666666666666699</v>
      </c>
      <c r="M1170" s="13"/>
      <c r="N1170" s="13">
        <v>0.15350877192982501</v>
      </c>
      <c r="O1170" s="13">
        <v>0.22941176470588201</v>
      </c>
      <c r="P1170" s="13">
        <v>0.19565217391304299</v>
      </c>
      <c r="Q1170" s="13">
        <v>0.218579234972678</v>
      </c>
      <c r="R1170" s="13"/>
      <c r="S1170" s="13">
        <v>0.2</v>
      </c>
      <c r="T1170" s="13">
        <v>0.27500000000000002</v>
      </c>
      <c r="U1170" s="13">
        <v>0.28125</v>
      </c>
      <c r="V1170" s="13">
        <v>0.225806451612903</v>
      </c>
      <c r="W1170" s="13">
        <v>0.152542372881356</v>
      </c>
      <c r="X1170" s="13">
        <v>0.12676056338028199</v>
      </c>
      <c r="Y1170" s="13">
        <v>0.12962962962963001</v>
      </c>
      <c r="Z1170" s="13">
        <v>0.11111111111111099</v>
      </c>
      <c r="AA1170" s="13">
        <v>0.169014084507042</v>
      </c>
      <c r="AB1170" s="13">
        <v>0.15686274509803899</v>
      </c>
      <c r="AC1170" s="13">
        <v>0.29729729729729698</v>
      </c>
      <c r="AD1170" s="13">
        <v>0.18181818181818199</v>
      </c>
      <c r="AE1170" s="13"/>
      <c r="AF1170" s="13">
        <v>0.19</v>
      </c>
      <c r="AG1170" s="13">
        <v>0.197841726618705</v>
      </c>
      <c r="AH1170" s="13"/>
      <c r="AI1170" s="13">
        <v>0.128205128205128</v>
      </c>
      <c r="AJ1170" s="13">
        <v>0.194444444444444</v>
      </c>
      <c r="AK1170" s="13">
        <v>0.26900584795321603</v>
      </c>
      <c r="AL1170" s="13"/>
      <c r="AM1170" s="13">
        <v>8.5714285714285701E-2</v>
      </c>
      <c r="AN1170" s="13">
        <v>0.08</v>
      </c>
      <c r="AO1170" s="13">
        <v>0.21212121212121199</v>
      </c>
      <c r="AP1170" s="13"/>
      <c r="AQ1170" s="13">
        <v>0.13662790697674401</v>
      </c>
      <c r="AR1170" s="13">
        <v>0.25297619047619002</v>
      </c>
      <c r="AS1170" s="13"/>
      <c r="AT1170" s="13">
        <v>0.17241379310344801</v>
      </c>
      <c r="AU1170" s="13">
        <v>0.20408163265306101</v>
      </c>
      <c r="AV1170" s="13"/>
      <c r="AW1170" s="13">
        <v>0.22413793103448301</v>
      </c>
      <c r="AX1170" s="13">
        <v>0.18236472945891799</v>
      </c>
      <c r="AY1170" s="13"/>
      <c r="AZ1170" s="13">
        <v>0.26071428571428601</v>
      </c>
      <c r="BA1170" s="13">
        <v>0.14758269720101799</v>
      </c>
      <c r="BB1170" s="13"/>
      <c r="BC1170" s="13">
        <v>0.21301775147929</v>
      </c>
      <c r="BD1170" s="13">
        <v>0.194444444444444</v>
      </c>
      <c r="BE1170" s="13"/>
      <c r="BF1170" s="13">
        <v>0.17142857142857101</v>
      </c>
      <c r="BG1170" s="13">
        <v>0.24242424242424199</v>
      </c>
      <c r="BH1170" s="13"/>
      <c r="BI1170" s="13">
        <v>0.14492753623188401</v>
      </c>
      <c r="BJ1170" s="13">
        <v>0.20098846787479399</v>
      </c>
      <c r="BK1170" s="13"/>
      <c r="BL1170" s="13">
        <v>0.23134328358209</v>
      </c>
      <c r="BM1170" s="13">
        <v>0.17249999999999999</v>
      </c>
    </row>
    <row r="1171" spans="2:65" x14ac:dyDescent="0.3">
      <c r="B1171" t="s">
        <v>78</v>
      </c>
      <c r="C1171" s="13">
        <v>0.46842878120411202</v>
      </c>
      <c r="D1171" s="13">
        <v>0.48338368580060398</v>
      </c>
      <c r="E1171" s="13">
        <v>0.455331412103746</v>
      </c>
      <c r="F1171" s="13"/>
      <c r="G1171" s="13">
        <v>0.36144578313253001</v>
      </c>
      <c r="H1171" s="13">
        <v>0.60638297872340396</v>
      </c>
      <c r="I1171" s="13">
        <v>0.465753424657534</v>
      </c>
      <c r="J1171" s="13">
        <v>0.33980582524271802</v>
      </c>
      <c r="K1171" s="13">
        <v>0.36619718309859201</v>
      </c>
      <c r="L1171" s="13">
        <v>0.51111111111111096</v>
      </c>
      <c r="M1171" s="13"/>
      <c r="N1171" s="13">
        <v>0.56140350877193002</v>
      </c>
      <c r="O1171" s="13">
        <v>0.39411764705882402</v>
      </c>
      <c r="P1171" s="13">
        <v>0.5</v>
      </c>
      <c r="Q1171" s="13">
        <v>0.387978142076503</v>
      </c>
      <c r="R1171" s="13"/>
      <c r="S1171" s="13">
        <v>0.50370370370370399</v>
      </c>
      <c r="T1171" s="13">
        <v>0.28749999999999998</v>
      </c>
      <c r="U1171" s="13">
        <v>0.15625</v>
      </c>
      <c r="V1171" s="13">
        <v>0.45161290322580599</v>
      </c>
      <c r="W1171" s="13">
        <v>0.54237288135593198</v>
      </c>
      <c r="X1171" s="13">
        <v>0.56338028169014098</v>
      </c>
      <c r="Y1171" s="13">
        <v>0.53703703703703698</v>
      </c>
      <c r="Z1171" s="13">
        <v>0.66666666666666696</v>
      </c>
      <c r="AA1171" s="13">
        <v>0.56338028169014098</v>
      </c>
      <c r="AB1171" s="13">
        <v>0.49019607843137297</v>
      </c>
      <c r="AC1171" s="13">
        <v>0.32432432432432401</v>
      </c>
      <c r="AD1171" s="13">
        <v>0.45454545454545497</v>
      </c>
      <c r="AE1171" s="13"/>
      <c r="AF1171" s="13">
        <v>0.48749999999999999</v>
      </c>
      <c r="AG1171" s="13">
        <v>0.44604316546762601</v>
      </c>
      <c r="AH1171" s="13"/>
      <c r="AI1171" s="13">
        <v>0.58974358974358998</v>
      </c>
      <c r="AJ1171" s="13">
        <v>0.5</v>
      </c>
      <c r="AK1171" s="13">
        <v>0.32748538011695899</v>
      </c>
      <c r="AL1171" s="13"/>
      <c r="AM1171" s="13">
        <v>0.74285714285714299</v>
      </c>
      <c r="AN1171" s="13">
        <v>0.68</v>
      </c>
      <c r="AO1171" s="13">
        <v>0.37878787878787901</v>
      </c>
      <c r="AP1171" s="13"/>
      <c r="AQ1171" s="13">
        <v>0.59302325581395299</v>
      </c>
      <c r="AR1171" s="13">
        <v>0.34226190476190499</v>
      </c>
      <c r="AS1171" s="13"/>
      <c r="AT1171" s="13">
        <v>0.53448275862068995</v>
      </c>
      <c r="AU1171" s="13">
        <v>0.44897959183673503</v>
      </c>
      <c r="AV1171" s="13"/>
      <c r="AW1171" s="13">
        <v>0.41379310344827602</v>
      </c>
      <c r="AX1171" s="13">
        <v>0.48697394789579201</v>
      </c>
      <c r="AY1171" s="13"/>
      <c r="AZ1171" s="13">
        <v>0.314285714285714</v>
      </c>
      <c r="BA1171" s="13">
        <v>0.58269720101781197</v>
      </c>
      <c r="BB1171" s="13"/>
      <c r="BC1171" s="13">
        <v>0.47928994082840198</v>
      </c>
      <c r="BD1171" s="13">
        <v>0.41666666666666702</v>
      </c>
      <c r="BE1171" s="13"/>
      <c r="BF1171" s="13">
        <v>0.55714285714285705</v>
      </c>
      <c r="BG1171" s="13">
        <v>0.42424242424242398</v>
      </c>
      <c r="BH1171" s="13"/>
      <c r="BI1171" s="13">
        <v>0.44927536231884102</v>
      </c>
      <c r="BJ1171" s="13">
        <v>0.47116968698517298</v>
      </c>
      <c r="BK1171" s="13"/>
      <c r="BL1171" s="13">
        <v>0.384328358208955</v>
      </c>
      <c r="BM1171" s="13">
        <v>0.52</v>
      </c>
    </row>
    <row r="1172" spans="2:65" x14ac:dyDescent="0.3">
      <c r="C1172" s="13"/>
      <c r="D1172" s="13"/>
      <c r="E1172" s="13"/>
      <c r="F1172" s="13"/>
      <c r="G1172" s="13"/>
      <c r="H1172" s="13"/>
      <c r="I1172" s="13"/>
      <c r="J1172" s="13"/>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c r="BK1172" s="13"/>
      <c r="BL1172" s="13"/>
      <c r="BM1172" s="13"/>
    </row>
    <row r="1173" spans="2:65" x14ac:dyDescent="0.3">
      <c r="B1173" s="6" t="s">
        <v>465</v>
      </c>
      <c r="C1173" s="13"/>
      <c r="D1173" s="13"/>
      <c r="E1173" s="13"/>
      <c r="F1173" s="13"/>
      <c r="G1173" s="13"/>
      <c r="H1173" s="13"/>
      <c r="I1173" s="13"/>
      <c r="J1173" s="13"/>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c r="BK1173" s="13"/>
      <c r="BL1173" s="13"/>
      <c r="BM1173" s="13"/>
    </row>
    <row r="1174" spans="2:65" x14ac:dyDescent="0.3">
      <c r="B1174" s="23" t="s">
        <v>184</v>
      </c>
      <c r="C1174" s="13"/>
      <c r="D1174" s="13"/>
      <c r="E1174" s="13"/>
      <c r="F1174" s="13"/>
      <c r="G1174" s="13"/>
      <c r="H1174" s="13"/>
      <c r="I1174" s="13"/>
      <c r="J1174" s="13"/>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c r="BK1174" s="13"/>
      <c r="BL1174" s="13"/>
      <c r="BM1174" s="13"/>
    </row>
    <row r="1175" spans="2:65" x14ac:dyDescent="0.3">
      <c r="B1175" t="s">
        <v>400</v>
      </c>
      <c r="C1175" s="13">
        <v>0.259911894273128</v>
      </c>
      <c r="D1175" s="13">
        <v>0.24471299093655599</v>
      </c>
      <c r="E1175" s="13">
        <v>0.27089337175792499</v>
      </c>
      <c r="F1175" s="13"/>
      <c r="G1175" s="13">
        <v>0.20481927710843401</v>
      </c>
      <c r="H1175" s="13">
        <v>0.30851063829787201</v>
      </c>
      <c r="I1175" s="13">
        <v>0.24657534246575299</v>
      </c>
      <c r="J1175" s="13">
        <v>0.223300970873786</v>
      </c>
      <c r="K1175" s="13">
        <v>0.29577464788732399</v>
      </c>
      <c r="L1175" s="13">
        <v>0.24444444444444399</v>
      </c>
      <c r="M1175" s="13"/>
      <c r="N1175" s="13">
        <v>0.29385964912280699</v>
      </c>
      <c r="O1175" s="13">
        <v>0.17647058823529399</v>
      </c>
      <c r="P1175" s="13">
        <v>0.29347826086956502</v>
      </c>
      <c r="Q1175" s="13">
        <v>0.27322404371584702</v>
      </c>
      <c r="R1175" s="13"/>
      <c r="S1175" s="13">
        <v>0.22222222222222199</v>
      </c>
      <c r="T1175" s="13">
        <v>0.25</v>
      </c>
      <c r="U1175" s="13">
        <v>0.28125</v>
      </c>
      <c r="V1175" s="13">
        <v>0.241935483870968</v>
      </c>
      <c r="W1175" s="13">
        <v>0.22033898305084701</v>
      </c>
      <c r="X1175" s="13">
        <v>0.323943661971831</v>
      </c>
      <c r="Y1175" s="13">
        <v>0.27777777777777801</v>
      </c>
      <c r="Z1175" s="13">
        <v>0.16666666666666699</v>
      </c>
      <c r="AA1175" s="13">
        <v>0.323943661971831</v>
      </c>
      <c r="AB1175" s="13">
        <v>0.35294117647058798</v>
      </c>
      <c r="AC1175" s="13">
        <v>0.18918918918918901</v>
      </c>
      <c r="AD1175" s="13">
        <v>9.0909090909090898E-2</v>
      </c>
      <c r="AE1175" s="13"/>
      <c r="AF1175" s="13">
        <v>0.27500000000000002</v>
      </c>
      <c r="AG1175" s="13">
        <v>0.23741007194244601</v>
      </c>
      <c r="AH1175" s="13"/>
      <c r="AI1175" s="13">
        <v>0.23931623931623899</v>
      </c>
      <c r="AJ1175" s="13">
        <v>0.44444444444444398</v>
      </c>
      <c r="AK1175" s="13">
        <v>0.22807017543859601</v>
      </c>
      <c r="AL1175" s="13"/>
      <c r="AM1175" s="13">
        <v>0.48571428571428599</v>
      </c>
      <c r="AN1175" s="13">
        <v>0.28000000000000003</v>
      </c>
      <c r="AO1175" s="13">
        <v>0.13636363636363599</v>
      </c>
      <c r="AP1175" s="13"/>
      <c r="AQ1175" s="13">
        <v>0.30232558139534899</v>
      </c>
      <c r="AR1175" s="13">
        <v>0.21726190476190499</v>
      </c>
      <c r="AS1175" s="13"/>
      <c r="AT1175" s="13">
        <v>0.29885057471264398</v>
      </c>
      <c r="AU1175" s="13">
        <v>0.25102040816326499</v>
      </c>
      <c r="AV1175" s="13"/>
      <c r="AW1175" s="13">
        <v>0.26436781609195398</v>
      </c>
      <c r="AX1175" s="13">
        <v>0.25851703406813598</v>
      </c>
      <c r="AY1175" s="13"/>
      <c r="AZ1175" s="13">
        <v>0.214285714285714</v>
      </c>
      <c r="BA1175" s="13">
        <v>0.292620865139949</v>
      </c>
      <c r="BB1175" s="13"/>
      <c r="BC1175" s="13">
        <v>0.27810650887574001</v>
      </c>
      <c r="BD1175" s="13">
        <v>0.25</v>
      </c>
      <c r="BE1175" s="13"/>
      <c r="BF1175" s="13">
        <v>0.3</v>
      </c>
      <c r="BG1175" s="13">
        <v>0.26262626262626299</v>
      </c>
      <c r="BH1175" s="13"/>
      <c r="BI1175" s="13">
        <v>0.26086956521739102</v>
      </c>
      <c r="BJ1175" s="13">
        <v>0.26029654036243799</v>
      </c>
      <c r="BK1175" s="13"/>
      <c r="BL1175" s="13">
        <v>0.24253731343283599</v>
      </c>
      <c r="BM1175" s="13">
        <v>0.27</v>
      </c>
    </row>
    <row r="1176" spans="2:65" x14ac:dyDescent="0.3">
      <c r="B1176" t="s">
        <v>71</v>
      </c>
      <c r="C1176" s="13">
        <v>0.38619676945668102</v>
      </c>
      <c r="D1176" s="13">
        <v>0.41389728096676698</v>
      </c>
      <c r="E1176" s="13">
        <v>0.36023054755043199</v>
      </c>
      <c r="F1176" s="13"/>
      <c r="G1176" s="13">
        <v>0.39759036144578302</v>
      </c>
      <c r="H1176" s="13">
        <v>0.409574468085106</v>
      </c>
      <c r="I1176" s="13">
        <v>0.43835616438356201</v>
      </c>
      <c r="J1176" s="13">
        <v>0.37864077669902901</v>
      </c>
      <c r="K1176" s="13">
        <v>0.29577464788732399</v>
      </c>
      <c r="L1176" s="13">
        <v>0.32222222222222202</v>
      </c>
      <c r="M1176" s="13"/>
      <c r="N1176" s="13">
        <v>0.394736842105263</v>
      </c>
      <c r="O1176" s="13">
        <v>0.41764705882352898</v>
      </c>
      <c r="P1176" s="13">
        <v>0.38043478260869601</v>
      </c>
      <c r="Q1176" s="13">
        <v>0.35519125683060099</v>
      </c>
      <c r="R1176" s="13"/>
      <c r="S1176" s="13">
        <v>0.42962962962963003</v>
      </c>
      <c r="T1176" s="13">
        <v>0.32500000000000001</v>
      </c>
      <c r="U1176" s="13">
        <v>0.3125</v>
      </c>
      <c r="V1176" s="13">
        <v>0.38709677419354799</v>
      </c>
      <c r="W1176" s="13">
        <v>0.50847457627118597</v>
      </c>
      <c r="X1176" s="13">
        <v>0.40845070422535201</v>
      </c>
      <c r="Y1176" s="13">
        <v>0.31481481481481499</v>
      </c>
      <c r="Z1176" s="13">
        <v>0.5</v>
      </c>
      <c r="AA1176" s="13">
        <v>0.38028169014084501</v>
      </c>
      <c r="AB1176" s="13">
        <v>0.29411764705882398</v>
      </c>
      <c r="AC1176" s="13">
        <v>0.37837837837837801</v>
      </c>
      <c r="AD1176" s="13">
        <v>0.36363636363636398</v>
      </c>
      <c r="AE1176" s="13"/>
      <c r="AF1176" s="13">
        <v>0.375</v>
      </c>
      <c r="AG1176" s="13">
        <v>0.39928057553956797</v>
      </c>
      <c r="AH1176" s="13"/>
      <c r="AI1176" s="13">
        <v>0.487179487179487</v>
      </c>
      <c r="AJ1176" s="13">
        <v>0.33333333333333298</v>
      </c>
      <c r="AK1176" s="13">
        <v>0.29239766081871299</v>
      </c>
      <c r="AL1176" s="13"/>
      <c r="AM1176" s="13">
        <v>0.4</v>
      </c>
      <c r="AN1176" s="13">
        <v>0.52</v>
      </c>
      <c r="AO1176" s="13">
        <v>0.46969696969697</v>
      </c>
      <c r="AP1176" s="13"/>
      <c r="AQ1176" s="13">
        <v>0.412790697674419</v>
      </c>
      <c r="AR1176" s="13">
        <v>0.360119047619048</v>
      </c>
      <c r="AS1176" s="13"/>
      <c r="AT1176" s="13">
        <v>0.36781609195402298</v>
      </c>
      <c r="AU1176" s="13">
        <v>0.39183673469387797</v>
      </c>
      <c r="AV1176" s="13"/>
      <c r="AW1176" s="13">
        <v>0.40229885057471299</v>
      </c>
      <c r="AX1176" s="13">
        <v>0.38076152304609201</v>
      </c>
      <c r="AY1176" s="13"/>
      <c r="AZ1176" s="13">
        <v>0.36428571428571399</v>
      </c>
      <c r="BA1176" s="13">
        <v>0.40712468193384199</v>
      </c>
      <c r="BB1176" s="13"/>
      <c r="BC1176" s="13">
        <v>0.402366863905325</v>
      </c>
      <c r="BD1176" s="13">
        <v>0.31481481481481499</v>
      </c>
      <c r="BE1176" s="13"/>
      <c r="BF1176" s="13">
        <v>0.34285714285714303</v>
      </c>
      <c r="BG1176" s="13">
        <v>0.44444444444444398</v>
      </c>
      <c r="BH1176" s="13"/>
      <c r="BI1176" s="13">
        <v>0.376811594202899</v>
      </c>
      <c r="BJ1176" s="13">
        <v>0.38879736408566701</v>
      </c>
      <c r="BK1176" s="13"/>
      <c r="BL1176" s="13">
        <v>0.36194029850746301</v>
      </c>
      <c r="BM1176" s="13">
        <v>0.40250000000000002</v>
      </c>
    </row>
    <row r="1177" spans="2:65" x14ac:dyDescent="0.3">
      <c r="B1177" t="s">
        <v>401</v>
      </c>
      <c r="C1177" s="13">
        <v>0.18061674008810599</v>
      </c>
      <c r="D1177" s="13">
        <v>0.18126888217522699</v>
      </c>
      <c r="E1177" s="13">
        <v>0.181556195965418</v>
      </c>
      <c r="F1177" s="13"/>
      <c r="G1177" s="13">
        <v>0.156626506024096</v>
      </c>
      <c r="H1177" s="13">
        <v>0.164893617021277</v>
      </c>
      <c r="I1177" s="13">
        <v>0.13013698630136999</v>
      </c>
      <c r="J1177" s="13">
        <v>0.19417475728155301</v>
      </c>
      <c r="K1177" s="13">
        <v>0.23943661971831001</v>
      </c>
      <c r="L1177" s="13">
        <v>0.25555555555555598</v>
      </c>
      <c r="M1177" s="13"/>
      <c r="N1177" s="13">
        <v>0.18859649122807001</v>
      </c>
      <c r="O1177" s="13">
        <v>0.188235294117647</v>
      </c>
      <c r="P1177" s="13">
        <v>0.13043478260869601</v>
      </c>
      <c r="Q1177" s="13">
        <v>0.18032786885245899</v>
      </c>
      <c r="R1177" s="13"/>
      <c r="S1177" s="13">
        <v>0.20740740740740701</v>
      </c>
      <c r="T1177" s="13">
        <v>0.2</v>
      </c>
      <c r="U1177" s="13">
        <v>6.25E-2</v>
      </c>
      <c r="V1177" s="13">
        <v>0.14516129032258099</v>
      </c>
      <c r="W1177" s="13">
        <v>0.11864406779661001</v>
      </c>
      <c r="X1177" s="13">
        <v>0.140845070422535</v>
      </c>
      <c r="Y1177" s="13">
        <v>0.25925925925925902</v>
      </c>
      <c r="Z1177" s="13">
        <v>0.16666666666666699</v>
      </c>
      <c r="AA1177" s="13">
        <v>0.169014084507042</v>
      </c>
      <c r="AB1177" s="13">
        <v>0.17647058823529399</v>
      </c>
      <c r="AC1177" s="13">
        <v>0.24324324324324301</v>
      </c>
      <c r="AD1177" s="13">
        <v>0.36363636363636398</v>
      </c>
      <c r="AE1177" s="13"/>
      <c r="AF1177" s="13">
        <v>0.17</v>
      </c>
      <c r="AG1177" s="13">
        <v>0.197841726618705</v>
      </c>
      <c r="AH1177" s="13"/>
      <c r="AI1177" s="13">
        <v>0.145299145299145</v>
      </c>
      <c r="AJ1177" s="13">
        <v>5.5555555555555601E-2</v>
      </c>
      <c r="AK1177" s="13">
        <v>0.216374269005848</v>
      </c>
      <c r="AL1177" s="13"/>
      <c r="AM1177" s="13">
        <v>2.8571428571428598E-2</v>
      </c>
      <c r="AN1177" s="13">
        <v>0.08</v>
      </c>
      <c r="AO1177" s="13">
        <v>0.19696969696969699</v>
      </c>
      <c r="AP1177" s="13"/>
      <c r="AQ1177" s="13">
        <v>0.162790697674419</v>
      </c>
      <c r="AR1177" s="13">
        <v>0.19642857142857101</v>
      </c>
      <c r="AS1177" s="13"/>
      <c r="AT1177" s="13">
        <v>0.17816091954023</v>
      </c>
      <c r="AU1177" s="13">
        <v>0.179591836734694</v>
      </c>
      <c r="AV1177" s="13"/>
      <c r="AW1177" s="13">
        <v>0.160919540229885</v>
      </c>
      <c r="AX1177" s="13">
        <v>0.190380761523046</v>
      </c>
      <c r="AY1177" s="13"/>
      <c r="AZ1177" s="13">
        <v>0.182142857142857</v>
      </c>
      <c r="BA1177" s="13">
        <v>0.17811704834605599</v>
      </c>
      <c r="BB1177" s="13"/>
      <c r="BC1177" s="13">
        <v>0.15976331360946699</v>
      </c>
      <c r="BD1177" s="13">
        <v>0.203703703703704</v>
      </c>
      <c r="BE1177" s="13"/>
      <c r="BF1177" s="13">
        <v>0.17142857142857101</v>
      </c>
      <c r="BG1177" s="13">
        <v>0.15151515151515199</v>
      </c>
      <c r="BH1177" s="13"/>
      <c r="BI1177" s="13">
        <v>0.15942028985507201</v>
      </c>
      <c r="BJ1177" s="13">
        <v>0.179571663920923</v>
      </c>
      <c r="BK1177" s="13"/>
      <c r="BL1177" s="13">
        <v>0.17537313432835799</v>
      </c>
      <c r="BM1177" s="13">
        <v>0.18</v>
      </c>
    </row>
    <row r="1178" spans="2:65" x14ac:dyDescent="0.3">
      <c r="B1178" t="s">
        <v>73</v>
      </c>
      <c r="C1178" s="13">
        <v>9.3979441997063096E-2</v>
      </c>
      <c r="D1178" s="13">
        <v>7.8549848942598199E-2</v>
      </c>
      <c r="E1178" s="13">
        <v>0.109510086455331</v>
      </c>
      <c r="F1178" s="13"/>
      <c r="G1178" s="13">
        <v>0.156626506024096</v>
      </c>
      <c r="H1178" s="13">
        <v>3.7234042553191501E-2</v>
      </c>
      <c r="I1178" s="13">
        <v>0.13013698630136999</v>
      </c>
      <c r="J1178" s="13">
        <v>8.7378640776699004E-2</v>
      </c>
      <c r="K1178" s="13">
        <v>9.85915492957746E-2</v>
      </c>
      <c r="L1178" s="13">
        <v>0.1</v>
      </c>
      <c r="M1178" s="13"/>
      <c r="N1178" s="13">
        <v>7.8947368421052599E-2</v>
      </c>
      <c r="O1178" s="13">
        <v>0.105882352941176</v>
      </c>
      <c r="P1178" s="13">
        <v>0.119565217391304</v>
      </c>
      <c r="Q1178" s="13">
        <v>9.2896174863387998E-2</v>
      </c>
      <c r="R1178" s="13"/>
      <c r="S1178" s="13">
        <v>6.6666666666666693E-2</v>
      </c>
      <c r="T1178" s="13">
        <v>0.15</v>
      </c>
      <c r="U1178" s="13">
        <v>0.1875</v>
      </c>
      <c r="V1178" s="13">
        <v>0.12903225806451599</v>
      </c>
      <c r="W1178" s="13">
        <v>0.11864406779661001</v>
      </c>
      <c r="X1178" s="13">
        <v>5.63380281690141E-2</v>
      </c>
      <c r="Y1178" s="13">
        <v>0.11111111111111099</v>
      </c>
      <c r="Z1178" s="13">
        <v>5.5555555555555601E-2</v>
      </c>
      <c r="AA1178" s="13">
        <v>5.63380281690141E-2</v>
      </c>
      <c r="AB1178" s="13">
        <v>5.8823529411764698E-2</v>
      </c>
      <c r="AC1178" s="13">
        <v>5.4054054054054099E-2</v>
      </c>
      <c r="AD1178" s="13">
        <v>0.18181818181818199</v>
      </c>
      <c r="AE1178" s="13"/>
      <c r="AF1178" s="13">
        <v>0.1</v>
      </c>
      <c r="AG1178" s="13">
        <v>8.6330935251798593E-2</v>
      </c>
      <c r="AH1178" s="13"/>
      <c r="AI1178" s="13">
        <v>5.9829059829059797E-2</v>
      </c>
      <c r="AJ1178" s="13">
        <v>8.3333333333333301E-2</v>
      </c>
      <c r="AK1178" s="13">
        <v>0.140350877192982</v>
      </c>
      <c r="AL1178" s="13"/>
      <c r="AM1178" s="13">
        <v>0</v>
      </c>
      <c r="AN1178" s="13">
        <v>0.08</v>
      </c>
      <c r="AO1178" s="13">
        <v>0.10606060606060599</v>
      </c>
      <c r="AP1178" s="13"/>
      <c r="AQ1178" s="13">
        <v>7.2674418604651195E-2</v>
      </c>
      <c r="AR1178" s="13">
        <v>0.11607142857142901</v>
      </c>
      <c r="AS1178" s="13"/>
      <c r="AT1178" s="13">
        <v>8.6206896551724102E-2</v>
      </c>
      <c r="AU1178" s="13">
        <v>9.3877551020408206E-2</v>
      </c>
      <c r="AV1178" s="13"/>
      <c r="AW1178" s="13">
        <v>9.7701149425287404E-2</v>
      </c>
      <c r="AX1178" s="13">
        <v>9.2184368737474903E-2</v>
      </c>
      <c r="AY1178" s="13"/>
      <c r="AZ1178" s="13">
        <v>0.125</v>
      </c>
      <c r="BA1178" s="13">
        <v>7.1246819338422404E-2</v>
      </c>
      <c r="BB1178" s="13"/>
      <c r="BC1178" s="13">
        <v>7.1005917159763302E-2</v>
      </c>
      <c r="BD1178" s="13">
        <v>0.12962962962963001</v>
      </c>
      <c r="BE1178" s="13"/>
      <c r="BF1178" s="13">
        <v>7.1428571428571397E-2</v>
      </c>
      <c r="BG1178" s="13">
        <v>7.0707070707070704E-2</v>
      </c>
      <c r="BH1178" s="13"/>
      <c r="BI1178" s="13">
        <v>4.3478260869565202E-2</v>
      </c>
      <c r="BJ1178" s="13">
        <v>0.100494233937397</v>
      </c>
      <c r="BK1178" s="13"/>
      <c r="BL1178" s="13">
        <v>0.10820895522388101</v>
      </c>
      <c r="BM1178" s="13">
        <v>8.7499999999999994E-2</v>
      </c>
    </row>
    <row r="1179" spans="2:65" x14ac:dyDescent="0.3">
      <c r="B1179" t="s">
        <v>402</v>
      </c>
      <c r="C1179" s="13">
        <v>5.7268722466960402E-2</v>
      </c>
      <c r="D1179" s="13">
        <v>6.0422960725075497E-2</v>
      </c>
      <c r="E1179" s="13">
        <v>5.4755043227665702E-2</v>
      </c>
      <c r="F1179" s="13"/>
      <c r="G1179" s="13">
        <v>7.2289156626505993E-2</v>
      </c>
      <c r="H1179" s="13">
        <v>5.31914893617021E-2</v>
      </c>
      <c r="I1179" s="13">
        <v>4.1095890410958902E-2</v>
      </c>
      <c r="J1179" s="13">
        <v>8.7378640776699004E-2</v>
      </c>
      <c r="K1179" s="13">
        <v>5.63380281690141E-2</v>
      </c>
      <c r="L1179" s="13">
        <v>4.4444444444444398E-2</v>
      </c>
      <c r="M1179" s="13"/>
      <c r="N1179" s="13">
        <v>3.07017543859649E-2</v>
      </c>
      <c r="O1179" s="13">
        <v>8.8235294117647106E-2</v>
      </c>
      <c r="P1179" s="13">
        <v>4.3478260869565202E-2</v>
      </c>
      <c r="Q1179" s="13">
        <v>7.10382513661202E-2</v>
      </c>
      <c r="R1179" s="13"/>
      <c r="S1179" s="13">
        <v>5.1851851851851899E-2</v>
      </c>
      <c r="T1179" s="13">
        <v>3.7499999999999999E-2</v>
      </c>
      <c r="U1179" s="13">
        <v>0.15625</v>
      </c>
      <c r="V1179" s="13">
        <v>6.4516129032258104E-2</v>
      </c>
      <c r="W1179" s="13">
        <v>1.6949152542372899E-2</v>
      </c>
      <c r="X1179" s="13">
        <v>2.8169014084507001E-2</v>
      </c>
      <c r="Y1179" s="13">
        <v>1.85185185185185E-2</v>
      </c>
      <c r="Z1179" s="13">
        <v>0.11111111111111099</v>
      </c>
      <c r="AA1179" s="13">
        <v>5.63380281690141E-2</v>
      </c>
      <c r="AB1179" s="13">
        <v>9.8039215686274495E-2</v>
      </c>
      <c r="AC1179" s="13">
        <v>0.135135135135135</v>
      </c>
      <c r="AD1179" s="13">
        <v>0</v>
      </c>
      <c r="AE1179" s="13"/>
      <c r="AF1179" s="13">
        <v>6.7500000000000004E-2</v>
      </c>
      <c r="AG1179" s="13">
        <v>4.3165467625899297E-2</v>
      </c>
      <c r="AH1179" s="13"/>
      <c r="AI1179" s="13">
        <v>5.1282051282051301E-2</v>
      </c>
      <c r="AJ1179" s="13">
        <v>8.3333333333333301E-2</v>
      </c>
      <c r="AK1179" s="13">
        <v>0.11111111111111099</v>
      </c>
      <c r="AL1179" s="13"/>
      <c r="AM1179" s="13">
        <v>2.8571428571428598E-2</v>
      </c>
      <c r="AN1179" s="13">
        <v>0.04</v>
      </c>
      <c r="AO1179" s="13">
        <v>9.0909090909090898E-2</v>
      </c>
      <c r="AP1179" s="13"/>
      <c r="AQ1179" s="13">
        <v>2.9069767441860499E-2</v>
      </c>
      <c r="AR1179" s="13">
        <v>8.6309523809523794E-2</v>
      </c>
      <c r="AS1179" s="13"/>
      <c r="AT1179" s="13">
        <v>4.5977011494252901E-2</v>
      </c>
      <c r="AU1179" s="13">
        <v>6.3265306122449003E-2</v>
      </c>
      <c r="AV1179" s="13"/>
      <c r="AW1179" s="13">
        <v>5.1724137931034503E-2</v>
      </c>
      <c r="AX1179" s="13">
        <v>5.6112224448897803E-2</v>
      </c>
      <c r="AY1179" s="13"/>
      <c r="AZ1179" s="13">
        <v>8.9285714285714302E-2</v>
      </c>
      <c r="BA1179" s="13">
        <v>3.30788804071247E-2</v>
      </c>
      <c r="BB1179" s="13"/>
      <c r="BC1179" s="13">
        <v>7.69230769230769E-2</v>
      </c>
      <c r="BD1179" s="13">
        <v>9.2592592592592601E-2</v>
      </c>
      <c r="BE1179" s="13"/>
      <c r="BF1179" s="13">
        <v>8.5714285714285701E-2</v>
      </c>
      <c r="BG1179" s="13">
        <v>7.0707070707070704E-2</v>
      </c>
      <c r="BH1179" s="13"/>
      <c r="BI1179" s="13">
        <v>0.115942028985507</v>
      </c>
      <c r="BJ1179" s="13">
        <v>5.1070840197693597E-2</v>
      </c>
      <c r="BK1179" s="13"/>
      <c r="BL1179" s="13">
        <v>8.2089552238805999E-2</v>
      </c>
      <c r="BM1179" s="13">
        <v>4.2500000000000003E-2</v>
      </c>
    </row>
    <row r="1180" spans="2:65" x14ac:dyDescent="0.3">
      <c r="B1180" t="s">
        <v>91</v>
      </c>
      <c r="C1180" s="13">
        <v>2.2026431718061699E-2</v>
      </c>
      <c r="D1180" s="13">
        <v>2.1148036253776401E-2</v>
      </c>
      <c r="E1180" s="13">
        <v>2.3054755043227699E-2</v>
      </c>
      <c r="F1180" s="13"/>
      <c r="G1180" s="13">
        <v>1.20481927710843E-2</v>
      </c>
      <c r="H1180" s="13">
        <v>2.6595744680851099E-2</v>
      </c>
      <c r="I1180" s="13">
        <v>1.3698630136986301E-2</v>
      </c>
      <c r="J1180" s="13">
        <v>2.9126213592233E-2</v>
      </c>
      <c r="K1180" s="13">
        <v>1.4084507042253501E-2</v>
      </c>
      <c r="L1180" s="13">
        <v>3.3333333333333298E-2</v>
      </c>
      <c r="M1180" s="13"/>
      <c r="N1180" s="13">
        <v>1.3157894736842099E-2</v>
      </c>
      <c r="O1180" s="13">
        <v>2.3529411764705899E-2</v>
      </c>
      <c r="P1180" s="13">
        <v>3.2608695652173898E-2</v>
      </c>
      <c r="Q1180" s="13">
        <v>2.7322404371584699E-2</v>
      </c>
      <c r="R1180" s="13"/>
      <c r="S1180" s="13">
        <v>2.2222222222222199E-2</v>
      </c>
      <c r="T1180" s="13">
        <v>3.7499999999999999E-2</v>
      </c>
      <c r="U1180" s="13">
        <v>0</v>
      </c>
      <c r="V1180" s="13">
        <v>3.2258064516128997E-2</v>
      </c>
      <c r="W1180" s="13">
        <v>1.6949152542372899E-2</v>
      </c>
      <c r="X1180" s="13">
        <v>4.2253521126760597E-2</v>
      </c>
      <c r="Y1180" s="13">
        <v>1.85185185185185E-2</v>
      </c>
      <c r="Z1180" s="13">
        <v>0</v>
      </c>
      <c r="AA1180" s="13">
        <v>1.4084507042253501E-2</v>
      </c>
      <c r="AB1180" s="13">
        <v>1.9607843137254902E-2</v>
      </c>
      <c r="AC1180" s="13">
        <v>0</v>
      </c>
      <c r="AD1180" s="13">
        <v>0</v>
      </c>
      <c r="AE1180" s="13"/>
      <c r="AF1180" s="13">
        <v>1.2500000000000001E-2</v>
      </c>
      <c r="AG1180" s="13">
        <v>3.5971223021582698E-2</v>
      </c>
      <c r="AH1180" s="13"/>
      <c r="AI1180" s="13">
        <v>1.7094017094017099E-2</v>
      </c>
      <c r="AJ1180" s="13">
        <v>0</v>
      </c>
      <c r="AK1180" s="13">
        <v>1.1695906432748499E-2</v>
      </c>
      <c r="AL1180" s="13"/>
      <c r="AM1180" s="13">
        <v>5.7142857142857099E-2</v>
      </c>
      <c r="AN1180" s="13">
        <v>0</v>
      </c>
      <c r="AO1180" s="13">
        <v>0</v>
      </c>
      <c r="AP1180" s="13"/>
      <c r="AQ1180" s="13">
        <v>2.0348837209302299E-2</v>
      </c>
      <c r="AR1180" s="13">
        <v>2.3809523809523801E-2</v>
      </c>
      <c r="AS1180" s="13"/>
      <c r="AT1180" s="13">
        <v>2.2988505747126398E-2</v>
      </c>
      <c r="AU1180" s="13">
        <v>2.04081632653061E-2</v>
      </c>
      <c r="AV1180" s="13"/>
      <c r="AW1180" s="13">
        <v>2.2988505747126398E-2</v>
      </c>
      <c r="AX1180" s="13">
        <v>2.20440881763527E-2</v>
      </c>
      <c r="AY1180" s="13"/>
      <c r="AZ1180" s="13">
        <v>2.5000000000000001E-2</v>
      </c>
      <c r="BA1180" s="13">
        <v>1.7811704834605601E-2</v>
      </c>
      <c r="BB1180" s="13"/>
      <c r="BC1180" s="13">
        <v>1.18343195266272E-2</v>
      </c>
      <c r="BD1180" s="13">
        <v>9.2592592592592605E-3</v>
      </c>
      <c r="BE1180" s="13"/>
      <c r="BF1180" s="13">
        <v>2.8571428571428598E-2</v>
      </c>
      <c r="BG1180" s="13">
        <v>0</v>
      </c>
      <c r="BH1180" s="13"/>
      <c r="BI1180" s="13">
        <v>4.3478260869565202E-2</v>
      </c>
      <c r="BJ1180" s="13">
        <v>1.97693574958814E-2</v>
      </c>
      <c r="BK1180" s="13"/>
      <c r="BL1180" s="13">
        <v>2.9850746268656699E-2</v>
      </c>
      <c r="BM1180" s="13">
        <v>1.7500000000000002E-2</v>
      </c>
    </row>
    <row r="1181" spans="2:65" x14ac:dyDescent="0.3">
      <c r="B1181" t="s">
        <v>76</v>
      </c>
      <c r="C1181" s="13">
        <v>0.64610866372980902</v>
      </c>
      <c r="D1181" s="13">
        <v>0.658610271903323</v>
      </c>
      <c r="E1181" s="13">
        <v>0.63112391930835698</v>
      </c>
      <c r="F1181" s="13"/>
      <c r="G1181" s="13">
        <v>0.60240963855421703</v>
      </c>
      <c r="H1181" s="13">
        <v>0.71808510638297895</v>
      </c>
      <c r="I1181" s="13">
        <v>0.68493150684931503</v>
      </c>
      <c r="J1181" s="13">
        <v>0.60194174757281504</v>
      </c>
      <c r="K1181" s="13">
        <v>0.59154929577464799</v>
      </c>
      <c r="L1181" s="13">
        <v>0.56666666666666698</v>
      </c>
      <c r="M1181" s="13"/>
      <c r="N1181" s="13">
        <v>0.68859649122806998</v>
      </c>
      <c r="O1181" s="13">
        <v>0.59411764705882397</v>
      </c>
      <c r="P1181" s="13">
        <v>0.67391304347826098</v>
      </c>
      <c r="Q1181" s="13">
        <v>0.62841530054644801</v>
      </c>
      <c r="R1181" s="13"/>
      <c r="S1181" s="13">
        <v>0.65185185185185202</v>
      </c>
      <c r="T1181" s="13">
        <v>0.57499999999999996</v>
      </c>
      <c r="U1181" s="13">
        <v>0.59375</v>
      </c>
      <c r="V1181" s="13">
        <v>0.62903225806451601</v>
      </c>
      <c r="W1181" s="13">
        <v>0.72881355932203395</v>
      </c>
      <c r="X1181" s="13">
        <v>0.73239436619718301</v>
      </c>
      <c r="Y1181" s="13">
        <v>0.592592592592593</v>
      </c>
      <c r="Z1181" s="13">
        <v>0.66666666666666696</v>
      </c>
      <c r="AA1181" s="13">
        <v>0.70422535211267601</v>
      </c>
      <c r="AB1181" s="13">
        <v>0.64705882352941202</v>
      </c>
      <c r="AC1181" s="13">
        <v>0.56756756756756799</v>
      </c>
      <c r="AD1181" s="13">
        <v>0.45454545454545497</v>
      </c>
      <c r="AE1181" s="13"/>
      <c r="AF1181" s="13">
        <v>0.65</v>
      </c>
      <c r="AG1181" s="13">
        <v>0.63669064748201398</v>
      </c>
      <c r="AH1181" s="13"/>
      <c r="AI1181" s="13">
        <v>0.72649572649572602</v>
      </c>
      <c r="AJ1181" s="13">
        <v>0.77777777777777801</v>
      </c>
      <c r="AK1181" s="13">
        <v>0.52046783625730997</v>
      </c>
      <c r="AL1181" s="13"/>
      <c r="AM1181" s="13">
        <v>0.88571428571428601</v>
      </c>
      <c r="AN1181" s="13">
        <v>0.8</v>
      </c>
      <c r="AO1181" s="13">
        <v>0.60606060606060597</v>
      </c>
      <c r="AP1181" s="13"/>
      <c r="AQ1181" s="13">
        <v>0.71511627906976705</v>
      </c>
      <c r="AR1181" s="13">
        <v>0.577380952380952</v>
      </c>
      <c r="AS1181" s="13"/>
      <c r="AT1181" s="13">
        <v>0.66666666666666696</v>
      </c>
      <c r="AU1181" s="13">
        <v>0.64285714285714302</v>
      </c>
      <c r="AV1181" s="13"/>
      <c r="AW1181" s="13">
        <v>0.66666666666666696</v>
      </c>
      <c r="AX1181" s="13">
        <v>0.63927855711422799</v>
      </c>
      <c r="AY1181" s="13"/>
      <c r="AZ1181" s="13">
        <v>0.57857142857142896</v>
      </c>
      <c r="BA1181" s="13">
        <v>0.699745547073791</v>
      </c>
      <c r="BB1181" s="13"/>
      <c r="BC1181" s="13">
        <v>0.68047337278106501</v>
      </c>
      <c r="BD1181" s="13">
        <v>0.56481481481481499</v>
      </c>
      <c r="BE1181" s="13"/>
      <c r="BF1181" s="13">
        <v>0.64285714285714302</v>
      </c>
      <c r="BG1181" s="13">
        <v>0.70707070707070696</v>
      </c>
      <c r="BH1181" s="13"/>
      <c r="BI1181" s="13">
        <v>0.63768115942029002</v>
      </c>
      <c r="BJ1181" s="13">
        <v>0.649093904448105</v>
      </c>
      <c r="BK1181" s="13"/>
      <c r="BL1181" s="13">
        <v>0.60447761194029803</v>
      </c>
      <c r="BM1181" s="13">
        <v>0.67249999999999999</v>
      </c>
    </row>
    <row r="1182" spans="2:65" x14ac:dyDescent="0.3">
      <c r="B1182" t="s">
        <v>77</v>
      </c>
      <c r="C1182" s="13">
        <v>0.151248164464024</v>
      </c>
      <c r="D1182" s="13">
        <v>0.138972809667674</v>
      </c>
      <c r="E1182" s="13">
        <v>0.164265129682997</v>
      </c>
      <c r="F1182" s="13"/>
      <c r="G1182" s="13">
        <v>0.22891566265060201</v>
      </c>
      <c r="H1182" s="13">
        <v>9.0425531914893595E-2</v>
      </c>
      <c r="I1182" s="13">
        <v>0.17123287671232901</v>
      </c>
      <c r="J1182" s="13">
        <v>0.17475728155339801</v>
      </c>
      <c r="K1182" s="13">
        <v>0.154929577464789</v>
      </c>
      <c r="L1182" s="13">
        <v>0.14444444444444399</v>
      </c>
      <c r="M1182" s="13"/>
      <c r="N1182" s="13">
        <v>0.109649122807018</v>
      </c>
      <c r="O1182" s="13">
        <v>0.19411764705882401</v>
      </c>
      <c r="P1182" s="13">
        <v>0.16304347826087001</v>
      </c>
      <c r="Q1182" s="13">
        <v>0.16393442622950799</v>
      </c>
      <c r="R1182" s="13"/>
      <c r="S1182" s="13">
        <v>0.11851851851851899</v>
      </c>
      <c r="T1182" s="13">
        <v>0.1875</v>
      </c>
      <c r="U1182" s="13">
        <v>0.34375</v>
      </c>
      <c r="V1182" s="13">
        <v>0.19354838709677399</v>
      </c>
      <c r="W1182" s="13">
        <v>0.13559322033898299</v>
      </c>
      <c r="X1182" s="13">
        <v>8.4507042253521097E-2</v>
      </c>
      <c r="Y1182" s="13">
        <v>0.12962962962963001</v>
      </c>
      <c r="Z1182" s="13">
        <v>0.16666666666666699</v>
      </c>
      <c r="AA1182" s="13">
        <v>0.11267605633802801</v>
      </c>
      <c r="AB1182" s="13">
        <v>0.15686274509803899</v>
      </c>
      <c r="AC1182" s="13">
        <v>0.18918918918918901</v>
      </c>
      <c r="AD1182" s="13">
        <v>0.18181818181818199</v>
      </c>
      <c r="AE1182" s="13"/>
      <c r="AF1182" s="13">
        <v>0.16750000000000001</v>
      </c>
      <c r="AG1182" s="13">
        <v>0.12949640287769801</v>
      </c>
      <c r="AH1182" s="13"/>
      <c r="AI1182" s="13">
        <v>0.11111111111111099</v>
      </c>
      <c r="AJ1182" s="13">
        <v>0.16666666666666699</v>
      </c>
      <c r="AK1182" s="13">
        <v>0.251461988304094</v>
      </c>
      <c r="AL1182" s="13"/>
      <c r="AM1182" s="13">
        <v>2.8571428571428598E-2</v>
      </c>
      <c r="AN1182" s="13">
        <v>0.12</v>
      </c>
      <c r="AO1182" s="13">
        <v>0.19696969696969699</v>
      </c>
      <c r="AP1182" s="13"/>
      <c r="AQ1182" s="13">
        <v>0.101744186046512</v>
      </c>
      <c r="AR1182" s="13">
        <v>0.202380952380952</v>
      </c>
      <c r="AS1182" s="13"/>
      <c r="AT1182" s="13">
        <v>0.13218390804597699</v>
      </c>
      <c r="AU1182" s="13">
        <v>0.157142857142857</v>
      </c>
      <c r="AV1182" s="13"/>
      <c r="AW1182" s="13">
        <v>0.14942528735632199</v>
      </c>
      <c r="AX1182" s="13">
        <v>0.148296593186373</v>
      </c>
      <c r="AY1182" s="13"/>
      <c r="AZ1182" s="13">
        <v>0.214285714285714</v>
      </c>
      <c r="BA1182" s="13">
        <v>0.10432569974554699</v>
      </c>
      <c r="BB1182" s="13"/>
      <c r="BC1182" s="13">
        <v>0.14792899408283999</v>
      </c>
      <c r="BD1182" s="13">
        <v>0.22222222222222199</v>
      </c>
      <c r="BE1182" s="13"/>
      <c r="BF1182" s="13">
        <v>0.157142857142857</v>
      </c>
      <c r="BG1182" s="13">
        <v>0.14141414141414099</v>
      </c>
      <c r="BH1182" s="13"/>
      <c r="BI1182" s="13">
        <v>0.15942028985507201</v>
      </c>
      <c r="BJ1182" s="13">
        <v>0.15156507413509099</v>
      </c>
      <c r="BK1182" s="13"/>
      <c r="BL1182" s="13">
        <v>0.19029850746268701</v>
      </c>
      <c r="BM1182" s="13">
        <v>0.13</v>
      </c>
    </row>
    <row r="1183" spans="2:65" x14ac:dyDescent="0.3">
      <c r="B1183" t="s">
        <v>78</v>
      </c>
      <c r="C1183" s="13">
        <v>0.49486049926578601</v>
      </c>
      <c r="D1183" s="13">
        <v>0.51963746223564899</v>
      </c>
      <c r="E1183" s="13">
        <v>0.46685878962535998</v>
      </c>
      <c r="F1183" s="13"/>
      <c r="G1183" s="13">
        <v>0.373493975903614</v>
      </c>
      <c r="H1183" s="13">
        <v>0.62765957446808496</v>
      </c>
      <c r="I1183" s="13">
        <v>0.51369863013698602</v>
      </c>
      <c r="J1183" s="13">
        <v>0.42718446601941701</v>
      </c>
      <c r="K1183" s="13">
        <v>0.43661971830985902</v>
      </c>
      <c r="L1183" s="13">
        <v>0.422222222222222</v>
      </c>
      <c r="M1183" s="13"/>
      <c r="N1183" s="13">
        <v>0.57894736842105299</v>
      </c>
      <c r="O1183" s="13">
        <v>0.4</v>
      </c>
      <c r="P1183" s="13">
        <v>0.51086956521739102</v>
      </c>
      <c r="Q1183" s="13">
        <v>0.46448087431694002</v>
      </c>
      <c r="R1183" s="13"/>
      <c r="S1183" s="13">
        <v>0.53333333333333299</v>
      </c>
      <c r="T1183" s="13">
        <v>0.38750000000000001</v>
      </c>
      <c r="U1183" s="13">
        <v>0.25</v>
      </c>
      <c r="V1183" s="13">
        <v>0.43548387096774199</v>
      </c>
      <c r="W1183" s="13">
        <v>0.59322033898305104</v>
      </c>
      <c r="X1183" s="13">
        <v>0.647887323943662</v>
      </c>
      <c r="Y1183" s="13">
        <v>0.46296296296296302</v>
      </c>
      <c r="Z1183" s="13">
        <v>0.5</v>
      </c>
      <c r="AA1183" s="13">
        <v>0.59154929577464799</v>
      </c>
      <c r="AB1183" s="13">
        <v>0.49019607843137297</v>
      </c>
      <c r="AC1183" s="13">
        <v>0.37837837837837801</v>
      </c>
      <c r="AD1183" s="13">
        <v>0.27272727272727298</v>
      </c>
      <c r="AE1183" s="13"/>
      <c r="AF1183" s="13">
        <v>0.48249999999999998</v>
      </c>
      <c r="AG1183" s="13">
        <v>0.50719424460431695</v>
      </c>
      <c r="AH1183" s="13"/>
      <c r="AI1183" s="13">
        <v>0.61538461538461497</v>
      </c>
      <c r="AJ1183" s="13">
        <v>0.61111111111111105</v>
      </c>
      <c r="AK1183" s="13">
        <v>0.26900584795321603</v>
      </c>
      <c r="AL1183" s="13"/>
      <c r="AM1183" s="13">
        <v>0.85714285714285698</v>
      </c>
      <c r="AN1183" s="13">
        <v>0.68</v>
      </c>
      <c r="AO1183" s="13">
        <v>0.40909090909090901</v>
      </c>
      <c r="AP1183" s="13"/>
      <c r="AQ1183" s="13">
        <v>0.61337209302325602</v>
      </c>
      <c r="AR1183" s="13">
        <v>0.375</v>
      </c>
      <c r="AS1183" s="13"/>
      <c r="AT1183" s="13">
        <v>0.53448275862068995</v>
      </c>
      <c r="AU1183" s="13">
        <v>0.48571428571428599</v>
      </c>
      <c r="AV1183" s="13"/>
      <c r="AW1183" s="13">
        <v>0.51724137931034497</v>
      </c>
      <c r="AX1183" s="13">
        <v>0.49098196392785598</v>
      </c>
      <c r="AY1183" s="13"/>
      <c r="AZ1183" s="13">
        <v>0.36428571428571399</v>
      </c>
      <c r="BA1183" s="13">
        <v>0.59541984732824405</v>
      </c>
      <c r="BB1183" s="13"/>
      <c r="BC1183" s="13">
        <v>0.53254437869822502</v>
      </c>
      <c r="BD1183" s="13">
        <v>0.342592592592593</v>
      </c>
      <c r="BE1183" s="13"/>
      <c r="BF1183" s="13">
        <v>0.48571428571428599</v>
      </c>
      <c r="BG1183" s="13">
        <v>0.56565656565656597</v>
      </c>
      <c r="BH1183" s="13"/>
      <c r="BI1183" s="13">
        <v>0.47826086956521702</v>
      </c>
      <c r="BJ1183" s="13">
        <v>0.49752883031301498</v>
      </c>
      <c r="BK1183" s="13"/>
      <c r="BL1183" s="13">
        <v>0.41417910447761203</v>
      </c>
      <c r="BM1183" s="13">
        <v>0.54249999999999998</v>
      </c>
    </row>
    <row r="1184" spans="2:65" x14ac:dyDescent="0.3">
      <c r="C1184" s="13"/>
      <c r="D1184" s="13"/>
      <c r="E1184" s="13"/>
      <c r="F1184" s="13"/>
      <c r="G1184" s="13"/>
      <c r="H1184" s="13"/>
      <c r="I1184" s="13"/>
      <c r="J1184" s="13"/>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c r="BK1184" s="13"/>
      <c r="BL1184" s="13"/>
      <c r="BM1184" s="13"/>
    </row>
    <row r="1185" spans="2:65" x14ac:dyDescent="0.3">
      <c r="B1185" s="6" t="s">
        <v>467</v>
      </c>
      <c r="C1185" s="13"/>
      <c r="D1185" s="13"/>
      <c r="E1185" s="13"/>
      <c r="F1185" s="13"/>
      <c r="G1185" s="13"/>
      <c r="H1185" s="13"/>
      <c r="I1185" s="13"/>
      <c r="J1185" s="13"/>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c r="BK1185" s="13"/>
      <c r="BL1185" s="13"/>
      <c r="BM1185" s="13"/>
    </row>
    <row r="1186" spans="2:65" x14ac:dyDescent="0.3">
      <c r="B1186" s="23" t="s">
        <v>184</v>
      </c>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row>
    <row r="1187" spans="2:65" x14ac:dyDescent="0.3">
      <c r="B1187" t="s">
        <v>400</v>
      </c>
      <c r="C1187" s="13">
        <v>0.18564742589703601</v>
      </c>
      <c r="D1187" s="13">
        <v>0.181506849315068</v>
      </c>
      <c r="E1187" s="13">
        <v>0.188405797101449</v>
      </c>
      <c r="F1187" s="13"/>
      <c r="G1187" s="13">
        <v>0.15306122448979601</v>
      </c>
      <c r="H1187" s="13">
        <v>0.24260355029585801</v>
      </c>
      <c r="I1187" s="13">
        <v>0.23200000000000001</v>
      </c>
      <c r="J1187" s="13">
        <v>0.16666666666666699</v>
      </c>
      <c r="K1187" s="13">
        <v>0.133333333333333</v>
      </c>
      <c r="L1187" s="13">
        <v>9.8765432098765399E-2</v>
      </c>
      <c r="M1187" s="13"/>
      <c r="N1187" s="13">
        <v>0.23553719008264501</v>
      </c>
      <c r="O1187" s="13">
        <v>0.123529411764706</v>
      </c>
      <c r="P1187" s="13">
        <v>0.209302325581395</v>
      </c>
      <c r="Q1187" s="13">
        <v>0.161764705882353</v>
      </c>
      <c r="R1187" s="13"/>
      <c r="S1187" s="13">
        <v>0.246753246753247</v>
      </c>
      <c r="T1187" s="13">
        <v>0.12962962962963001</v>
      </c>
      <c r="U1187" s="13">
        <v>0.16666666666666699</v>
      </c>
      <c r="V1187" s="13">
        <v>0.116279069767442</v>
      </c>
      <c r="W1187" s="13">
        <v>0.25</v>
      </c>
      <c r="X1187" s="13">
        <v>0.13114754098360701</v>
      </c>
      <c r="Y1187" s="13">
        <v>0.15094339622641501</v>
      </c>
      <c r="Z1187" s="13">
        <v>0.25</v>
      </c>
      <c r="AA1187" s="13">
        <v>0.18181818181818199</v>
      </c>
      <c r="AB1187" s="13">
        <v>0.162790697674419</v>
      </c>
      <c r="AC1187" s="13">
        <v>0.16129032258064499</v>
      </c>
      <c r="AD1187" s="13">
        <v>0.16666666666666699</v>
      </c>
      <c r="AE1187" s="13"/>
      <c r="AF1187" s="13">
        <v>0.20654911838790899</v>
      </c>
      <c r="AG1187" s="13">
        <v>0.152542372881356</v>
      </c>
      <c r="AH1187" s="13"/>
      <c r="AI1187" s="13">
        <v>0.20168067226890801</v>
      </c>
      <c r="AJ1187" s="13">
        <v>0.219512195121951</v>
      </c>
      <c r="AK1187" s="13">
        <v>0.17714285714285699</v>
      </c>
      <c r="AL1187" s="13"/>
      <c r="AM1187" s="13">
        <v>0.33333333333333298</v>
      </c>
      <c r="AN1187" s="13">
        <v>0.25925925925925902</v>
      </c>
      <c r="AO1187" s="13">
        <v>0.14492753623188401</v>
      </c>
      <c r="AP1187" s="13"/>
      <c r="AQ1187" s="13">
        <v>0.230538922155689</v>
      </c>
      <c r="AR1187" s="13">
        <v>0.13815789473684201</v>
      </c>
      <c r="AS1187" s="13"/>
      <c r="AT1187" s="13">
        <v>0.22012578616352199</v>
      </c>
      <c r="AU1187" s="13">
        <v>0.17270788912580001</v>
      </c>
      <c r="AV1187" s="13"/>
      <c r="AW1187" s="13">
        <v>0.16759776536312801</v>
      </c>
      <c r="AX1187" s="13">
        <v>0.19383259911894299</v>
      </c>
      <c r="AY1187" s="13"/>
      <c r="AZ1187" s="13">
        <v>0.14122137404580201</v>
      </c>
      <c r="BA1187" s="13">
        <v>0.220708446866485</v>
      </c>
      <c r="BB1187" s="13"/>
      <c r="BC1187" s="13">
        <v>0.217877094972067</v>
      </c>
      <c r="BD1187" s="13">
        <v>0.188524590163934</v>
      </c>
      <c r="BE1187" s="13"/>
      <c r="BF1187" s="13">
        <v>0.18181818181818199</v>
      </c>
      <c r="BG1187" s="13">
        <v>0.238938053097345</v>
      </c>
      <c r="BH1187" s="13"/>
      <c r="BI1187" s="13">
        <v>0.26086956521739102</v>
      </c>
      <c r="BJ1187" s="13">
        <v>0.17793594306049801</v>
      </c>
      <c r="BK1187" s="13"/>
      <c r="BL1187" s="13">
        <v>0.16033755274261599</v>
      </c>
      <c r="BM1187" s="13">
        <v>0.198979591836735</v>
      </c>
    </row>
    <row r="1188" spans="2:65" x14ac:dyDescent="0.3">
      <c r="B1188" t="s">
        <v>71</v>
      </c>
      <c r="C1188" s="13">
        <v>0.36661466458658298</v>
      </c>
      <c r="D1188" s="13">
        <v>0.36986301369863001</v>
      </c>
      <c r="E1188" s="13">
        <v>0.36521739130434799</v>
      </c>
      <c r="F1188" s="13"/>
      <c r="G1188" s="13">
        <v>0.31632653061224503</v>
      </c>
      <c r="H1188" s="13">
        <v>0.33727810650887602</v>
      </c>
      <c r="I1188" s="13">
        <v>0.34399999999999997</v>
      </c>
      <c r="J1188" s="13">
        <v>0.46296296296296302</v>
      </c>
      <c r="K1188" s="13">
        <v>0.4</v>
      </c>
      <c r="L1188" s="13">
        <v>0.37037037037037002</v>
      </c>
      <c r="M1188" s="13"/>
      <c r="N1188" s="13">
        <v>0.37603305785124003</v>
      </c>
      <c r="O1188" s="13">
        <v>0.38235294117647101</v>
      </c>
      <c r="P1188" s="13">
        <v>0.337209302325581</v>
      </c>
      <c r="Q1188" s="13">
        <v>0.35294117647058798</v>
      </c>
      <c r="R1188" s="13"/>
      <c r="S1188" s="13">
        <v>0.36363636363636398</v>
      </c>
      <c r="T1188" s="13">
        <v>0.35185185185185203</v>
      </c>
      <c r="U1188" s="13">
        <v>0.4</v>
      </c>
      <c r="V1188" s="13">
        <v>0.48837209302325602</v>
      </c>
      <c r="W1188" s="13">
        <v>0.266666666666667</v>
      </c>
      <c r="X1188" s="13">
        <v>0.32786885245901598</v>
      </c>
      <c r="Y1188" s="13">
        <v>0.339622641509434</v>
      </c>
      <c r="Z1188" s="13">
        <v>0.16666666666666699</v>
      </c>
      <c r="AA1188" s="13">
        <v>0.38636363636363602</v>
      </c>
      <c r="AB1188" s="13">
        <v>0.44186046511627902</v>
      </c>
      <c r="AC1188" s="13">
        <v>0.38709677419354799</v>
      </c>
      <c r="AD1188" s="13">
        <v>0.5</v>
      </c>
      <c r="AE1188" s="13"/>
      <c r="AF1188" s="13">
        <v>0.34256926952141098</v>
      </c>
      <c r="AG1188" s="13">
        <v>0.411016949152542</v>
      </c>
      <c r="AH1188" s="13"/>
      <c r="AI1188" s="13">
        <v>0.34453781512604997</v>
      </c>
      <c r="AJ1188" s="13">
        <v>0.39024390243902402</v>
      </c>
      <c r="AK1188" s="13">
        <v>0.33714285714285702</v>
      </c>
      <c r="AL1188" s="13"/>
      <c r="AM1188" s="13">
        <v>0.30303030303030298</v>
      </c>
      <c r="AN1188" s="13">
        <v>0.296296296296296</v>
      </c>
      <c r="AO1188" s="13">
        <v>0.39130434782608697</v>
      </c>
      <c r="AP1188" s="13"/>
      <c r="AQ1188" s="13">
        <v>0.359281437125749</v>
      </c>
      <c r="AR1188" s="13">
        <v>0.36842105263157898</v>
      </c>
      <c r="AS1188" s="13"/>
      <c r="AT1188" s="13">
        <v>0.383647798742138</v>
      </c>
      <c r="AU1188" s="13">
        <v>0.36034115138592698</v>
      </c>
      <c r="AV1188" s="13"/>
      <c r="AW1188" s="13">
        <v>0.36871508379888301</v>
      </c>
      <c r="AX1188" s="13">
        <v>0.36784140969162998</v>
      </c>
      <c r="AY1188" s="13"/>
      <c r="AZ1188" s="13">
        <v>0.35114503816793902</v>
      </c>
      <c r="BA1188" s="13">
        <v>0.37602179836512301</v>
      </c>
      <c r="BB1188" s="13"/>
      <c r="BC1188" s="13">
        <v>0.32402234636871502</v>
      </c>
      <c r="BD1188" s="13">
        <v>0.32786885245901598</v>
      </c>
      <c r="BE1188" s="13"/>
      <c r="BF1188" s="13">
        <v>0.34848484848484901</v>
      </c>
      <c r="BG1188" s="13">
        <v>0.30973451327433599</v>
      </c>
      <c r="BH1188" s="13"/>
      <c r="BI1188" s="13">
        <v>0.33333333333333298</v>
      </c>
      <c r="BJ1188" s="13">
        <v>0.370106761565836</v>
      </c>
      <c r="BK1188" s="13"/>
      <c r="BL1188" s="13">
        <v>0.37552742616033802</v>
      </c>
      <c r="BM1188" s="13">
        <v>0.36479591836734698</v>
      </c>
    </row>
    <row r="1189" spans="2:65" x14ac:dyDescent="0.3">
      <c r="B1189" t="s">
        <v>401</v>
      </c>
      <c r="C1189" s="13">
        <v>0.198127925117005</v>
      </c>
      <c r="D1189" s="13">
        <v>0.198630136986301</v>
      </c>
      <c r="E1189" s="13">
        <v>0.197101449275362</v>
      </c>
      <c r="F1189" s="13"/>
      <c r="G1189" s="13">
        <v>0.22448979591836701</v>
      </c>
      <c r="H1189" s="13">
        <v>0.177514792899408</v>
      </c>
      <c r="I1189" s="13">
        <v>0.2</v>
      </c>
      <c r="J1189" s="13">
        <v>0.16666666666666699</v>
      </c>
      <c r="K1189" s="13">
        <v>0.2</v>
      </c>
      <c r="L1189" s="13">
        <v>0.24691358024691401</v>
      </c>
      <c r="M1189" s="13"/>
      <c r="N1189" s="13">
        <v>0.161157024793388</v>
      </c>
      <c r="O1189" s="13">
        <v>0.21176470588235299</v>
      </c>
      <c r="P1189" s="13">
        <v>0.232558139534884</v>
      </c>
      <c r="Q1189" s="13">
        <v>0.220588235294118</v>
      </c>
      <c r="R1189" s="13"/>
      <c r="S1189" s="13">
        <v>0.168831168831169</v>
      </c>
      <c r="T1189" s="13">
        <v>0.25925925925925902</v>
      </c>
      <c r="U1189" s="13">
        <v>0.2</v>
      </c>
      <c r="V1189" s="13">
        <v>0.232558139534884</v>
      </c>
      <c r="W1189" s="13">
        <v>0.266666666666667</v>
      </c>
      <c r="X1189" s="13">
        <v>0.22950819672131101</v>
      </c>
      <c r="Y1189" s="13">
        <v>0.26415094339622602</v>
      </c>
      <c r="Z1189" s="13">
        <v>8.3333333333333301E-2</v>
      </c>
      <c r="AA1189" s="13">
        <v>0.14772727272727301</v>
      </c>
      <c r="AB1189" s="13">
        <v>0.116279069767442</v>
      </c>
      <c r="AC1189" s="13">
        <v>0.25806451612903197</v>
      </c>
      <c r="AD1189" s="13">
        <v>0</v>
      </c>
      <c r="AE1189" s="13"/>
      <c r="AF1189" s="13">
        <v>0.19647355163728</v>
      </c>
      <c r="AG1189" s="13">
        <v>0.194915254237288</v>
      </c>
      <c r="AH1189" s="13"/>
      <c r="AI1189" s="13">
        <v>0.184873949579832</v>
      </c>
      <c r="AJ1189" s="13">
        <v>0.24390243902438999</v>
      </c>
      <c r="AK1189" s="13">
        <v>0.19428571428571401</v>
      </c>
      <c r="AL1189" s="13"/>
      <c r="AM1189" s="13">
        <v>0.21212121212121199</v>
      </c>
      <c r="AN1189" s="13">
        <v>0.18518518518518501</v>
      </c>
      <c r="AO1189" s="13">
        <v>0.188405797101449</v>
      </c>
      <c r="AP1189" s="13"/>
      <c r="AQ1189" s="13">
        <v>0.18862275449101801</v>
      </c>
      <c r="AR1189" s="13">
        <v>0.21052631578947401</v>
      </c>
      <c r="AS1189" s="13"/>
      <c r="AT1189" s="13">
        <v>0.18867924528301899</v>
      </c>
      <c r="AU1189" s="13">
        <v>0.20042643923240899</v>
      </c>
      <c r="AV1189" s="13"/>
      <c r="AW1189" s="13">
        <v>0.212290502793296</v>
      </c>
      <c r="AX1189" s="13">
        <v>0.18722466960352399</v>
      </c>
      <c r="AY1189" s="13"/>
      <c r="AZ1189" s="13">
        <v>0.20229007633587801</v>
      </c>
      <c r="BA1189" s="13">
        <v>0.19346049046321501</v>
      </c>
      <c r="BB1189" s="13"/>
      <c r="BC1189" s="13">
        <v>0.19553072625698301</v>
      </c>
      <c r="BD1189" s="13">
        <v>0.24590163934426201</v>
      </c>
      <c r="BE1189" s="13"/>
      <c r="BF1189" s="13">
        <v>0.18181818181818199</v>
      </c>
      <c r="BG1189" s="13">
        <v>0.20353982300885001</v>
      </c>
      <c r="BH1189" s="13"/>
      <c r="BI1189" s="13">
        <v>0.231884057971014</v>
      </c>
      <c r="BJ1189" s="13">
        <v>0.19039145907473301</v>
      </c>
      <c r="BK1189" s="13"/>
      <c r="BL1189" s="13">
        <v>0.215189873417722</v>
      </c>
      <c r="BM1189" s="13">
        <v>0.183673469387755</v>
      </c>
    </row>
    <row r="1190" spans="2:65" x14ac:dyDescent="0.3">
      <c r="B1190" t="s">
        <v>73</v>
      </c>
      <c r="C1190" s="13">
        <v>0.12480499219968801</v>
      </c>
      <c r="D1190" s="13">
        <v>0.11301369863013699</v>
      </c>
      <c r="E1190" s="13">
        <v>0.133333333333333</v>
      </c>
      <c r="F1190" s="13"/>
      <c r="G1190" s="13">
        <v>0.15306122448979601</v>
      </c>
      <c r="H1190" s="13">
        <v>0.112426035502959</v>
      </c>
      <c r="I1190" s="13">
        <v>0.13600000000000001</v>
      </c>
      <c r="J1190" s="13">
        <v>9.2592592592592601E-2</v>
      </c>
      <c r="K1190" s="13">
        <v>8.3333333333333301E-2</v>
      </c>
      <c r="L1190" s="13">
        <v>0.172839506172839</v>
      </c>
      <c r="M1190" s="13"/>
      <c r="N1190" s="13">
        <v>0.128099173553719</v>
      </c>
      <c r="O1190" s="13">
        <v>0.14117647058823499</v>
      </c>
      <c r="P1190" s="13">
        <v>9.3023255813953501E-2</v>
      </c>
      <c r="Q1190" s="13">
        <v>0.11764705882352899</v>
      </c>
      <c r="R1190" s="13"/>
      <c r="S1190" s="13">
        <v>0.11038961038961</v>
      </c>
      <c r="T1190" s="13">
        <v>0.148148148148148</v>
      </c>
      <c r="U1190" s="13">
        <v>3.3333333333333298E-2</v>
      </c>
      <c r="V1190" s="13">
        <v>9.3023255813953501E-2</v>
      </c>
      <c r="W1190" s="13">
        <v>0.1</v>
      </c>
      <c r="X1190" s="13">
        <v>0.114754098360656</v>
      </c>
      <c r="Y1190" s="13">
        <v>0.13207547169811301</v>
      </c>
      <c r="Z1190" s="13">
        <v>0.25</v>
      </c>
      <c r="AA1190" s="13">
        <v>0.170454545454545</v>
      </c>
      <c r="AB1190" s="13">
        <v>0.13953488372093001</v>
      </c>
      <c r="AC1190" s="13">
        <v>0.12903225806451599</v>
      </c>
      <c r="AD1190" s="13">
        <v>0.16666666666666699</v>
      </c>
      <c r="AE1190" s="13"/>
      <c r="AF1190" s="13">
        <v>0.120906801007557</v>
      </c>
      <c r="AG1190" s="13">
        <v>0.13135593220339001</v>
      </c>
      <c r="AH1190" s="13"/>
      <c r="AI1190" s="13">
        <v>0.109243697478992</v>
      </c>
      <c r="AJ1190" s="13">
        <v>9.7560975609756101E-2</v>
      </c>
      <c r="AK1190" s="13">
        <v>0.14285714285714299</v>
      </c>
      <c r="AL1190" s="13"/>
      <c r="AM1190" s="13">
        <v>9.0909090909090898E-2</v>
      </c>
      <c r="AN1190" s="13">
        <v>3.7037037037037E-2</v>
      </c>
      <c r="AO1190" s="13">
        <v>0.101449275362319</v>
      </c>
      <c r="AP1190" s="13"/>
      <c r="AQ1190" s="13">
        <v>0.11377245508981999</v>
      </c>
      <c r="AR1190" s="13">
        <v>0.13815789473684201</v>
      </c>
      <c r="AS1190" s="13"/>
      <c r="AT1190" s="13">
        <v>0.113207547169811</v>
      </c>
      <c r="AU1190" s="13">
        <v>0.13219616204690801</v>
      </c>
      <c r="AV1190" s="13"/>
      <c r="AW1190" s="13">
        <v>0.12849162011173201</v>
      </c>
      <c r="AX1190" s="13">
        <v>0.123348017621145</v>
      </c>
      <c r="AY1190" s="13"/>
      <c r="AZ1190" s="13">
        <v>0.14122137404580201</v>
      </c>
      <c r="BA1190" s="13">
        <v>0.11171662125340601</v>
      </c>
      <c r="BB1190" s="13"/>
      <c r="BC1190" s="13">
        <v>0.13966480446927401</v>
      </c>
      <c r="BD1190" s="13">
        <v>9.8360655737704902E-2</v>
      </c>
      <c r="BE1190" s="13"/>
      <c r="BF1190" s="13">
        <v>0.19696969696969699</v>
      </c>
      <c r="BG1190" s="13">
        <v>0.106194690265487</v>
      </c>
      <c r="BH1190" s="13"/>
      <c r="BI1190" s="13">
        <v>5.7971014492753603E-2</v>
      </c>
      <c r="BJ1190" s="13">
        <v>0.13345195729537401</v>
      </c>
      <c r="BK1190" s="13"/>
      <c r="BL1190" s="13">
        <v>0.126582278481013</v>
      </c>
      <c r="BM1190" s="13">
        <v>0.122448979591837</v>
      </c>
    </row>
    <row r="1191" spans="2:65" x14ac:dyDescent="0.3">
      <c r="B1191" t="s">
        <v>402</v>
      </c>
      <c r="C1191" s="13">
        <v>8.5803432137285501E-2</v>
      </c>
      <c r="D1191" s="13">
        <v>9.5890410958904104E-2</v>
      </c>
      <c r="E1191" s="13">
        <v>7.8260869565217397E-2</v>
      </c>
      <c r="F1191" s="13"/>
      <c r="G1191" s="13">
        <v>0.122448979591837</v>
      </c>
      <c r="H1191" s="13">
        <v>0.100591715976331</v>
      </c>
      <c r="I1191" s="13">
        <v>6.4000000000000001E-2</v>
      </c>
      <c r="J1191" s="13">
        <v>4.6296296296296301E-2</v>
      </c>
      <c r="K1191" s="13">
        <v>8.3333333333333301E-2</v>
      </c>
      <c r="L1191" s="13">
        <v>9.8765432098765399E-2</v>
      </c>
      <c r="M1191" s="13"/>
      <c r="N1191" s="13">
        <v>7.0247933884297495E-2</v>
      </c>
      <c r="O1191" s="13">
        <v>8.8235294117647106E-2</v>
      </c>
      <c r="P1191" s="13">
        <v>8.1395348837209294E-2</v>
      </c>
      <c r="Q1191" s="13">
        <v>0.110294117647059</v>
      </c>
      <c r="R1191" s="13"/>
      <c r="S1191" s="13">
        <v>6.4935064935064901E-2</v>
      </c>
      <c r="T1191" s="13">
        <v>7.4074074074074098E-2</v>
      </c>
      <c r="U1191" s="13">
        <v>6.6666666666666693E-2</v>
      </c>
      <c r="V1191" s="13">
        <v>4.6511627906976702E-2</v>
      </c>
      <c r="W1191" s="13">
        <v>0.1</v>
      </c>
      <c r="X1191" s="13">
        <v>0.16393442622950799</v>
      </c>
      <c r="Y1191" s="13">
        <v>0.113207547169811</v>
      </c>
      <c r="Z1191" s="13">
        <v>8.3333333333333301E-2</v>
      </c>
      <c r="AA1191" s="13">
        <v>7.9545454545454503E-2</v>
      </c>
      <c r="AB1191" s="13">
        <v>0.116279069767442</v>
      </c>
      <c r="AC1191" s="13">
        <v>3.2258064516128997E-2</v>
      </c>
      <c r="AD1191" s="13">
        <v>8.3333333333333301E-2</v>
      </c>
      <c r="AE1191" s="13"/>
      <c r="AF1191" s="13">
        <v>9.06801007556675E-2</v>
      </c>
      <c r="AG1191" s="13">
        <v>8.0508474576271194E-2</v>
      </c>
      <c r="AH1191" s="13"/>
      <c r="AI1191" s="13">
        <v>0.11764705882352899</v>
      </c>
      <c r="AJ1191" s="13">
        <v>2.4390243902439001E-2</v>
      </c>
      <c r="AK1191" s="13">
        <v>9.1428571428571401E-2</v>
      </c>
      <c r="AL1191" s="13"/>
      <c r="AM1191" s="13">
        <v>6.0606060606060601E-2</v>
      </c>
      <c r="AN1191" s="13">
        <v>0.18518518518518501</v>
      </c>
      <c r="AO1191" s="13">
        <v>0.101449275362319</v>
      </c>
      <c r="AP1191" s="13"/>
      <c r="AQ1191" s="13">
        <v>9.2814371257484998E-2</v>
      </c>
      <c r="AR1191" s="13">
        <v>7.8947368421052599E-2</v>
      </c>
      <c r="AS1191" s="13"/>
      <c r="AT1191" s="13">
        <v>8.17610062893082E-2</v>
      </c>
      <c r="AU1191" s="13">
        <v>8.5287846481876303E-2</v>
      </c>
      <c r="AV1191" s="13"/>
      <c r="AW1191" s="13">
        <v>8.3798882681564199E-2</v>
      </c>
      <c r="AX1191" s="13">
        <v>8.8105726872246701E-2</v>
      </c>
      <c r="AY1191" s="13"/>
      <c r="AZ1191" s="13">
        <v>0.103053435114504</v>
      </c>
      <c r="BA1191" s="13">
        <v>7.6294277929155302E-2</v>
      </c>
      <c r="BB1191" s="13"/>
      <c r="BC1191" s="13">
        <v>0.100558659217877</v>
      </c>
      <c r="BD1191" s="13">
        <v>5.7377049180327898E-2</v>
      </c>
      <c r="BE1191" s="13"/>
      <c r="BF1191" s="13">
        <v>9.0909090909090898E-2</v>
      </c>
      <c r="BG1191" s="13">
        <v>0.106194690265487</v>
      </c>
      <c r="BH1191" s="13"/>
      <c r="BI1191" s="13">
        <v>0.101449275362319</v>
      </c>
      <c r="BJ1191" s="13">
        <v>8.5409252669039107E-2</v>
      </c>
      <c r="BK1191" s="13"/>
      <c r="BL1191" s="13">
        <v>8.4388185654008394E-2</v>
      </c>
      <c r="BM1191" s="13">
        <v>8.9285714285714302E-2</v>
      </c>
    </row>
    <row r="1192" spans="2:65" x14ac:dyDescent="0.3">
      <c r="B1192" t="s">
        <v>91</v>
      </c>
      <c r="C1192" s="13">
        <v>3.9001560062402497E-2</v>
      </c>
      <c r="D1192" s="13">
        <v>4.1095890410958902E-2</v>
      </c>
      <c r="E1192" s="13">
        <v>3.7681159420289899E-2</v>
      </c>
      <c r="F1192" s="13"/>
      <c r="G1192" s="13">
        <v>3.06122448979592E-2</v>
      </c>
      <c r="H1192" s="13">
        <v>2.9585798816568001E-2</v>
      </c>
      <c r="I1192" s="13">
        <v>2.4E-2</v>
      </c>
      <c r="J1192" s="13">
        <v>6.4814814814814797E-2</v>
      </c>
      <c r="K1192" s="13">
        <v>0.1</v>
      </c>
      <c r="L1192" s="13">
        <v>1.2345679012345699E-2</v>
      </c>
      <c r="M1192" s="13"/>
      <c r="N1192" s="13">
        <v>2.89256198347107E-2</v>
      </c>
      <c r="O1192" s="13">
        <v>5.29411764705882E-2</v>
      </c>
      <c r="P1192" s="13">
        <v>4.6511627906976702E-2</v>
      </c>
      <c r="Q1192" s="13">
        <v>3.6764705882352901E-2</v>
      </c>
      <c r="R1192" s="13"/>
      <c r="S1192" s="13">
        <v>4.5454545454545497E-2</v>
      </c>
      <c r="T1192" s="13">
        <v>3.7037037037037E-2</v>
      </c>
      <c r="U1192" s="13">
        <v>0.133333333333333</v>
      </c>
      <c r="V1192" s="13">
        <v>2.32558139534884E-2</v>
      </c>
      <c r="W1192" s="13">
        <v>1.6666666666666701E-2</v>
      </c>
      <c r="X1192" s="13">
        <v>3.2786885245901599E-2</v>
      </c>
      <c r="Y1192" s="13">
        <v>0</v>
      </c>
      <c r="Z1192" s="13">
        <v>0.16666666666666699</v>
      </c>
      <c r="AA1192" s="13">
        <v>3.4090909090909102E-2</v>
      </c>
      <c r="AB1192" s="13">
        <v>2.32558139534884E-2</v>
      </c>
      <c r="AC1192" s="13">
        <v>3.2258064516128997E-2</v>
      </c>
      <c r="AD1192" s="13">
        <v>8.3333333333333301E-2</v>
      </c>
      <c r="AE1192" s="13"/>
      <c r="AF1192" s="13">
        <v>4.2821158690176303E-2</v>
      </c>
      <c r="AG1192" s="13">
        <v>2.9661016949152502E-2</v>
      </c>
      <c r="AH1192" s="13"/>
      <c r="AI1192" s="13">
        <v>4.20168067226891E-2</v>
      </c>
      <c r="AJ1192" s="13">
        <v>2.4390243902439001E-2</v>
      </c>
      <c r="AK1192" s="13">
        <v>5.7142857142857099E-2</v>
      </c>
      <c r="AL1192" s="13"/>
      <c r="AM1192" s="13">
        <v>0</v>
      </c>
      <c r="AN1192" s="13">
        <v>3.7037037037037E-2</v>
      </c>
      <c r="AO1192" s="13">
        <v>7.2463768115942004E-2</v>
      </c>
      <c r="AP1192" s="13"/>
      <c r="AQ1192" s="13">
        <v>1.49700598802395E-2</v>
      </c>
      <c r="AR1192" s="13">
        <v>6.5789473684210495E-2</v>
      </c>
      <c r="AS1192" s="13"/>
      <c r="AT1192" s="13">
        <v>1.25786163522013E-2</v>
      </c>
      <c r="AU1192" s="13">
        <v>4.9040511727078899E-2</v>
      </c>
      <c r="AV1192" s="13"/>
      <c r="AW1192" s="13">
        <v>3.91061452513966E-2</v>
      </c>
      <c r="AX1192" s="13">
        <v>3.9647577092511002E-2</v>
      </c>
      <c r="AY1192" s="13"/>
      <c r="AZ1192" s="13">
        <v>6.1068702290076299E-2</v>
      </c>
      <c r="BA1192" s="13">
        <v>2.17983651226158E-2</v>
      </c>
      <c r="BB1192" s="13"/>
      <c r="BC1192" s="13">
        <v>2.23463687150838E-2</v>
      </c>
      <c r="BD1192" s="13">
        <v>8.1967213114754106E-2</v>
      </c>
      <c r="BE1192" s="13"/>
      <c r="BF1192" s="13">
        <v>0</v>
      </c>
      <c r="BG1192" s="13">
        <v>3.5398230088495602E-2</v>
      </c>
      <c r="BH1192" s="13"/>
      <c r="BI1192" s="13">
        <v>1.4492753623188401E-2</v>
      </c>
      <c r="BJ1192" s="13">
        <v>4.2704626334519602E-2</v>
      </c>
      <c r="BK1192" s="13"/>
      <c r="BL1192" s="13">
        <v>3.7974683544303799E-2</v>
      </c>
      <c r="BM1192" s="13">
        <v>4.08163265306122E-2</v>
      </c>
    </row>
    <row r="1193" spans="2:65" x14ac:dyDescent="0.3">
      <c r="B1193" t="s">
        <v>76</v>
      </c>
      <c r="C1193" s="13">
        <v>0.55226209048361896</v>
      </c>
      <c r="D1193" s="13">
        <v>0.55136986301369895</v>
      </c>
      <c r="E1193" s="13">
        <v>0.55362318840579705</v>
      </c>
      <c r="F1193" s="13"/>
      <c r="G1193" s="13">
        <v>0.469387755102041</v>
      </c>
      <c r="H1193" s="13">
        <v>0.57988165680473402</v>
      </c>
      <c r="I1193" s="13">
        <v>0.57599999999999996</v>
      </c>
      <c r="J1193" s="13">
        <v>0.62962962962962998</v>
      </c>
      <c r="K1193" s="13">
        <v>0.53333333333333299</v>
      </c>
      <c r="L1193" s="13">
        <v>0.469135802469136</v>
      </c>
      <c r="M1193" s="13"/>
      <c r="N1193" s="13">
        <v>0.61157024793388404</v>
      </c>
      <c r="O1193" s="13">
        <v>0.50588235294117601</v>
      </c>
      <c r="P1193" s="13">
        <v>0.54651162790697705</v>
      </c>
      <c r="Q1193" s="13">
        <v>0.51470588235294101</v>
      </c>
      <c r="R1193" s="13"/>
      <c r="S1193" s="13">
        <v>0.61038961038961004</v>
      </c>
      <c r="T1193" s="13">
        <v>0.48148148148148201</v>
      </c>
      <c r="U1193" s="13">
        <v>0.56666666666666698</v>
      </c>
      <c r="V1193" s="13">
        <v>0.60465116279069797</v>
      </c>
      <c r="W1193" s="13">
        <v>0.51666666666666705</v>
      </c>
      <c r="X1193" s="13">
        <v>0.45901639344262302</v>
      </c>
      <c r="Y1193" s="13">
        <v>0.490566037735849</v>
      </c>
      <c r="Z1193" s="13">
        <v>0.41666666666666702</v>
      </c>
      <c r="AA1193" s="13">
        <v>0.56818181818181801</v>
      </c>
      <c r="AB1193" s="13">
        <v>0.60465116279069797</v>
      </c>
      <c r="AC1193" s="13">
        <v>0.54838709677419395</v>
      </c>
      <c r="AD1193" s="13">
        <v>0.66666666666666696</v>
      </c>
      <c r="AE1193" s="13"/>
      <c r="AF1193" s="13">
        <v>0.54911838790931999</v>
      </c>
      <c r="AG1193" s="13">
        <v>0.56355932203389802</v>
      </c>
      <c r="AH1193" s="13"/>
      <c r="AI1193" s="13">
        <v>0.54621848739495804</v>
      </c>
      <c r="AJ1193" s="13">
        <v>0.60975609756097604</v>
      </c>
      <c r="AK1193" s="13">
        <v>0.51428571428571401</v>
      </c>
      <c r="AL1193" s="13"/>
      <c r="AM1193" s="13">
        <v>0.63636363636363602</v>
      </c>
      <c r="AN1193" s="13">
        <v>0.55555555555555602</v>
      </c>
      <c r="AO1193" s="13">
        <v>0.53623188405797095</v>
      </c>
      <c r="AP1193" s="13"/>
      <c r="AQ1193" s="13">
        <v>0.58982035928143695</v>
      </c>
      <c r="AR1193" s="13">
        <v>0.50657894736842102</v>
      </c>
      <c r="AS1193" s="13"/>
      <c r="AT1193" s="13">
        <v>0.60377358490566002</v>
      </c>
      <c r="AU1193" s="13">
        <v>0.53304904051172697</v>
      </c>
      <c r="AV1193" s="13"/>
      <c r="AW1193" s="13">
        <v>0.53631284916201105</v>
      </c>
      <c r="AX1193" s="13">
        <v>0.56167400881057306</v>
      </c>
      <c r="AY1193" s="13"/>
      <c r="AZ1193" s="13">
        <v>0.49236641221374</v>
      </c>
      <c r="BA1193" s="13">
        <v>0.596730245231608</v>
      </c>
      <c r="BB1193" s="13"/>
      <c r="BC1193" s="13">
        <v>0.54189944134078205</v>
      </c>
      <c r="BD1193" s="13">
        <v>0.51639344262295095</v>
      </c>
      <c r="BE1193" s="13"/>
      <c r="BF1193" s="13">
        <v>0.53030303030303005</v>
      </c>
      <c r="BG1193" s="13">
        <v>0.54867256637168105</v>
      </c>
      <c r="BH1193" s="13"/>
      <c r="BI1193" s="13">
        <v>0.59420289855072495</v>
      </c>
      <c r="BJ1193" s="13">
        <v>0.54804270462633498</v>
      </c>
      <c r="BK1193" s="13"/>
      <c r="BL1193" s="13">
        <v>0.53586497890295404</v>
      </c>
      <c r="BM1193" s="13">
        <v>0.56377551020408201</v>
      </c>
    </row>
    <row r="1194" spans="2:65" x14ac:dyDescent="0.3">
      <c r="B1194" t="s">
        <v>77</v>
      </c>
      <c r="C1194" s="13">
        <v>0.21060842433697299</v>
      </c>
      <c r="D1194" s="13">
        <v>0.20890410958904099</v>
      </c>
      <c r="E1194" s="13">
        <v>0.21159420289855099</v>
      </c>
      <c r="F1194" s="13"/>
      <c r="G1194" s="13">
        <v>0.27551020408163301</v>
      </c>
      <c r="H1194" s="13">
        <v>0.21301775147929</v>
      </c>
      <c r="I1194" s="13">
        <v>0.2</v>
      </c>
      <c r="J1194" s="13">
        <v>0.13888888888888901</v>
      </c>
      <c r="K1194" s="13">
        <v>0.16666666666666699</v>
      </c>
      <c r="L1194" s="13">
        <v>0.27160493827160498</v>
      </c>
      <c r="M1194" s="13"/>
      <c r="N1194" s="13">
        <v>0.19834710743801701</v>
      </c>
      <c r="O1194" s="13">
        <v>0.22941176470588201</v>
      </c>
      <c r="P1194" s="13">
        <v>0.17441860465116299</v>
      </c>
      <c r="Q1194" s="13">
        <v>0.22794117647058801</v>
      </c>
      <c r="R1194" s="13"/>
      <c r="S1194" s="13">
        <v>0.17532467532467499</v>
      </c>
      <c r="T1194" s="13">
        <v>0.22222222222222199</v>
      </c>
      <c r="U1194" s="13">
        <v>0.1</v>
      </c>
      <c r="V1194" s="13">
        <v>0.13953488372093001</v>
      </c>
      <c r="W1194" s="13">
        <v>0.2</v>
      </c>
      <c r="X1194" s="13">
        <v>0.27868852459016402</v>
      </c>
      <c r="Y1194" s="13">
        <v>0.245283018867925</v>
      </c>
      <c r="Z1194" s="13">
        <v>0.33333333333333298</v>
      </c>
      <c r="AA1194" s="13">
        <v>0.25</v>
      </c>
      <c r="AB1194" s="13">
        <v>0.25581395348837199</v>
      </c>
      <c r="AC1194" s="13">
        <v>0.16129032258064499</v>
      </c>
      <c r="AD1194" s="13">
        <v>0.25</v>
      </c>
      <c r="AE1194" s="13"/>
      <c r="AF1194" s="13">
        <v>0.21158690176322401</v>
      </c>
      <c r="AG1194" s="13">
        <v>0.21186440677966101</v>
      </c>
      <c r="AH1194" s="13"/>
      <c r="AI1194" s="13">
        <v>0.22689075630252101</v>
      </c>
      <c r="AJ1194" s="13">
        <v>0.12195121951219499</v>
      </c>
      <c r="AK1194" s="13">
        <v>0.23428571428571399</v>
      </c>
      <c r="AL1194" s="13"/>
      <c r="AM1194" s="13">
        <v>0.15151515151515199</v>
      </c>
      <c r="AN1194" s="13">
        <v>0.22222222222222199</v>
      </c>
      <c r="AO1194" s="13">
        <v>0.202898550724638</v>
      </c>
      <c r="AP1194" s="13"/>
      <c r="AQ1194" s="13">
        <v>0.20658682634730499</v>
      </c>
      <c r="AR1194" s="13">
        <v>0.217105263157895</v>
      </c>
      <c r="AS1194" s="13"/>
      <c r="AT1194" s="13">
        <v>0.19496855345912001</v>
      </c>
      <c r="AU1194" s="13">
        <v>0.21748400852878499</v>
      </c>
      <c r="AV1194" s="13"/>
      <c r="AW1194" s="13">
        <v>0.212290502793296</v>
      </c>
      <c r="AX1194" s="13">
        <v>0.21145374449339199</v>
      </c>
      <c r="AY1194" s="13"/>
      <c r="AZ1194" s="13">
        <v>0.244274809160305</v>
      </c>
      <c r="BA1194" s="13">
        <v>0.188010899182561</v>
      </c>
      <c r="BB1194" s="13"/>
      <c r="BC1194" s="13">
        <v>0.240223463687151</v>
      </c>
      <c r="BD1194" s="13">
        <v>0.15573770491803299</v>
      </c>
      <c r="BE1194" s="13"/>
      <c r="BF1194" s="13">
        <v>0.28787878787878801</v>
      </c>
      <c r="BG1194" s="13">
        <v>0.212389380530973</v>
      </c>
      <c r="BH1194" s="13"/>
      <c r="BI1194" s="13">
        <v>0.15942028985507201</v>
      </c>
      <c r="BJ1194" s="13">
        <v>0.21886120996441299</v>
      </c>
      <c r="BK1194" s="13"/>
      <c r="BL1194" s="13">
        <v>0.21097046413502099</v>
      </c>
      <c r="BM1194" s="13">
        <v>0.21173469387755101</v>
      </c>
    </row>
    <row r="1195" spans="2:65" x14ac:dyDescent="0.3">
      <c r="B1195" t="s">
        <v>78</v>
      </c>
      <c r="C1195" s="13">
        <v>0.341653666146646</v>
      </c>
      <c r="D1195" s="13">
        <v>0.34246575342465801</v>
      </c>
      <c r="E1195" s="13">
        <v>0.34202898550724598</v>
      </c>
      <c r="F1195" s="13"/>
      <c r="G1195" s="13">
        <v>0.19387755102040799</v>
      </c>
      <c r="H1195" s="13">
        <v>0.366863905325444</v>
      </c>
      <c r="I1195" s="13">
        <v>0.376</v>
      </c>
      <c r="J1195" s="13">
        <v>0.49074074074074098</v>
      </c>
      <c r="K1195" s="13">
        <v>0.36666666666666697</v>
      </c>
      <c r="L1195" s="13">
        <v>0.19753086419753099</v>
      </c>
      <c r="M1195" s="13"/>
      <c r="N1195" s="13">
        <v>0.413223140495868</v>
      </c>
      <c r="O1195" s="13">
        <v>0.27647058823529402</v>
      </c>
      <c r="P1195" s="13">
        <v>0.372093023255814</v>
      </c>
      <c r="Q1195" s="13">
        <v>0.28676470588235298</v>
      </c>
      <c r="R1195" s="13"/>
      <c r="S1195" s="13">
        <v>0.43506493506493499</v>
      </c>
      <c r="T1195" s="13">
        <v>0.25925925925925902</v>
      </c>
      <c r="U1195" s="13">
        <v>0.46666666666666701</v>
      </c>
      <c r="V1195" s="13">
        <v>0.46511627906976699</v>
      </c>
      <c r="W1195" s="13">
        <v>0.31666666666666698</v>
      </c>
      <c r="X1195" s="13">
        <v>0.18032786885245899</v>
      </c>
      <c r="Y1195" s="13">
        <v>0.245283018867925</v>
      </c>
      <c r="Z1195" s="13">
        <v>8.3333333333333301E-2</v>
      </c>
      <c r="AA1195" s="13">
        <v>0.31818181818181801</v>
      </c>
      <c r="AB1195" s="13">
        <v>0.34883720930232598</v>
      </c>
      <c r="AC1195" s="13">
        <v>0.38709677419354799</v>
      </c>
      <c r="AD1195" s="13">
        <v>0.41666666666666702</v>
      </c>
      <c r="AE1195" s="13"/>
      <c r="AF1195" s="13">
        <v>0.33753148614609602</v>
      </c>
      <c r="AG1195" s="13">
        <v>0.35169491525423702</v>
      </c>
      <c r="AH1195" s="13"/>
      <c r="AI1195" s="13">
        <v>0.31932773109243701</v>
      </c>
      <c r="AJ1195" s="13">
        <v>0.48780487804877998</v>
      </c>
      <c r="AK1195" s="13">
        <v>0.28000000000000003</v>
      </c>
      <c r="AL1195" s="13"/>
      <c r="AM1195" s="13">
        <v>0.48484848484848497</v>
      </c>
      <c r="AN1195" s="13">
        <v>0.33333333333333298</v>
      </c>
      <c r="AO1195" s="13">
        <v>0.33333333333333298</v>
      </c>
      <c r="AP1195" s="13"/>
      <c r="AQ1195" s="13">
        <v>0.38323353293413198</v>
      </c>
      <c r="AR1195" s="13">
        <v>0.28947368421052599</v>
      </c>
      <c r="AS1195" s="13"/>
      <c r="AT1195" s="13">
        <v>0.40880503144654101</v>
      </c>
      <c r="AU1195" s="13">
        <v>0.315565031982942</v>
      </c>
      <c r="AV1195" s="13"/>
      <c r="AW1195" s="13">
        <v>0.32402234636871502</v>
      </c>
      <c r="AX1195" s="13">
        <v>0.35022026431718101</v>
      </c>
      <c r="AY1195" s="13"/>
      <c r="AZ1195" s="13">
        <v>0.248091603053435</v>
      </c>
      <c r="BA1195" s="13">
        <v>0.40871934604904597</v>
      </c>
      <c r="BB1195" s="13"/>
      <c r="BC1195" s="13">
        <v>0.30167597765363102</v>
      </c>
      <c r="BD1195" s="13">
        <v>0.36065573770491799</v>
      </c>
      <c r="BE1195" s="13"/>
      <c r="BF1195" s="13">
        <v>0.24242424242424199</v>
      </c>
      <c r="BG1195" s="13">
        <v>0.33628318584070799</v>
      </c>
      <c r="BH1195" s="13"/>
      <c r="BI1195" s="13">
        <v>0.434782608695652</v>
      </c>
      <c r="BJ1195" s="13">
        <v>0.32918149466192198</v>
      </c>
      <c r="BK1195" s="13"/>
      <c r="BL1195" s="13">
        <v>0.32489451476793302</v>
      </c>
      <c r="BM1195" s="13">
        <v>0.352040816326531</v>
      </c>
    </row>
    <row r="1196" spans="2:65" x14ac:dyDescent="0.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row>
    <row r="1197" spans="2:65" x14ac:dyDescent="0.3">
      <c r="B1197" s="6" t="s">
        <v>468</v>
      </c>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row>
    <row r="1198" spans="2:65" x14ac:dyDescent="0.3">
      <c r="B1198" s="23" t="s">
        <v>184</v>
      </c>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row>
    <row r="1199" spans="2:65" x14ac:dyDescent="0.3">
      <c r="B1199" t="s">
        <v>400</v>
      </c>
      <c r="C1199" s="13">
        <v>0.20436817472698901</v>
      </c>
      <c r="D1199" s="13">
        <v>0.184931506849315</v>
      </c>
      <c r="E1199" s="13">
        <v>0.22028985507246401</v>
      </c>
      <c r="F1199" s="13"/>
      <c r="G1199" s="13">
        <v>0.19387755102040799</v>
      </c>
      <c r="H1199" s="13">
        <v>0.24852071005917201</v>
      </c>
      <c r="I1199" s="13">
        <v>0.2</v>
      </c>
      <c r="J1199" s="13">
        <v>0.157407407407407</v>
      </c>
      <c r="K1199" s="13">
        <v>0.21666666666666701</v>
      </c>
      <c r="L1199" s="13">
        <v>0.18518518518518501</v>
      </c>
      <c r="M1199" s="13"/>
      <c r="N1199" s="13">
        <v>0.23553719008264501</v>
      </c>
      <c r="O1199" s="13">
        <v>0.17058823529411801</v>
      </c>
      <c r="P1199" s="13">
        <v>0.19767441860465099</v>
      </c>
      <c r="Q1199" s="13">
        <v>0.191176470588235</v>
      </c>
      <c r="R1199" s="13"/>
      <c r="S1199" s="13">
        <v>0.23376623376623401</v>
      </c>
      <c r="T1199" s="13">
        <v>0.16666666666666699</v>
      </c>
      <c r="U1199" s="13">
        <v>0.16666666666666699</v>
      </c>
      <c r="V1199" s="13">
        <v>0.232558139534884</v>
      </c>
      <c r="W1199" s="13">
        <v>0.25</v>
      </c>
      <c r="X1199" s="13">
        <v>0.213114754098361</v>
      </c>
      <c r="Y1199" s="13">
        <v>0.13207547169811301</v>
      </c>
      <c r="Z1199" s="13">
        <v>0.25</v>
      </c>
      <c r="AA1199" s="13">
        <v>0.204545454545455</v>
      </c>
      <c r="AB1199" s="13">
        <v>0.162790697674419</v>
      </c>
      <c r="AC1199" s="13">
        <v>0.19354838709677399</v>
      </c>
      <c r="AD1199" s="13">
        <v>0.16666666666666699</v>
      </c>
      <c r="AE1199" s="13"/>
      <c r="AF1199" s="13">
        <v>0.21410579345088199</v>
      </c>
      <c r="AG1199" s="13">
        <v>0.194915254237288</v>
      </c>
      <c r="AH1199" s="13"/>
      <c r="AI1199" s="13">
        <v>0.22689075630252101</v>
      </c>
      <c r="AJ1199" s="13">
        <v>0.26829268292682901</v>
      </c>
      <c r="AK1199" s="13">
        <v>0.19428571428571401</v>
      </c>
      <c r="AL1199" s="13"/>
      <c r="AM1199" s="13">
        <v>0.27272727272727298</v>
      </c>
      <c r="AN1199" s="13">
        <v>0.22222222222222199</v>
      </c>
      <c r="AO1199" s="13">
        <v>0.173913043478261</v>
      </c>
      <c r="AP1199" s="13"/>
      <c r="AQ1199" s="13">
        <v>0.24251497005987999</v>
      </c>
      <c r="AR1199" s="13">
        <v>0.16447368421052599</v>
      </c>
      <c r="AS1199" s="13"/>
      <c r="AT1199" s="13">
        <v>0.15723270440251599</v>
      </c>
      <c r="AU1199" s="13">
        <v>0.221748400852878</v>
      </c>
      <c r="AV1199" s="13"/>
      <c r="AW1199" s="13">
        <v>0.212290502793296</v>
      </c>
      <c r="AX1199" s="13">
        <v>0.20264317180616701</v>
      </c>
      <c r="AY1199" s="13"/>
      <c r="AZ1199" s="13">
        <v>0.18702290076335901</v>
      </c>
      <c r="BA1199" s="13">
        <v>0.21798365122615801</v>
      </c>
      <c r="BB1199" s="13"/>
      <c r="BC1199" s="13">
        <v>0.212290502793296</v>
      </c>
      <c r="BD1199" s="13">
        <v>0.22131147540983601</v>
      </c>
      <c r="BE1199" s="13"/>
      <c r="BF1199" s="13">
        <v>0.24242424242424199</v>
      </c>
      <c r="BG1199" s="13">
        <v>0.19469026548672599</v>
      </c>
      <c r="BH1199" s="13"/>
      <c r="BI1199" s="13">
        <v>0.30434782608695699</v>
      </c>
      <c r="BJ1199" s="13">
        <v>0.19395017793594299</v>
      </c>
      <c r="BK1199" s="13"/>
      <c r="BL1199" s="13">
        <v>0.19831223628691999</v>
      </c>
      <c r="BM1199" s="13">
        <v>0.20918367346938799</v>
      </c>
    </row>
    <row r="1200" spans="2:65" x14ac:dyDescent="0.3">
      <c r="B1200" t="s">
        <v>71</v>
      </c>
      <c r="C1200" s="13">
        <v>0.38845553822152901</v>
      </c>
      <c r="D1200" s="13">
        <v>0.42123287671232901</v>
      </c>
      <c r="E1200" s="13">
        <v>0.36231884057970998</v>
      </c>
      <c r="F1200" s="13"/>
      <c r="G1200" s="13">
        <v>0.35714285714285698</v>
      </c>
      <c r="H1200" s="13">
        <v>0.34911242603550302</v>
      </c>
      <c r="I1200" s="13">
        <v>0.40799999999999997</v>
      </c>
      <c r="J1200" s="13">
        <v>0.43518518518518501</v>
      </c>
      <c r="K1200" s="13">
        <v>0.33333333333333298</v>
      </c>
      <c r="L1200" s="13">
        <v>0.45679012345678999</v>
      </c>
      <c r="M1200" s="13"/>
      <c r="N1200" s="13">
        <v>0.38429752066115702</v>
      </c>
      <c r="O1200" s="13">
        <v>0.35882352941176499</v>
      </c>
      <c r="P1200" s="13">
        <v>0.46511627906976699</v>
      </c>
      <c r="Q1200" s="13">
        <v>0.39705882352941202</v>
      </c>
      <c r="R1200" s="13"/>
      <c r="S1200" s="13">
        <v>0.39610389610389601</v>
      </c>
      <c r="T1200" s="13">
        <v>0.37037037037037002</v>
      </c>
      <c r="U1200" s="13">
        <v>0.46666666666666701</v>
      </c>
      <c r="V1200" s="13">
        <v>0.39534883720930197</v>
      </c>
      <c r="W1200" s="13">
        <v>0.266666666666667</v>
      </c>
      <c r="X1200" s="13">
        <v>0.34426229508196698</v>
      </c>
      <c r="Y1200" s="13">
        <v>0.43396226415094302</v>
      </c>
      <c r="Z1200" s="13">
        <v>0.16666666666666699</v>
      </c>
      <c r="AA1200" s="13">
        <v>0.44318181818181801</v>
      </c>
      <c r="AB1200" s="13">
        <v>0.39534883720930197</v>
      </c>
      <c r="AC1200" s="13">
        <v>0.41935483870967699</v>
      </c>
      <c r="AD1200" s="13">
        <v>0.5</v>
      </c>
      <c r="AE1200" s="13"/>
      <c r="AF1200" s="13">
        <v>0.37531486146095699</v>
      </c>
      <c r="AG1200" s="13">
        <v>0.411016949152542</v>
      </c>
      <c r="AH1200" s="13"/>
      <c r="AI1200" s="13">
        <v>0.36134453781512599</v>
      </c>
      <c r="AJ1200" s="13">
        <v>0.41463414634146301</v>
      </c>
      <c r="AK1200" s="13">
        <v>0.34285714285714303</v>
      </c>
      <c r="AL1200" s="13"/>
      <c r="AM1200" s="13">
        <v>0.39393939393939398</v>
      </c>
      <c r="AN1200" s="13">
        <v>0.37037037037037002</v>
      </c>
      <c r="AO1200" s="13">
        <v>0.42028985507246402</v>
      </c>
      <c r="AP1200" s="13"/>
      <c r="AQ1200" s="13">
        <v>0.36826347305389201</v>
      </c>
      <c r="AR1200" s="13">
        <v>0.40789473684210498</v>
      </c>
      <c r="AS1200" s="13"/>
      <c r="AT1200" s="13">
        <v>0.45283018867924502</v>
      </c>
      <c r="AU1200" s="13">
        <v>0.36673773987206798</v>
      </c>
      <c r="AV1200" s="13"/>
      <c r="AW1200" s="13">
        <v>0.38547486033519601</v>
      </c>
      <c r="AX1200" s="13">
        <v>0.389867841409692</v>
      </c>
      <c r="AY1200" s="13"/>
      <c r="AZ1200" s="13">
        <v>0.39312977099236601</v>
      </c>
      <c r="BA1200" s="13">
        <v>0.384196185286104</v>
      </c>
      <c r="BB1200" s="13"/>
      <c r="BC1200" s="13">
        <v>0.36871508379888301</v>
      </c>
      <c r="BD1200" s="13">
        <v>0.40163934426229497</v>
      </c>
      <c r="BE1200" s="13"/>
      <c r="BF1200" s="13">
        <v>0.33333333333333298</v>
      </c>
      <c r="BG1200" s="13">
        <v>0.38938053097345099</v>
      </c>
      <c r="BH1200" s="13"/>
      <c r="BI1200" s="13">
        <v>0.376811594202899</v>
      </c>
      <c r="BJ1200" s="13">
        <v>0.38790035587188598</v>
      </c>
      <c r="BK1200" s="13"/>
      <c r="BL1200" s="13">
        <v>0.42194092827004198</v>
      </c>
      <c r="BM1200" s="13">
        <v>0.36734693877551</v>
      </c>
    </row>
    <row r="1201" spans="2:65" x14ac:dyDescent="0.3">
      <c r="B1201" t="s">
        <v>401</v>
      </c>
      <c r="C1201" s="13">
        <v>0.22308892355694199</v>
      </c>
      <c r="D1201" s="13">
        <v>0.215753424657534</v>
      </c>
      <c r="E1201" s="13">
        <v>0.22898550724637701</v>
      </c>
      <c r="F1201" s="13"/>
      <c r="G1201" s="13">
        <v>0.22448979591836701</v>
      </c>
      <c r="H1201" s="13">
        <v>0.201183431952663</v>
      </c>
      <c r="I1201" s="13">
        <v>0.216</v>
      </c>
      <c r="J1201" s="13">
        <v>0.21296296296296299</v>
      </c>
      <c r="K1201" s="13">
        <v>0.33333333333333298</v>
      </c>
      <c r="L1201" s="13">
        <v>0.209876543209877</v>
      </c>
      <c r="M1201" s="13"/>
      <c r="N1201" s="13">
        <v>0.19421487603305801</v>
      </c>
      <c r="O1201" s="13">
        <v>0.28823529411764698</v>
      </c>
      <c r="P1201" s="13">
        <v>0.15116279069767399</v>
      </c>
      <c r="Q1201" s="13">
        <v>0.23529411764705899</v>
      </c>
      <c r="R1201" s="13"/>
      <c r="S1201" s="13">
        <v>0.18831168831168801</v>
      </c>
      <c r="T1201" s="13">
        <v>0.296296296296296</v>
      </c>
      <c r="U1201" s="13">
        <v>0.233333333333333</v>
      </c>
      <c r="V1201" s="13">
        <v>0.186046511627907</v>
      </c>
      <c r="W1201" s="13">
        <v>0.28333333333333299</v>
      </c>
      <c r="X1201" s="13">
        <v>0.22950819672131101</v>
      </c>
      <c r="Y1201" s="13">
        <v>0.26415094339622602</v>
      </c>
      <c r="Z1201" s="13">
        <v>0.16666666666666699</v>
      </c>
      <c r="AA1201" s="13">
        <v>0.19318181818181801</v>
      </c>
      <c r="AB1201" s="13">
        <v>0.232558139534884</v>
      </c>
      <c r="AC1201" s="13">
        <v>0.25806451612903197</v>
      </c>
      <c r="AD1201" s="13">
        <v>8.3333333333333301E-2</v>
      </c>
      <c r="AE1201" s="13"/>
      <c r="AF1201" s="13">
        <v>0.21914357682619601</v>
      </c>
      <c r="AG1201" s="13">
        <v>0.224576271186441</v>
      </c>
      <c r="AH1201" s="13"/>
      <c r="AI1201" s="13">
        <v>0.20168067226890801</v>
      </c>
      <c r="AJ1201" s="13">
        <v>0.19512195121951201</v>
      </c>
      <c r="AK1201" s="13">
        <v>0.26857142857142902</v>
      </c>
      <c r="AL1201" s="13"/>
      <c r="AM1201" s="13">
        <v>0.12121212121212099</v>
      </c>
      <c r="AN1201" s="13">
        <v>0.33333333333333298</v>
      </c>
      <c r="AO1201" s="13">
        <v>0.188405797101449</v>
      </c>
      <c r="AP1201" s="13"/>
      <c r="AQ1201" s="13">
        <v>0.20359281437125701</v>
      </c>
      <c r="AR1201" s="13">
        <v>0.24342105263157901</v>
      </c>
      <c r="AS1201" s="13"/>
      <c r="AT1201" s="13">
        <v>0.20125786163522</v>
      </c>
      <c r="AU1201" s="13">
        <v>0.22601279317697201</v>
      </c>
      <c r="AV1201" s="13"/>
      <c r="AW1201" s="13">
        <v>0.23463687150838</v>
      </c>
      <c r="AX1201" s="13">
        <v>0.21365638766519801</v>
      </c>
      <c r="AY1201" s="13"/>
      <c r="AZ1201" s="13">
        <v>0.240458015267176</v>
      </c>
      <c r="BA1201" s="13">
        <v>0.21253405994550401</v>
      </c>
      <c r="BB1201" s="13"/>
      <c r="BC1201" s="13">
        <v>0.217877094972067</v>
      </c>
      <c r="BD1201" s="13">
        <v>0.25409836065573799</v>
      </c>
      <c r="BE1201" s="13"/>
      <c r="BF1201" s="13">
        <v>0.22727272727272699</v>
      </c>
      <c r="BG1201" s="13">
        <v>0.212389380530973</v>
      </c>
      <c r="BH1201" s="13"/>
      <c r="BI1201" s="13">
        <v>0.173913043478261</v>
      </c>
      <c r="BJ1201" s="13">
        <v>0.22775800711743799</v>
      </c>
      <c r="BK1201" s="13"/>
      <c r="BL1201" s="13">
        <v>0.20675105485232101</v>
      </c>
      <c r="BM1201" s="13">
        <v>0.22959183673469399</v>
      </c>
    </row>
    <row r="1202" spans="2:65" x14ac:dyDescent="0.3">
      <c r="B1202" t="s">
        <v>73</v>
      </c>
      <c r="C1202" s="13">
        <v>7.4882995319812795E-2</v>
      </c>
      <c r="D1202" s="13">
        <v>7.1917808219178106E-2</v>
      </c>
      <c r="E1202" s="13">
        <v>7.8260869565217397E-2</v>
      </c>
      <c r="F1202" s="13"/>
      <c r="G1202" s="13">
        <v>9.1836734693877597E-2</v>
      </c>
      <c r="H1202" s="13">
        <v>6.5088757396449703E-2</v>
      </c>
      <c r="I1202" s="13">
        <v>8.7999999999999995E-2</v>
      </c>
      <c r="J1202" s="13">
        <v>0.101851851851852</v>
      </c>
      <c r="K1202" s="13">
        <v>1.6666666666666701E-2</v>
      </c>
      <c r="L1202" s="13">
        <v>6.1728395061728399E-2</v>
      </c>
      <c r="M1202" s="13"/>
      <c r="N1202" s="13">
        <v>8.6776859504132206E-2</v>
      </c>
      <c r="O1202" s="13">
        <v>5.29411764705882E-2</v>
      </c>
      <c r="P1202" s="13">
        <v>6.9767441860465101E-2</v>
      </c>
      <c r="Q1202" s="13">
        <v>8.0882352941176502E-2</v>
      </c>
      <c r="R1202" s="13"/>
      <c r="S1202" s="13">
        <v>0.11038961038961</v>
      </c>
      <c r="T1202" s="13">
        <v>5.5555555555555601E-2</v>
      </c>
      <c r="U1202" s="13">
        <v>6.6666666666666693E-2</v>
      </c>
      <c r="V1202" s="13">
        <v>9.3023255813953501E-2</v>
      </c>
      <c r="W1202" s="13">
        <v>6.6666666666666693E-2</v>
      </c>
      <c r="X1202" s="13">
        <v>4.91803278688525E-2</v>
      </c>
      <c r="Y1202" s="13">
        <v>5.6603773584905703E-2</v>
      </c>
      <c r="Z1202" s="13">
        <v>0.25</v>
      </c>
      <c r="AA1202" s="13">
        <v>6.8181818181818205E-2</v>
      </c>
      <c r="AB1202" s="13">
        <v>2.32558139534884E-2</v>
      </c>
      <c r="AC1202" s="13">
        <v>3.2258064516128997E-2</v>
      </c>
      <c r="AD1202" s="13">
        <v>8.3333333333333301E-2</v>
      </c>
      <c r="AE1202" s="13"/>
      <c r="AF1202" s="13">
        <v>7.3047858942065502E-2</v>
      </c>
      <c r="AG1202" s="13">
        <v>7.6271186440677999E-2</v>
      </c>
      <c r="AH1202" s="13"/>
      <c r="AI1202" s="13">
        <v>0.10084033613445401</v>
      </c>
      <c r="AJ1202" s="13">
        <v>0.12195121951219499</v>
      </c>
      <c r="AK1202" s="13">
        <v>5.14285714285714E-2</v>
      </c>
      <c r="AL1202" s="13"/>
      <c r="AM1202" s="13">
        <v>0.12121212121212099</v>
      </c>
      <c r="AN1202" s="13">
        <v>3.7037037037037E-2</v>
      </c>
      <c r="AO1202" s="13">
        <v>0.115942028985507</v>
      </c>
      <c r="AP1202" s="13"/>
      <c r="AQ1202" s="13">
        <v>8.0838323353293398E-2</v>
      </c>
      <c r="AR1202" s="13">
        <v>6.9078947368421101E-2</v>
      </c>
      <c r="AS1202" s="13"/>
      <c r="AT1202" s="13">
        <v>7.5471698113207503E-2</v>
      </c>
      <c r="AU1202" s="13">
        <v>7.4626865671641798E-2</v>
      </c>
      <c r="AV1202" s="13"/>
      <c r="AW1202" s="13">
        <v>4.4692737430167599E-2</v>
      </c>
      <c r="AX1202" s="13">
        <v>8.8105726872246701E-2</v>
      </c>
      <c r="AY1202" s="13"/>
      <c r="AZ1202" s="13">
        <v>7.2519083969465603E-2</v>
      </c>
      <c r="BA1202" s="13">
        <v>7.6294277929155302E-2</v>
      </c>
      <c r="BB1202" s="13"/>
      <c r="BC1202" s="13">
        <v>7.8212290502793297E-2</v>
      </c>
      <c r="BD1202" s="13">
        <v>4.91803278688525E-2</v>
      </c>
      <c r="BE1202" s="13"/>
      <c r="BF1202" s="13">
        <v>0.10606060606060599</v>
      </c>
      <c r="BG1202" s="13">
        <v>6.1946902654867297E-2</v>
      </c>
      <c r="BH1202" s="13"/>
      <c r="BI1202" s="13">
        <v>5.7971014492753603E-2</v>
      </c>
      <c r="BJ1202" s="13">
        <v>7.6512455516014197E-2</v>
      </c>
      <c r="BK1202" s="13"/>
      <c r="BL1202" s="13">
        <v>7.5949367088607597E-2</v>
      </c>
      <c r="BM1202" s="13">
        <v>7.3979591836734707E-2</v>
      </c>
    </row>
    <row r="1203" spans="2:65" x14ac:dyDescent="0.3">
      <c r="B1203" t="s">
        <v>402</v>
      </c>
      <c r="C1203" s="13">
        <v>6.2402496099844003E-2</v>
      </c>
      <c r="D1203" s="13">
        <v>6.1643835616438401E-2</v>
      </c>
      <c r="E1203" s="13">
        <v>6.08695652173913E-2</v>
      </c>
      <c r="F1203" s="13"/>
      <c r="G1203" s="13">
        <v>8.1632653061224497E-2</v>
      </c>
      <c r="H1203" s="13">
        <v>8.8757396449704096E-2</v>
      </c>
      <c r="I1203" s="13">
        <v>4.8000000000000001E-2</v>
      </c>
      <c r="J1203" s="13">
        <v>3.7037037037037E-2</v>
      </c>
      <c r="K1203" s="13">
        <v>3.3333333333333298E-2</v>
      </c>
      <c r="L1203" s="13">
        <v>6.1728395061728399E-2</v>
      </c>
      <c r="M1203" s="13"/>
      <c r="N1203" s="13">
        <v>6.6115702479338803E-2</v>
      </c>
      <c r="O1203" s="13">
        <v>5.29411764705882E-2</v>
      </c>
      <c r="P1203" s="13">
        <v>0.104651162790698</v>
      </c>
      <c r="Q1203" s="13">
        <v>3.6764705882352901E-2</v>
      </c>
      <c r="R1203" s="13"/>
      <c r="S1203" s="13">
        <v>5.1948051948052E-2</v>
      </c>
      <c r="T1203" s="13">
        <v>3.7037037037037E-2</v>
      </c>
      <c r="U1203" s="13">
        <v>3.3333333333333298E-2</v>
      </c>
      <c r="V1203" s="13">
        <v>2.32558139534884E-2</v>
      </c>
      <c r="W1203" s="13">
        <v>8.3333333333333301E-2</v>
      </c>
      <c r="X1203" s="13">
        <v>9.8360655737704902E-2</v>
      </c>
      <c r="Y1203" s="13">
        <v>9.4339622641509399E-2</v>
      </c>
      <c r="Z1203" s="13">
        <v>8.3333333333333301E-2</v>
      </c>
      <c r="AA1203" s="13">
        <v>5.6818181818181802E-2</v>
      </c>
      <c r="AB1203" s="13">
        <v>6.9767441860465101E-2</v>
      </c>
      <c r="AC1203" s="13">
        <v>3.2258064516128997E-2</v>
      </c>
      <c r="AD1203" s="13">
        <v>0.16666666666666699</v>
      </c>
      <c r="AE1203" s="13"/>
      <c r="AF1203" s="13">
        <v>7.5566750629722901E-2</v>
      </c>
      <c r="AG1203" s="13">
        <v>4.2372881355932202E-2</v>
      </c>
      <c r="AH1203" s="13"/>
      <c r="AI1203" s="13">
        <v>9.2436974789915999E-2</v>
      </c>
      <c r="AJ1203" s="13">
        <v>0</v>
      </c>
      <c r="AK1203" s="13">
        <v>6.8571428571428603E-2</v>
      </c>
      <c r="AL1203" s="13"/>
      <c r="AM1203" s="13">
        <v>9.0909090909090898E-2</v>
      </c>
      <c r="AN1203" s="13">
        <v>3.7037037037037E-2</v>
      </c>
      <c r="AO1203" s="13">
        <v>7.2463768115942004E-2</v>
      </c>
      <c r="AP1203" s="13"/>
      <c r="AQ1203" s="13">
        <v>6.2874251497005998E-2</v>
      </c>
      <c r="AR1203" s="13">
        <v>6.25E-2</v>
      </c>
      <c r="AS1203" s="13"/>
      <c r="AT1203" s="13">
        <v>6.2893081761006303E-2</v>
      </c>
      <c r="AU1203" s="13">
        <v>6.3965884861407293E-2</v>
      </c>
      <c r="AV1203" s="13"/>
      <c r="AW1203" s="13">
        <v>7.2625698324022395E-2</v>
      </c>
      <c r="AX1203" s="13">
        <v>5.9471365638766503E-2</v>
      </c>
      <c r="AY1203" s="13"/>
      <c r="AZ1203" s="13">
        <v>6.4885496183206104E-2</v>
      </c>
      <c r="BA1203" s="13">
        <v>6.2670299727520404E-2</v>
      </c>
      <c r="BB1203" s="13"/>
      <c r="BC1203" s="13">
        <v>8.3798882681564199E-2</v>
      </c>
      <c r="BD1203" s="13">
        <v>2.4590163934426201E-2</v>
      </c>
      <c r="BE1203" s="13"/>
      <c r="BF1203" s="13">
        <v>7.5757575757575801E-2</v>
      </c>
      <c r="BG1203" s="13">
        <v>8.8495575221238895E-2</v>
      </c>
      <c r="BH1203" s="13"/>
      <c r="BI1203" s="13">
        <v>4.3478260869565202E-2</v>
      </c>
      <c r="BJ1203" s="13">
        <v>6.5836298932384296E-2</v>
      </c>
      <c r="BK1203" s="13"/>
      <c r="BL1203" s="13">
        <v>5.0632911392405097E-2</v>
      </c>
      <c r="BM1203" s="13">
        <v>7.1428571428571397E-2</v>
      </c>
    </row>
    <row r="1204" spans="2:65" x14ac:dyDescent="0.3">
      <c r="B1204" t="s">
        <v>91</v>
      </c>
      <c r="C1204" s="13">
        <v>4.6801872074882997E-2</v>
      </c>
      <c r="D1204" s="13">
        <v>4.4520547945205498E-2</v>
      </c>
      <c r="E1204" s="13">
        <v>4.9275362318840603E-2</v>
      </c>
      <c r="F1204" s="13"/>
      <c r="G1204" s="13">
        <v>5.10204081632653E-2</v>
      </c>
      <c r="H1204" s="13">
        <v>4.7337278106508902E-2</v>
      </c>
      <c r="I1204" s="13">
        <v>0.04</v>
      </c>
      <c r="J1204" s="13">
        <v>5.5555555555555601E-2</v>
      </c>
      <c r="K1204" s="13">
        <v>6.6666666666666693E-2</v>
      </c>
      <c r="L1204" s="13">
        <v>2.4691358024691398E-2</v>
      </c>
      <c r="M1204" s="13"/>
      <c r="N1204" s="13">
        <v>3.3057851239669402E-2</v>
      </c>
      <c r="O1204" s="13">
        <v>7.6470588235294096E-2</v>
      </c>
      <c r="P1204" s="13">
        <v>1.16279069767442E-2</v>
      </c>
      <c r="Q1204" s="13">
        <v>5.8823529411764698E-2</v>
      </c>
      <c r="R1204" s="13"/>
      <c r="S1204" s="13">
        <v>1.9480519480519501E-2</v>
      </c>
      <c r="T1204" s="13">
        <v>7.4074074074074098E-2</v>
      </c>
      <c r="U1204" s="13">
        <v>3.3333333333333298E-2</v>
      </c>
      <c r="V1204" s="13">
        <v>6.9767441860465101E-2</v>
      </c>
      <c r="W1204" s="13">
        <v>0.05</v>
      </c>
      <c r="X1204" s="13">
        <v>6.5573770491803296E-2</v>
      </c>
      <c r="Y1204" s="13">
        <v>1.88679245283019E-2</v>
      </c>
      <c r="Z1204" s="13">
        <v>8.3333333333333301E-2</v>
      </c>
      <c r="AA1204" s="13">
        <v>3.4090909090909102E-2</v>
      </c>
      <c r="AB1204" s="13">
        <v>0.116279069767442</v>
      </c>
      <c r="AC1204" s="13">
        <v>6.4516129032258104E-2</v>
      </c>
      <c r="AD1204" s="13">
        <v>0</v>
      </c>
      <c r="AE1204" s="13"/>
      <c r="AF1204" s="13">
        <v>4.2821158690176303E-2</v>
      </c>
      <c r="AG1204" s="13">
        <v>5.0847457627118599E-2</v>
      </c>
      <c r="AH1204" s="13"/>
      <c r="AI1204" s="13">
        <v>1.6806722689075598E-2</v>
      </c>
      <c r="AJ1204" s="13">
        <v>0</v>
      </c>
      <c r="AK1204" s="13">
        <v>7.4285714285714302E-2</v>
      </c>
      <c r="AL1204" s="13"/>
      <c r="AM1204" s="13">
        <v>0</v>
      </c>
      <c r="AN1204" s="13">
        <v>0</v>
      </c>
      <c r="AO1204" s="13">
        <v>2.8985507246376802E-2</v>
      </c>
      <c r="AP1204" s="13"/>
      <c r="AQ1204" s="13">
        <v>4.1916167664670698E-2</v>
      </c>
      <c r="AR1204" s="13">
        <v>5.2631578947368397E-2</v>
      </c>
      <c r="AS1204" s="13"/>
      <c r="AT1204" s="13">
        <v>5.0314465408804999E-2</v>
      </c>
      <c r="AU1204" s="13">
        <v>4.6908315565031999E-2</v>
      </c>
      <c r="AV1204" s="13"/>
      <c r="AW1204" s="13">
        <v>5.0279329608938501E-2</v>
      </c>
      <c r="AX1204" s="13">
        <v>4.62555066079295E-2</v>
      </c>
      <c r="AY1204" s="13"/>
      <c r="AZ1204" s="13">
        <v>4.1984732824427502E-2</v>
      </c>
      <c r="BA1204" s="13">
        <v>4.6321525885558601E-2</v>
      </c>
      <c r="BB1204" s="13"/>
      <c r="BC1204" s="13">
        <v>3.91061452513966E-2</v>
      </c>
      <c r="BD1204" s="13">
        <v>4.91803278688525E-2</v>
      </c>
      <c r="BE1204" s="13"/>
      <c r="BF1204" s="13">
        <v>1.5151515151515201E-2</v>
      </c>
      <c r="BG1204" s="13">
        <v>5.3097345132743397E-2</v>
      </c>
      <c r="BH1204" s="13"/>
      <c r="BI1204" s="13">
        <v>4.3478260869565202E-2</v>
      </c>
      <c r="BJ1204" s="13">
        <v>4.8042704626334497E-2</v>
      </c>
      <c r="BK1204" s="13"/>
      <c r="BL1204" s="13">
        <v>4.6413502109704602E-2</v>
      </c>
      <c r="BM1204" s="13">
        <v>4.8469387755101997E-2</v>
      </c>
    </row>
    <row r="1205" spans="2:65" x14ac:dyDescent="0.3">
      <c r="B1205" t="s">
        <v>76</v>
      </c>
      <c r="C1205" s="13">
        <v>0.59282371294851799</v>
      </c>
      <c r="D1205" s="13">
        <v>0.60616438356164404</v>
      </c>
      <c r="E1205" s="13">
        <v>0.58260869565217399</v>
      </c>
      <c r="F1205" s="13"/>
      <c r="G1205" s="13">
        <v>0.55102040816326503</v>
      </c>
      <c r="H1205" s="13">
        <v>0.59763313609467394</v>
      </c>
      <c r="I1205" s="13">
        <v>0.60799999999999998</v>
      </c>
      <c r="J1205" s="13">
        <v>0.592592592592593</v>
      </c>
      <c r="K1205" s="13">
        <v>0.55000000000000004</v>
      </c>
      <c r="L1205" s="13">
        <v>0.64197530864197505</v>
      </c>
      <c r="M1205" s="13"/>
      <c r="N1205" s="13">
        <v>0.61983471074380203</v>
      </c>
      <c r="O1205" s="13">
        <v>0.52941176470588203</v>
      </c>
      <c r="P1205" s="13">
        <v>0.662790697674419</v>
      </c>
      <c r="Q1205" s="13">
        <v>0.58823529411764697</v>
      </c>
      <c r="R1205" s="13"/>
      <c r="S1205" s="13">
        <v>0.62987012987013002</v>
      </c>
      <c r="T1205" s="13">
        <v>0.53703703703703698</v>
      </c>
      <c r="U1205" s="13">
        <v>0.63333333333333297</v>
      </c>
      <c r="V1205" s="13">
        <v>0.62790697674418605</v>
      </c>
      <c r="W1205" s="13">
        <v>0.51666666666666705</v>
      </c>
      <c r="X1205" s="13">
        <v>0.55737704918032804</v>
      </c>
      <c r="Y1205" s="13">
        <v>0.56603773584905703</v>
      </c>
      <c r="Z1205" s="13">
        <v>0.41666666666666702</v>
      </c>
      <c r="AA1205" s="13">
        <v>0.64772727272727304</v>
      </c>
      <c r="AB1205" s="13">
        <v>0.55813953488372103</v>
      </c>
      <c r="AC1205" s="13">
        <v>0.61290322580645196</v>
      </c>
      <c r="AD1205" s="13">
        <v>0.66666666666666696</v>
      </c>
      <c r="AE1205" s="13"/>
      <c r="AF1205" s="13">
        <v>0.58942065491183904</v>
      </c>
      <c r="AG1205" s="13">
        <v>0.605932203389831</v>
      </c>
      <c r="AH1205" s="13"/>
      <c r="AI1205" s="13">
        <v>0.58823529411764697</v>
      </c>
      <c r="AJ1205" s="13">
        <v>0.68292682926829296</v>
      </c>
      <c r="AK1205" s="13">
        <v>0.53714285714285703</v>
      </c>
      <c r="AL1205" s="13"/>
      <c r="AM1205" s="13">
        <v>0.66666666666666696</v>
      </c>
      <c r="AN1205" s="13">
        <v>0.592592592592593</v>
      </c>
      <c r="AO1205" s="13">
        <v>0.59420289855072495</v>
      </c>
      <c r="AP1205" s="13"/>
      <c r="AQ1205" s="13">
        <v>0.61077844311377205</v>
      </c>
      <c r="AR1205" s="13">
        <v>0.57236842105263197</v>
      </c>
      <c r="AS1205" s="13"/>
      <c r="AT1205" s="13">
        <v>0.61006289308176098</v>
      </c>
      <c r="AU1205" s="13">
        <v>0.58848614072494698</v>
      </c>
      <c r="AV1205" s="13"/>
      <c r="AW1205" s="13">
        <v>0.59776536312849204</v>
      </c>
      <c r="AX1205" s="13">
        <v>0.59251101321585897</v>
      </c>
      <c r="AY1205" s="13"/>
      <c r="AZ1205" s="13">
        <v>0.58015267175572505</v>
      </c>
      <c r="BA1205" s="13">
        <v>0.60217983651226203</v>
      </c>
      <c r="BB1205" s="13"/>
      <c r="BC1205" s="13">
        <v>0.58100558659217905</v>
      </c>
      <c r="BD1205" s="13">
        <v>0.62295081967213095</v>
      </c>
      <c r="BE1205" s="13"/>
      <c r="BF1205" s="13">
        <v>0.57575757575757602</v>
      </c>
      <c r="BG1205" s="13">
        <v>0.58407079646017701</v>
      </c>
      <c r="BH1205" s="13"/>
      <c r="BI1205" s="13">
        <v>0.68115942028985499</v>
      </c>
      <c r="BJ1205" s="13">
        <v>0.58185053380782903</v>
      </c>
      <c r="BK1205" s="13"/>
      <c r="BL1205" s="13">
        <v>0.620253164556962</v>
      </c>
      <c r="BM1205" s="13">
        <v>0.57653061224489799</v>
      </c>
    </row>
    <row r="1206" spans="2:65" x14ac:dyDescent="0.3">
      <c r="B1206" t="s">
        <v>77</v>
      </c>
      <c r="C1206" s="13">
        <v>0.13728549141965701</v>
      </c>
      <c r="D1206" s="13">
        <v>0.133561643835616</v>
      </c>
      <c r="E1206" s="13">
        <v>0.139130434782609</v>
      </c>
      <c r="F1206" s="13"/>
      <c r="G1206" s="13">
        <v>0.17346938775510201</v>
      </c>
      <c r="H1206" s="13">
        <v>0.15384615384615399</v>
      </c>
      <c r="I1206" s="13">
        <v>0.13600000000000001</v>
      </c>
      <c r="J1206" s="13">
        <v>0.13888888888888901</v>
      </c>
      <c r="K1206" s="13">
        <v>0.05</v>
      </c>
      <c r="L1206" s="13">
        <v>0.12345679012345701</v>
      </c>
      <c r="M1206" s="13"/>
      <c r="N1206" s="13">
        <v>0.15289256198347101</v>
      </c>
      <c r="O1206" s="13">
        <v>0.105882352941176</v>
      </c>
      <c r="P1206" s="13">
        <v>0.17441860465116299</v>
      </c>
      <c r="Q1206" s="13">
        <v>0.11764705882352899</v>
      </c>
      <c r="R1206" s="13"/>
      <c r="S1206" s="13">
        <v>0.162337662337662</v>
      </c>
      <c r="T1206" s="13">
        <v>9.2592592592592601E-2</v>
      </c>
      <c r="U1206" s="13">
        <v>0.1</v>
      </c>
      <c r="V1206" s="13">
        <v>0.116279069767442</v>
      </c>
      <c r="W1206" s="13">
        <v>0.15</v>
      </c>
      <c r="X1206" s="13">
        <v>0.14754098360655701</v>
      </c>
      <c r="Y1206" s="13">
        <v>0.15094339622641501</v>
      </c>
      <c r="Z1206" s="13">
        <v>0.33333333333333298</v>
      </c>
      <c r="AA1206" s="13">
        <v>0.125</v>
      </c>
      <c r="AB1206" s="13">
        <v>9.3023255813953501E-2</v>
      </c>
      <c r="AC1206" s="13">
        <v>6.4516129032258104E-2</v>
      </c>
      <c r="AD1206" s="13">
        <v>0.25</v>
      </c>
      <c r="AE1206" s="13"/>
      <c r="AF1206" s="13">
        <v>0.14861460957178799</v>
      </c>
      <c r="AG1206" s="13">
        <v>0.11864406779661001</v>
      </c>
      <c r="AH1206" s="13"/>
      <c r="AI1206" s="13">
        <v>0.19327731092437</v>
      </c>
      <c r="AJ1206" s="13">
        <v>0.12195121951219499</v>
      </c>
      <c r="AK1206" s="13">
        <v>0.12</v>
      </c>
      <c r="AL1206" s="13"/>
      <c r="AM1206" s="13">
        <v>0.21212121212121199</v>
      </c>
      <c r="AN1206" s="13">
        <v>7.4074074074074098E-2</v>
      </c>
      <c r="AO1206" s="13">
        <v>0.188405797101449</v>
      </c>
      <c r="AP1206" s="13"/>
      <c r="AQ1206" s="13">
        <v>0.14371257485029901</v>
      </c>
      <c r="AR1206" s="13">
        <v>0.13157894736842099</v>
      </c>
      <c r="AS1206" s="13"/>
      <c r="AT1206" s="13">
        <v>0.138364779874214</v>
      </c>
      <c r="AU1206" s="13">
        <v>0.13859275053304901</v>
      </c>
      <c r="AV1206" s="13"/>
      <c r="AW1206" s="13">
        <v>0.11731843575419</v>
      </c>
      <c r="AX1206" s="13">
        <v>0.147577092511013</v>
      </c>
      <c r="AY1206" s="13"/>
      <c r="AZ1206" s="13">
        <v>0.13740458015267201</v>
      </c>
      <c r="BA1206" s="13">
        <v>0.138964577656676</v>
      </c>
      <c r="BB1206" s="13"/>
      <c r="BC1206" s="13">
        <v>0.16201117318435801</v>
      </c>
      <c r="BD1206" s="13">
        <v>7.3770491803278701E-2</v>
      </c>
      <c r="BE1206" s="13"/>
      <c r="BF1206" s="13">
        <v>0.18181818181818199</v>
      </c>
      <c r="BG1206" s="13">
        <v>0.15044247787610601</v>
      </c>
      <c r="BH1206" s="13"/>
      <c r="BI1206" s="13">
        <v>0.101449275362319</v>
      </c>
      <c r="BJ1206" s="13">
        <v>0.14234875444839901</v>
      </c>
      <c r="BK1206" s="13"/>
      <c r="BL1206" s="13">
        <v>0.126582278481013</v>
      </c>
      <c r="BM1206" s="13">
        <v>0.14540816326530601</v>
      </c>
    </row>
    <row r="1207" spans="2:65" x14ac:dyDescent="0.3">
      <c r="B1207" t="s">
        <v>78</v>
      </c>
      <c r="C1207" s="13">
        <v>0.45553822152886098</v>
      </c>
      <c r="D1207" s="13">
        <v>0.47260273972602701</v>
      </c>
      <c r="E1207" s="13">
        <v>0.44347826086956499</v>
      </c>
      <c r="F1207" s="13"/>
      <c r="G1207" s="13">
        <v>0.37755102040816302</v>
      </c>
      <c r="H1207" s="13">
        <v>0.44378698224852098</v>
      </c>
      <c r="I1207" s="13">
        <v>0.47199999999999998</v>
      </c>
      <c r="J1207" s="13">
        <v>0.453703703703704</v>
      </c>
      <c r="K1207" s="13">
        <v>0.5</v>
      </c>
      <c r="L1207" s="13">
        <v>0.51851851851851805</v>
      </c>
      <c r="M1207" s="13"/>
      <c r="N1207" s="13">
        <v>0.46694214876033102</v>
      </c>
      <c r="O1207" s="13">
        <v>0.42352941176470599</v>
      </c>
      <c r="P1207" s="13">
        <v>0.48837209302325602</v>
      </c>
      <c r="Q1207" s="13">
        <v>0.47058823529411797</v>
      </c>
      <c r="R1207" s="13"/>
      <c r="S1207" s="13">
        <v>0.46753246753246802</v>
      </c>
      <c r="T1207" s="13">
        <v>0.44444444444444398</v>
      </c>
      <c r="U1207" s="13">
        <v>0.53333333333333299</v>
      </c>
      <c r="V1207" s="13">
        <v>0.51162790697674398</v>
      </c>
      <c r="W1207" s="13">
        <v>0.36666666666666697</v>
      </c>
      <c r="X1207" s="13">
        <v>0.40983606557377</v>
      </c>
      <c r="Y1207" s="13">
        <v>0.41509433962264097</v>
      </c>
      <c r="Z1207" s="13">
        <v>8.3333333333333301E-2</v>
      </c>
      <c r="AA1207" s="13">
        <v>0.52272727272727304</v>
      </c>
      <c r="AB1207" s="13">
        <v>0.46511627906976699</v>
      </c>
      <c r="AC1207" s="13">
        <v>0.54838709677419395</v>
      </c>
      <c r="AD1207" s="13">
        <v>0.41666666666666702</v>
      </c>
      <c r="AE1207" s="13"/>
      <c r="AF1207" s="13">
        <v>0.44080604534005002</v>
      </c>
      <c r="AG1207" s="13">
        <v>0.48728813559321998</v>
      </c>
      <c r="AH1207" s="13"/>
      <c r="AI1207" s="13">
        <v>0.39495798319327702</v>
      </c>
      <c r="AJ1207" s="13">
        <v>0.56097560975609795</v>
      </c>
      <c r="AK1207" s="13">
        <v>0.41714285714285698</v>
      </c>
      <c r="AL1207" s="13"/>
      <c r="AM1207" s="13">
        <v>0.45454545454545398</v>
      </c>
      <c r="AN1207" s="13">
        <v>0.51851851851851805</v>
      </c>
      <c r="AO1207" s="13">
        <v>0.405797101449275</v>
      </c>
      <c r="AP1207" s="13"/>
      <c r="AQ1207" s="13">
        <v>0.46706586826347302</v>
      </c>
      <c r="AR1207" s="13">
        <v>0.44078947368421101</v>
      </c>
      <c r="AS1207" s="13"/>
      <c r="AT1207" s="13">
        <v>0.47169811320754701</v>
      </c>
      <c r="AU1207" s="13">
        <v>0.449893390191898</v>
      </c>
      <c r="AV1207" s="13"/>
      <c r="AW1207" s="13">
        <v>0.480446927374302</v>
      </c>
      <c r="AX1207" s="13">
        <v>0.444933920704846</v>
      </c>
      <c r="AY1207" s="13"/>
      <c r="AZ1207" s="13">
        <v>0.44274809160305301</v>
      </c>
      <c r="BA1207" s="13">
        <v>0.46321525885558601</v>
      </c>
      <c r="BB1207" s="13"/>
      <c r="BC1207" s="13">
        <v>0.41899441340782101</v>
      </c>
      <c r="BD1207" s="13">
        <v>0.54918032786885296</v>
      </c>
      <c r="BE1207" s="13"/>
      <c r="BF1207" s="13">
        <v>0.39393939393939398</v>
      </c>
      <c r="BG1207" s="13">
        <v>0.43362831858407103</v>
      </c>
      <c r="BH1207" s="13"/>
      <c r="BI1207" s="13">
        <v>0.57971014492753603</v>
      </c>
      <c r="BJ1207" s="13">
        <v>0.43950177935943102</v>
      </c>
      <c r="BK1207" s="13"/>
      <c r="BL1207" s="13">
        <v>0.493670886075949</v>
      </c>
      <c r="BM1207" s="13">
        <v>0.43112244897959201</v>
      </c>
    </row>
    <row r="1208" spans="2:65" x14ac:dyDescent="0.3">
      <c r="C1208" s="13"/>
      <c r="D1208" s="13"/>
      <c r="E1208" s="13"/>
      <c r="F1208" s="13"/>
      <c r="G1208" s="13"/>
      <c r="H1208" s="13"/>
      <c r="I1208" s="13"/>
      <c r="J1208" s="13"/>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row>
    <row r="1209" spans="2:65" x14ac:dyDescent="0.3">
      <c r="B1209" s="6" t="s">
        <v>469</v>
      </c>
      <c r="C1209" s="13"/>
      <c r="D1209" s="13"/>
      <c r="E1209" s="13"/>
      <c r="F1209" s="13"/>
      <c r="G1209" s="13"/>
      <c r="H1209" s="13"/>
      <c r="I1209" s="13"/>
      <c r="J1209" s="13"/>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row>
    <row r="1210" spans="2:65" x14ac:dyDescent="0.3">
      <c r="B1210" s="23" t="s">
        <v>184</v>
      </c>
      <c r="C1210" s="13"/>
      <c r="D1210" s="13"/>
      <c r="E1210" s="13"/>
      <c r="F1210" s="13"/>
      <c r="G1210" s="13"/>
      <c r="H1210" s="13"/>
      <c r="I1210" s="13"/>
      <c r="J1210" s="13"/>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c r="BK1210" s="13"/>
      <c r="BL1210" s="13"/>
      <c r="BM1210" s="13"/>
    </row>
    <row r="1211" spans="2:65" x14ac:dyDescent="0.3">
      <c r="B1211" t="s">
        <v>400</v>
      </c>
      <c r="C1211" s="13">
        <v>0.193447737909516</v>
      </c>
      <c r="D1211" s="13">
        <v>0.184931506849315</v>
      </c>
      <c r="E1211" s="13">
        <v>0.197101449275362</v>
      </c>
      <c r="F1211" s="13"/>
      <c r="G1211" s="13">
        <v>0.19387755102040799</v>
      </c>
      <c r="H1211" s="13">
        <v>0.230769230769231</v>
      </c>
      <c r="I1211" s="13">
        <v>0.17599999999999999</v>
      </c>
      <c r="J1211" s="13">
        <v>0.148148148148148</v>
      </c>
      <c r="K1211" s="13">
        <v>0.16666666666666699</v>
      </c>
      <c r="L1211" s="13">
        <v>0.22222222222222199</v>
      </c>
      <c r="M1211" s="13"/>
      <c r="N1211" s="13">
        <v>0.243801652892562</v>
      </c>
      <c r="O1211" s="13">
        <v>0.17058823529411801</v>
      </c>
      <c r="P1211" s="13">
        <v>0.162790697674419</v>
      </c>
      <c r="Q1211" s="13">
        <v>0.154411764705882</v>
      </c>
      <c r="R1211" s="13"/>
      <c r="S1211" s="13">
        <v>0.207792207792208</v>
      </c>
      <c r="T1211" s="13">
        <v>0.203703703703704</v>
      </c>
      <c r="U1211" s="13">
        <v>6.6666666666666693E-2</v>
      </c>
      <c r="V1211" s="13">
        <v>0.232558139534884</v>
      </c>
      <c r="W1211" s="13">
        <v>0.21666666666666701</v>
      </c>
      <c r="X1211" s="13">
        <v>0.19672131147541</v>
      </c>
      <c r="Y1211" s="13">
        <v>0.15094339622641501</v>
      </c>
      <c r="Z1211" s="13">
        <v>0.16666666666666699</v>
      </c>
      <c r="AA1211" s="13">
        <v>0.25</v>
      </c>
      <c r="AB1211" s="13">
        <v>0.186046511627907</v>
      </c>
      <c r="AC1211" s="13">
        <v>9.6774193548387094E-2</v>
      </c>
      <c r="AD1211" s="13">
        <v>8.3333333333333301E-2</v>
      </c>
      <c r="AE1211" s="13"/>
      <c r="AF1211" s="13">
        <v>0.209068010075567</v>
      </c>
      <c r="AG1211" s="13">
        <v>0.169491525423729</v>
      </c>
      <c r="AH1211" s="13"/>
      <c r="AI1211" s="13">
        <v>0.19327731092437</v>
      </c>
      <c r="AJ1211" s="13">
        <v>0.26829268292682901</v>
      </c>
      <c r="AK1211" s="13">
        <v>0.16571428571428601</v>
      </c>
      <c r="AL1211" s="13"/>
      <c r="AM1211" s="13">
        <v>0.30303030303030298</v>
      </c>
      <c r="AN1211" s="13">
        <v>0.22222222222222199</v>
      </c>
      <c r="AO1211" s="13">
        <v>0.15942028985507201</v>
      </c>
      <c r="AP1211" s="13"/>
      <c r="AQ1211" s="13">
        <v>0.22155688622754499</v>
      </c>
      <c r="AR1211" s="13">
        <v>0.16118421052631601</v>
      </c>
      <c r="AS1211" s="13"/>
      <c r="AT1211" s="13">
        <v>0.14465408805031399</v>
      </c>
      <c r="AU1211" s="13">
        <v>0.211087420042644</v>
      </c>
      <c r="AV1211" s="13"/>
      <c r="AW1211" s="13">
        <v>0.20111731843575401</v>
      </c>
      <c r="AX1211" s="13">
        <v>0.19383259911894299</v>
      </c>
      <c r="AY1211" s="13"/>
      <c r="AZ1211" s="13">
        <v>0.17938931297709901</v>
      </c>
      <c r="BA1211" s="13">
        <v>0.20980926430517699</v>
      </c>
      <c r="BB1211" s="13"/>
      <c r="BC1211" s="13">
        <v>0.17877094972067001</v>
      </c>
      <c r="BD1211" s="13">
        <v>0.188524590163934</v>
      </c>
      <c r="BE1211" s="13"/>
      <c r="BF1211" s="13">
        <v>0.15151515151515199</v>
      </c>
      <c r="BG1211" s="13">
        <v>0.19469026548672599</v>
      </c>
      <c r="BH1211" s="13"/>
      <c r="BI1211" s="13">
        <v>0.28985507246376802</v>
      </c>
      <c r="BJ1211" s="13">
        <v>0.18327402135231299</v>
      </c>
      <c r="BK1211" s="13"/>
      <c r="BL1211" s="13">
        <v>0.164556962025316</v>
      </c>
      <c r="BM1211" s="13">
        <v>0.21173469387755101</v>
      </c>
    </row>
    <row r="1212" spans="2:65" x14ac:dyDescent="0.3">
      <c r="B1212" t="s">
        <v>71</v>
      </c>
      <c r="C1212" s="13">
        <v>0.414976599063963</v>
      </c>
      <c r="D1212" s="13">
        <v>0.42808219178082202</v>
      </c>
      <c r="E1212" s="13">
        <v>0.405797101449275</v>
      </c>
      <c r="F1212" s="13"/>
      <c r="G1212" s="13">
        <v>0.37755102040816302</v>
      </c>
      <c r="H1212" s="13">
        <v>0.37278106508875702</v>
      </c>
      <c r="I1212" s="13">
        <v>0.44</v>
      </c>
      <c r="J1212" s="13">
        <v>0.453703703703704</v>
      </c>
      <c r="K1212" s="13">
        <v>0.45</v>
      </c>
      <c r="L1212" s="13">
        <v>0.43209876543209902</v>
      </c>
      <c r="M1212" s="13"/>
      <c r="N1212" s="13">
        <v>0.38842975206611602</v>
      </c>
      <c r="O1212" s="13">
        <v>0.42941176470588199</v>
      </c>
      <c r="P1212" s="13">
        <v>0.46511627906976699</v>
      </c>
      <c r="Q1212" s="13">
        <v>0.41176470588235298</v>
      </c>
      <c r="R1212" s="13"/>
      <c r="S1212" s="13">
        <v>0.38961038961039002</v>
      </c>
      <c r="T1212" s="13">
        <v>0.37037037037037002</v>
      </c>
      <c r="U1212" s="13">
        <v>0.66666666666666696</v>
      </c>
      <c r="V1212" s="13">
        <v>0.30232558139534899</v>
      </c>
      <c r="W1212" s="13">
        <v>0.41666666666666702</v>
      </c>
      <c r="X1212" s="13">
        <v>0.37704918032786899</v>
      </c>
      <c r="Y1212" s="13">
        <v>0.45283018867924502</v>
      </c>
      <c r="Z1212" s="13">
        <v>0.25</v>
      </c>
      <c r="AA1212" s="13">
        <v>0.43181818181818199</v>
      </c>
      <c r="AB1212" s="13">
        <v>0.44186046511627902</v>
      </c>
      <c r="AC1212" s="13">
        <v>0.45161290322580599</v>
      </c>
      <c r="AD1212" s="13">
        <v>0.58333333333333304</v>
      </c>
      <c r="AE1212" s="13"/>
      <c r="AF1212" s="13">
        <v>0.390428211586902</v>
      </c>
      <c r="AG1212" s="13">
        <v>0.46186440677966101</v>
      </c>
      <c r="AH1212" s="13"/>
      <c r="AI1212" s="13">
        <v>0.42016806722689098</v>
      </c>
      <c r="AJ1212" s="13">
        <v>0.34146341463414598</v>
      </c>
      <c r="AK1212" s="13">
        <v>0.41714285714285698</v>
      </c>
      <c r="AL1212" s="13"/>
      <c r="AM1212" s="13">
        <v>0.36363636363636398</v>
      </c>
      <c r="AN1212" s="13">
        <v>0.44444444444444398</v>
      </c>
      <c r="AO1212" s="13">
        <v>0.42028985507246402</v>
      </c>
      <c r="AP1212" s="13"/>
      <c r="AQ1212" s="13">
        <v>0.380239520958084</v>
      </c>
      <c r="AR1212" s="13">
        <v>0.45065789473684198</v>
      </c>
      <c r="AS1212" s="13"/>
      <c r="AT1212" s="13">
        <v>0.43396226415094302</v>
      </c>
      <c r="AU1212" s="13">
        <v>0.41364605543709998</v>
      </c>
      <c r="AV1212" s="13"/>
      <c r="AW1212" s="13">
        <v>0.41899441340782101</v>
      </c>
      <c r="AX1212" s="13">
        <v>0.40969162995594699</v>
      </c>
      <c r="AY1212" s="13"/>
      <c r="AZ1212" s="13">
        <v>0.41984732824427501</v>
      </c>
      <c r="BA1212" s="13">
        <v>0.41144414168937299</v>
      </c>
      <c r="BB1212" s="13"/>
      <c r="BC1212" s="13">
        <v>0.41340782122905001</v>
      </c>
      <c r="BD1212" s="13">
        <v>0.42622950819672101</v>
      </c>
      <c r="BE1212" s="13"/>
      <c r="BF1212" s="13">
        <v>0.39393939393939398</v>
      </c>
      <c r="BG1212" s="13">
        <v>0.42477876106194701</v>
      </c>
      <c r="BH1212" s="13"/>
      <c r="BI1212" s="13">
        <v>0.31884057971014501</v>
      </c>
      <c r="BJ1212" s="13">
        <v>0.42704626334519602</v>
      </c>
      <c r="BK1212" s="13"/>
      <c r="BL1212" s="13">
        <v>0.455696202531646</v>
      </c>
      <c r="BM1212" s="13">
        <v>0.39540816326530598</v>
      </c>
    </row>
    <row r="1213" spans="2:65" x14ac:dyDescent="0.3">
      <c r="B1213" t="s">
        <v>401</v>
      </c>
      <c r="C1213" s="13">
        <v>0.20904836193447701</v>
      </c>
      <c r="D1213" s="13">
        <v>0.202054794520548</v>
      </c>
      <c r="E1213" s="13">
        <v>0.217391304347826</v>
      </c>
      <c r="F1213" s="13"/>
      <c r="G1213" s="13">
        <v>0.22448979591836701</v>
      </c>
      <c r="H1213" s="13">
        <v>0.230769230769231</v>
      </c>
      <c r="I1213" s="13">
        <v>0.2</v>
      </c>
      <c r="J1213" s="13">
        <v>0.21296296296296299</v>
      </c>
      <c r="K1213" s="13">
        <v>0.21666666666666701</v>
      </c>
      <c r="L1213" s="13">
        <v>0.148148148148148</v>
      </c>
      <c r="M1213" s="13"/>
      <c r="N1213" s="13">
        <v>0.19834710743801701</v>
      </c>
      <c r="O1213" s="13">
        <v>0.21176470588235299</v>
      </c>
      <c r="P1213" s="13">
        <v>0.25581395348837199</v>
      </c>
      <c r="Q1213" s="13">
        <v>0.20588235294117599</v>
      </c>
      <c r="R1213" s="13"/>
      <c r="S1213" s="13">
        <v>0.22727272727272699</v>
      </c>
      <c r="T1213" s="13">
        <v>0.25925925925925902</v>
      </c>
      <c r="U1213" s="13">
        <v>0.16666666666666699</v>
      </c>
      <c r="V1213" s="13">
        <v>0.27906976744186002</v>
      </c>
      <c r="W1213" s="13">
        <v>0.233333333333333</v>
      </c>
      <c r="X1213" s="13">
        <v>0.213114754098361</v>
      </c>
      <c r="Y1213" s="13">
        <v>0.18867924528301899</v>
      </c>
      <c r="Z1213" s="13">
        <v>0.33333333333333298</v>
      </c>
      <c r="AA1213" s="13">
        <v>0.125</v>
      </c>
      <c r="AB1213" s="13">
        <v>0.162790697674419</v>
      </c>
      <c r="AC1213" s="13">
        <v>0.225806451612903</v>
      </c>
      <c r="AD1213" s="13">
        <v>0.16666666666666699</v>
      </c>
      <c r="AE1213" s="13"/>
      <c r="AF1213" s="13">
        <v>0.20654911838790899</v>
      </c>
      <c r="AG1213" s="13">
        <v>0.20762711864406799</v>
      </c>
      <c r="AH1213" s="13"/>
      <c r="AI1213" s="13">
        <v>0.19327731092437</v>
      </c>
      <c r="AJ1213" s="13">
        <v>0.219512195121951</v>
      </c>
      <c r="AK1213" s="13">
        <v>0.2</v>
      </c>
      <c r="AL1213" s="13"/>
      <c r="AM1213" s="13">
        <v>0.15151515151515199</v>
      </c>
      <c r="AN1213" s="13">
        <v>0.11111111111111099</v>
      </c>
      <c r="AO1213" s="13">
        <v>0.26086956521739102</v>
      </c>
      <c r="AP1213" s="13"/>
      <c r="AQ1213" s="13">
        <v>0.22155688622754499</v>
      </c>
      <c r="AR1213" s="13">
        <v>0.197368421052632</v>
      </c>
      <c r="AS1213" s="13"/>
      <c r="AT1213" s="13">
        <v>0.23899371069182401</v>
      </c>
      <c r="AU1213" s="13">
        <v>0.19616204690831601</v>
      </c>
      <c r="AV1213" s="13"/>
      <c r="AW1213" s="13">
        <v>0.223463687150838</v>
      </c>
      <c r="AX1213" s="13">
        <v>0.20484581497797399</v>
      </c>
      <c r="AY1213" s="13"/>
      <c r="AZ1213" s="13">
        <v>0.213740458015267</v>
      </c>
      <c r="BA1213" s="13">
        <v>0.201634877384196</v>
      </c>
      <c r="BB1213" s="13"/>
      <c r="BC1213" s="13">
        <v>0.20111731843575401</v>
      </c>
      <c r="BD1213" s="13">
        <v>0.22950819672131101</v>
      </c>
      <c r="BE1213" s="13"/>
      <c r="BF1213" s="13">
        <v>0.22727272727272699</v>
      </c>
      <c r="BG1213" s="13">
        <v>0.185840707964602</v>
      </c>
      <c r="BH1213" s="13"/>
      <c r="BI1213" s="13">
        <v>0.217391304347826</v>
      </c>
      <c r="BJ1213" s="13">
        <v>0.20462633451957299</v>
      </c>
      <c r="BK1213" s="13"/>
      <c r="BL1213" s="13">
        <v>0.20675105485232101</v>
      </c>
      <c r="BM1213" s="13">
        <v>0.20153061224489799</v>
      </c>
    </row>
    <row r="1214" spans="2:65" x14ac:dyDescent="0.3">
      <c r="B1214" t="s">
        <v>73</v>
      </c>
      <c r="C1214" s="13">
        <v>8.8923556942277701E-2</v>
      </c>
      <c r="D1214" s="13">
        <v>7.8767123287671201E-2</v>
      </c>
      <c r="E1214" s="13">
        <v>9.5652173913043495E-2</v>
      </c>
      <c r="F1214" s="13"/>
      <c r="G1214" s="13">
        <v>0.11224489795918401</v>
      </c>
      <c r="H1214" s="13">
        <v>8.2840236686390498E-2</v>
      </c>
      <c r="I1214" s="13">
        <v>9.6000000000000002E-2</v>
      </c>
      <c r="J1214" s="13">
        <v>9.2592592592592601E-2</v>
      </c>
      <c r="K1214" s="13">
        <v>6.6666666666666693E-2</v>
      </c>
      <c r="L1214" s="13">
        <v>7.4074074074074098E-2</v>
      </c>
      <c r="M1214" s="13"/>
      <c r="N1214" s="13">
        <v>9.0909090909090898E-2</v>
      </c>
      <c r="O1214" s="13">
        <v>0.105882352941176</v>
      </c>
      <c r="P1214" s="13">
        <v>4.6511627906976702E-2</v>
      </c>
      <c r="Q1214" s="13">
        <v>8.8235294117647106E-2</v>
      </c>
      <c r="R1214" s="13"/>
      <c r="S1214" s="13">
        <v>0.103896103896104</v>
      </c>
      <c r="T1214" s="13">
        <v>5.5555555555555601E-2</v>
      </c>
      <c r="U1214" s="13">
        <v>3.3333333333333298E-2</v>
      </c>
      <c r="V1214" s="13">
        <v>0.116279069767442</v>
      </c>
      <c r="W1214" s="13">
        <v>6.6666666666666693E-2</v>
      </c>
      <c r="X1214" s="13">
        <v>4.91803278688525E-2</v>
      </c>
      <c r="Y1214" s="13">
        <v>7.5471698113207503E-2</v>
      </c>
      <c r="Z1214" s="13">
        <v>8.3333333333333301E-2</v>
      </c>
      <c r="AA1214" s="13">
        <v>0.11363636363636399</v>
      </c>
      <c r="AB1214" s="13">
        <v>6.9767441860465101E-2</v>
      </c>
      <c r="AC1214" s="13">
        <v>0.16129032258064499</v>
      </c>
      <c r="AD1214" s="13">
        <v>0.16666666666666699</v>
      </c>
      <c r="AE1214" s="13"/>
      <c r="AF1214" s="13">
        <v>9.5717884130982395E-2</v>
      </c>
      <c r="AG1214" s="13">
        <v>7.6271186440677999E-2</v>
      </c>
      <c r="AH1214" s="13"/>
      <c r="AI1214" s="13">
        <v>0.10084033613445401</v>
      </c>
      <c r="AJ1214" s="13">
        <v>0.12195121951219499</v>
      </c>
      <c r="AK1214" s="13">
        <v>0.108571428571429</v>
      </c>
      <c r="AL1214" s="13"/>
      <c r="AM1214" s="13">
        <v>9.0909090909090898E-2</v>
      </c>
      <c r="AN1214" s="13">
        <v>0.11111111111111099</v>
      </c>
      <c r="AO1214" s="13">
        <v>7.2463768115942004E-2</v>
      </c>
      <c r="AP1214" s="13"/>
      <c r="AQ1214" s="13">
        <v>8.6826347305389198E-2</v>
      </c>
      <c r="AR1214" s="13">
        <v>9.2105263157894704E-2</v>
      </c>
      <c r="AS1214" s="13"/>
      <c r="AT1214" s="13">
        <v>9.4339622641509399E-2</v>
      </c>
      <c r="AU1214" s="13">
        <v>8.3155650319829397E-2</v>
      </c>
      <c r="AV1214" s="13"/>
      <c r="AW1214" s="13">
        <v>7.2625698324022395E-2</v>
      </c>
      <c r="AX1214" s="13">
        <v>9.4713656387665199E-2</v>
      </c>
      <c r="AY1214" s="13"/>
      <c r="AZ1214" s="13">
        <v>9.9236641221374003E-2</v>
      </c>
      <c r="BA1214" s="13">
        <v>8.1743869209809306E-2</v>
      </c>
      <c r="BB1214" s="13"/>
      <c r="BC1214" s="13">
        <v>0.122905027932961</v>
      </c>
      <c r="BD1214" s="13">
        <v>7.3770491803278701E-2</v>
      </c>
      <c r="BE1214" s="13"/>
      <c r="BF1214" s="13">
        <v>0.15151515151515199</v>
      </c>
      <c r="BG1214" s="13">
        <v>0.106194690265487</v>
      </c>
      <c r="BH1214" s="13"/>
      <c r="BI1214" s="13">
        <v>8.6956521739130405E-2</v>
      </c>
      <c r="BJ1214" s="13">
        <v>8.8967971530249101E-2</v>
      </c>
      <c r="BK1214" s="13"/>
      <c r="BL1214" s="13">
        <v>0.10126582278481</v>
      </c>
      <c r="BM1214" s="13">
        <v>8.1632653061224497E-2</v>
      </c>
    </row>
    <row r="1215" spans="2:65" x14ac:dyDescent="0.3">
      <c r="B1215" t="s">
        <v>402</v>
      </c>
      <c r="C1215" s="13">
        <v>6.0842433697347903E-2</v>
      </c>
      <c r="D1215" s="13">
        <v>6.8493150684931503E-2</v>
      </c>
      <c r="E1215" s="13">
        <v>5.5072463768115899E-2</v>
      </c>
      <c r="F1215" s="13"/>
      <c r="G1215" s="13">
        <v>6.1224489795918401E-2</v>
      </c>
      <c r="H1215" s="13">
        <v>6.5088757396449703E-2</v>
      </c>
      <c r="I1215" s="13">
        <v>4.8000000000000001E-2</v>
      </c>
      <c r="J1215" s="13">
        <v>3.7037037037037E-2</v>
      </c>
      <c r="K1215" s="13">
        <v>0.05</v>
      </c>
      <c r="L1215" s="13">
        <v>0.11111111111111099</v>
      </c>
      <c r="M1215" s="13"/>
      <c r="N1215" s="13">
        <v>4.9586776859504099E-2</v>
      </c>
      <c r="O1215" s="13">
        <v>4.7058823529411799E-2</v>
      </c>
      <c r="P1215" s="13">
        <v>6.9767441860465101E-2</v>
      </c>
      <c r="Q1215" s="13">
        <v>8.8235294117647106E-2</v>
      </c>
      <c r="R1215" s="13"/>
      <c r="S1215" s="13">
        <v>4.5454545454545497E-2</v>
      </c>
      <c r="T1215" s="13">
        <v>3.7037037037037E-2</v>
      </c>
      <c r="U1215" s="13">
        <v>3.3333333333333298E-2</v>
      </c>
      <c r="V1215" s="13">
        <v>0</v>
      </c>
      <c r="W1215" s="13">
        <v>6.6666666666666693E-2</v>
      </c>
      <c r="X1215" s="13">
        <v>9.8360655737704902E-2</v>
      </c>
      <c r="Y1215" s="13">
        <v>0.13207547169811301</v>
      </c>
      <c r="Z1215" s="13">
        <v>8.3333333333333301E-2</v>
      </c>
      <c r="AA1215" s="13">
        <v>6.8181818181818205E-2</v>
      </c>
      <c r="AB1215" s="13">
        <v>9.3023255813953501E-2</v>
      </c>
      <c r="AC1215" s="13">
        <v>3.2258064516128997E-2</v>
      </c>
      <c r="AD1215" s="13">
        <v>0</v>
      </c>
      <c r="AE1215" s="13"/>
      <c r="AF1215" s="13">
        <v>7.0528967254408104E-2</v>
      </c>
      <c r="AG1215" s="13">
        <v>4.6610169491525397E-2</v>
      </c>
      <c r="AH1215" s="13"/>
      <c r="AI1215" s="13">
        <v>7.5630252100840303E-2</v>
      </c>
      <c r="AJ1215" s="13">
        <v>2.4390243902439001E-2</v>
      </c>
      <c r="AK1215" s="13">
        <v>6.8571428571428603E-2</v>
      </c>
      <c r="AL1215" s="13"/>
      <c r="AM1215" s="13">
        <v>9.0909090909090898E-2</v>
      </c>
      <c r="AN1215" s="13">
        <v>7.4074074074074098E-2</v>
      </c>
      <c r="AO1215" s="13">
        <v>5.7971014492753603E-2</v>
      </c>
      <c r="AP1215" s="13"/>
      <c r="AQ1215" s="13">
        <v>5.9880239520958098E-2</v>
      </c>
      <c r="AR1215" s="13">
        <v>6.25E-2</v>
      </c>
      <c r="AS1215" s="13"/>
      <c r="AT1215" s="13">
        <v>6.9182389937106903E-2</v>
      </c>
      <c r="AU1215" s="13">
        <v>5.7569296375266497E-2</v>
      </c>
      <c r="AV1215" s="13"/>
      <c r="AW1215" s="13">
        <v>5.0279329608938501E-2</v>
      </c>
      <c r="AX1215" s="13">
        <v>6.6079295154184994E-2</v>
      </c>
      <c r="AY1215" s="13"/>
      <c r="AZ1215" s="13">
        <v>6.4885496183206104E-2</v>
      </c>
      <c r="BA1215" s="13">
        <v>5.9945504087193499E-2</v>
      </c>
      <c r="BB1215" s="13"/>
      <c r="BC1215" s="13">
        <v>6.1452513966480403E-2</v>
      </c>
      <c r="BD1215" s="13">
        <v>5.7377049180327898E-2</v>
      </c>
      <c r="BE1215" s="13"/>
      <c r="BF1215" s="13">
        <v>4.5454545454545497E-2</v>
      </c>
      <c r="BG1215" s="13">
        <v>7.0796460176991094E-2</v>
      </c>
      <c r="BH1215" s="13"/>
      <c r="BI1215" s="13">
        <v>7.2463768115942004E-2</v>
      </c>
      <c r="BJ1215" s="13">
        <v>6.0498220640569401E-2</v>
      </c>
      <c r="BK1215" s="13"/>
      <c r="BL1215" s="13">
        <v>4.6413502109704602E-2</v>
      </c>
      <c r="BM1215" s="13">
        <v>7.1428571428571397E-2</v>
      </c>
    </row>
    <row r="1216" spans="2:65" x14ac:dyDescent="0.3">
      <c r="B1216" t="s">
        <v>91</v>
      </c>
      <c r="C1216" s="13">
        <v>3.2761310452418098E-2</v>
      </c>
      <c r="D1216" s="13">
        <v>3.7671232876712299E-2</v>
      </c>
      <c r="E1216" s="13">
        <v>2.8985507246376802E-2</v>
      </c>
      <c r="F1216" s="13"/>
      <c r="G1216" s="13">
        <v>3.06122448979592E-2</v>
      </c>
      <c r="H1216" s="13">
        <v>1.7751479289940801E-2</v>
      </c>
      <c r="I1216" s="13">
        <v>0.04</v>
      </c>
      <c r="J1216" s="13">
        <v>5.5555555555555601E-2</v>
      </c>
      <c r="K1216" s="13">
        <v>0.05</v>
      </c>
      <c r="L1216" s="13">
        <v>1.2345679012345699E-2</v>
      </c>
      <c r="M1216" s="13"/>
      <c r="N1216" s="13">
        <v>2.89256198347107E-2</v>
      </c>
      <c r="O1216" s="13">
        <v>3.5294117647058802E-2</v>
      </c>
      <c r="P1216" s="13">
        <v>0</v>
      </c>
      <c r="Q1216" s="13">
        <v>5.1470588235294101E-2</v>
      </c>
      <c r="R1216" s="13"/>
      <c r="S1216" s="13">
        <v>2.5974025974026E-2</v>
      </c>
      <c r="T1216" s="13">
        <v>7.4074074074074098E-2</v>
      </c>
      <c r="U1216" s="13">
        <v>3.3333333333333298E-2</v>
      </c>
      <c r="V1216" s="13">
        <v>6.9767441860465101E-2</v>
      </c>
      <c r="W1216" s="13">
        <v>0</v>
      </c>
      <c r="X1216" s="13">
        <v>6.5573770491803296E-2</v>
      </c>
      <c r="Y1216" s="13">
        <v>0</v>
      </c>
      <c r="Z1216" s="13">
        <v>8.3333333333333301E-2</v>
      </c>
      <c r="AA1216" s="13">
        <v>1.13636363636364E-2</v>
      </c>
      <c r="AB1216" s="13">
        <v>4.6511627906976702E-2</v>
      </c>
      <c r="AC1216" s="13">
        <v>3.2258064516128997E-2</v>
      </c>
      <c r="AD1216" s="13">
        <v>0</v>
      </c>
      <c r="AE1216" s="13"/>
      <c r="AF1216" s="13">
        <v>2.77078085642317E-2</v>
      </c>
      <c r="AG1216" s="13">
        <v>3.8135593220338999E-2</v>
      </c>
      <c r="AH1216" s="13"/>
      <c r="AI1216" s="13">
        <v>1.6806722689075598E-2</v>
      </c>
      <c r="AJ1216" s="13">
        <v>2.4390243902439001E-2</v>
      </c>
      <c r="AK1216" s="13">
        <v>0.04</v>
      </c>
      <c r="AL1216" s="13"/>
      <c r="AM1216" s="13">
        <v>0</v>
      </c>
      <c r="AN1216" s="13">
        <v>3.7037037037037E-2</v>
      </c>
      <c r="AO1216" s="13">
        <v>2.8985507246376802E-2</v>
      </c>
      <c r="AP1216" s="13"/>
      <c r="AQ1216" s="13">
        <v>2.9940119760479E-2</v>
      </c>
      <c r="AR1216" s="13">
        <v>3.6184210526315798E-2</v>
      </c>
      <c r="AS1216" s="13"/>
      <c r="AT1216" s="13">
        <v>1.88679245283019E-2</v>
      </c>
      <c r="AU1216" s="13">
        <v>3.8379530916844401E-2</v>
      </c>
      <c r="AV1216" s="13"/>
      <c r="AW1216" s="13">
        <v>3.3519553072625698E-2</v>
      </c>
      <c r="AX1216" s="13">
        <v>3.0837004405286299E-2</v>
      </c>
      <c r="AY1216" s="13"/>
      <c r="AZ1216" s="13">
        <v>2.2900763358778602E-2</v>
      </c>
      <c r="BA1216" s="13">
        <v>3.5422343324250698E-2</v>
      </c>
      <c r="BB1216" s="13"/>
      <c r="BC1216" s="13">
        <v>2.23463687150838E-2</v>
      </c>
      <c r="BD1216" s="13">
        <v>2.4590163934426201E-2</v>
      </c>
      <c r="BE1216" s="13"/>
      <c r="BF1216" s="13">
        <v>3.03030303030303E-2</v>
      </c>
      <c r="BG1216" s="13">
        <v>1.7699115044247801E-2</v>
      </c>
      <c r="BH1216" s="13"/>
      <c r="BI1216" s="13">
        <v>1.4492753623188401E-2</v>
      </c>
      <c r="BJ1216" s="13">
        <v>3.5587188612099599E-2</v>
      </c>
      <c r="BK1216" s="13"/>
      <c r="BL1216" s="13">
        <v>2.53164556962025E-2</v>
      </c>
      <c r="BM1216" s="13">
        <v>3.8265306122449001E-2</v>
      </c>
    </row>
    <row r="1217" spans="2:65" x14ac:dyDescent="0.3">
      <c r="B1217" t="s">
        <v>76</v>
      </c>
      <c r="C1217" s="13">
        <v>0.60842433697347897</v>
      </c>
      <c r="D1217" s="13">
        <v>0.61301369863013699</v>
      </c>
      <c r="E1217" s="13">
        <v>0.60289855072463805</v>
      </c>
      <c r="F1217" s="13"/>
      <c r="G1217" s="13">
        <v>0.57142857142857095</v>
      </c>
      <c r="H1217" s="13">
        <v>0.60355029585798803</v>
      </c>
      <c r="I1217" s="13">
        <v>0.61599999999999999</v>
      </c>
      <c r="J1217" s="13">
        <v>0.60185185185185197</v>
      </c>
      <c r="K1217" s="13">
        <v>0.61666666666666703</v>
      </c>
      <c r="L1217" s="13">
        <v>0.65432098765432101</v>
      </c>
      <c r="M1217" s="13"/>
      <c r="N1217" s="13">
        <v>0.63223140495867802</v>
      </c>
      <c r="O1217" s="13">
        <v>0.6</v>
      </c>
      <c r="P1217" s="13">
        <v>0.62790697674418605</v>
      </c>
      <c r="Q1217" s="13">
        <v>0.56617647058823495</v>
      </c>
      <c r="R1217" s="13"/>
      <c r="S1217" s="13">
        <v>0.59740259740259705</v>
      </c>
      <c r="T1217" s="13">
        <v>0.57407407407407396</v>
      </c>
      <c r="U1217" s="13">
        <v>0.73333333333333295</v>
      </c>
      <c r="V1217" s="13">
        <v>0.53488372093023295</v>
      </c>
      <c r="W1217" s="13">
        <v>0.63333333333333297</v>
      </c>
      <c r="X1217" s="13">
        <v>0.57377049180327899</v>
      </c>
      <c r="Y1217" s="13">
        <v>0.60377358490566002</v>
      </c>
      <c r="Z1217" s="13">
        <v>0.41666666666666702</v>
      </c>
      <c r="AA1217" s="13">
        <v>0.68181818181818199</v>
      </c>
      <c r="AB1217" s="13">
        <v>0.62790697674418605</v>
      </c>
      <c r="AC1217" s="13">
        <v>0.54838709677419395</v>
      </c>
      <c r="AD1217" s="13">
        <v>0.66666666666666696</v>
      </c>
      <c r="AE1217" s="13"/>
      <c r="AF1217" s="13">
        <v>0.59949622166246896</v>
      </c>
      <c r="AG1217" s="13">
        <v>0.63135593220339004</v>
      </c>
      <c r="AH1217" s="13"/>
      <c r="AI1217" s="13">
        <v>0.61344537815126099</v>
      </c>
      <c r="AJ1217" s="13">
        <v>0.60975609756097604</v>
      </c>
      <c r="AK1217" s="13">
        <v>0.58285714285714296</v>
      </c>
      <c r="AL1217" s="13"/>
      <c r="AM1217" s="13">
        <v>0.66666666666666696</v>
      </c>
      <c r="AN1217" s="13">
        <v>0.66666666666666696</v>
      </c>
      <c r="AO1217" s="13">
        <v>0.57971014492753603</v>
      </c>
      <c r="AP1217" s="13"/>
      <c r="AQ1217" s="13">
        <v>0.60179640718562899</v>
      </c>
      <c r="AR1217" s="13">
        <v>0.61184210526315796</v>
      </c>
      <c r="AS1217" s="13"/>
      <c r="AT1217" s="13">
        <v>0.57861635220125796</v>
      </c>
      <c r="AU1217" s="13">
        <v>0.624733475479744</v>
      </c>
      <c r="AV1217" s="13"/>
      <c r="AW1217" s="13">
        <v>0.62011173184357504</v>
      </c>
      <c r="AX1217" s="13">
        <v>0.60352422907489001</v>
      </c>
      <c r="AY1217" s="13"/>
      <c r="AZ1217" s="13">
        <v>0.59923664122137399</v>
      </c>
      <c r="BA1217" s="13">
        <v>0.62125340599455003</v>
      </c>
      <c r="BB1217" s="13"/>
      <c r="BC1217" s="13">
        <v>0.59217877094972105</v>
      </c>
      <c r="BD1217" s="13">
        <v>0.61475409836065598</v>
      </c>
      <c r="BE1217" s="13"/>
      <c r="BF1217" s="13">
        <v>0.54545454545454497</v>
      </c>
      <c r="BG1217" s="13">
        <v>0.61946902654867297</v>
      </c>
      <c r="BH1217" s="13"/>
      <c r="BI1217" s="13">
        <v>0.60869565217391297</v>
      </c>
      <c r="BJ1217" s="13">
        <v>0.61032028469750899</v>
      </c>
      <c r="BK1217" s="13"/>
      <c r="BL1217" s="13">
        <v>0.620253164556962</v>
      </c>
      <c r="BM1217" s="13">
        <v>0.60714285714285698</v>
      </c>
    </row>
    <row r="1218" spans="2:65" x14ac:dyDescent="0.3">
      <c r="B1218" t="s">
        <v>77</v>
      </c>
      <c r="C1218" s="13">
        <v>0.14976599063962601</v>
      </c>
      <c r="D1218" s="13">
        <v>0.147260273972603</v>
      </c>
      <c r="E1218" s="13">
        <v>0.15072463768115901</v>
      </c>
      <c r="F1218" s="13"/>
      <c r="G1218" s="13">
        <v>0.17346938775510201</v>
      </c>
      <c r="H1218" s="13">
        <v>0.14792899408283999</v>
      </c>
      <c r="I1218" s="13">
        <v>0.14399999999999999</v>
      </c>
      <c r="J1218" s="13">
        <v>0.12962962962963001</v>
      </c>
      <c r="K1218" s="13">
        <v>0.116666666666667</v>
      </c>
      <c r="L1218" s="13">
        <v>0.18518518518518501</v>
      </c>
      <c r="M1218" s="13"/>
      <c r="N1218" s="13">
        <v>0.14049586776859499</v>
      </c>
      <c r="O1218" s="13">
        <v>0.152941176470588</v>
      </c>
      <c r="P1218" s="13">
        <v>0.116279069767442</v>
      </c>
      <c r="Q1218" s="13">
        <v>0.17647058823529399</v>
      </c>
      <c r="R1218" s="13"/>
      <c r="S1218" s="13">
        <v>0.14935064935064901</v>
      </c>
      <c r="T1218" s="13">
        <v>9.2592592592592601E-2</v>
      </c>
      <c r="U1218" s="13">
        <v>6.6666666666666693E-2</v>
      </c>
      <c r="V1218" s="13">
        <v>0.116279069767442</v>
      </c>
      <c r="W1218" s="13">
        <v>0.133333333333333</v>
      </c>
      <c r="X1218" s="13">
        <v>0.14754098360655701</v>
      </c>
      <c r="Y1218" s="13">
        <v>0.20754716981132099</v>
      </c>
      <c r="Z1218" s="13">
        <v>0.16666666666666699</v>
      </c>
      <c r="AA1218" s="13">
        <v>0.18181818181818199</v>
      </c>
      <c r="AB1218" s="13">
        <v>0.162790697674419</v>
      </c>
      <c r="AC1218" s="13">
        <v>0.19354838709677399</v>
      </c>
      <c r="AD1218" s="13">
        <v>0.16666666666666699</v>
      </c>
      <c r="AE1218" s="13"/>
      <c r="AF1218" s="13">
        <v>0.16624685138539</v>
      </c>
      <c r="AG1218" s="13">
        <v>0.12288135593220301</v>
      </c>
      <c r="AH1218" s="13"/>
      <c r="AI1218" s="13">
        <v>0.17647058823529399</v>
      </c>
      <c r="AJ1218" s="13">
        <v>0.146341463414634</v>
      </c>
      <c r="AK1218" s="13">
        <v>0.17714285714285699</v>
      </c>
      <c r="AL1218" s="13"/>
      <c r="AM1218" s="13">
        <v>0.18181818181818199</v>
      </c>
      <c r="AN1218" s="13">
        <v>0.18518518518518501</v>
      </c>
      <c r="AO1218" s="13">
        <v>0.13043478260869601</v>
      </c>
      <c r="AP1218" s="13"/>
      <c r="AQ1218" s="13">
        <v>0.14670658682634699</v>
      </c>
      <c r="AR1218" s="13">
        <v>0.154605263157895</v>
      </c>
      <c r="AS1218" s="13"/>
      <c r="AT1218" s="13">
        <v>0.16352201257861601</v>
      </c>
      <c r="AU1218" s="13">
        <v>0.140724946695096</v>
      </c>
      <c r="AV1218" s="13"/>
      <c r="AW1218" s="13">
        <v>0.122905027932961</v>
      </c>
      <c r="AX1218" s="13">
        <v>0.16079295154185</v>
      </c>
      <c r="AY1218" s="13"/>
      <c r="AZ1218" s="13">
        <v>0.16412213740458001</v>
      </c>
      <c r="BA1218" s="13">
        <v>0.14168937329700301</v>
      </c>
      <c r="BB1218" s="13"/>
      <c r="BC1218" s="13">
        <v>0.18435754189944101</v>
      </c>
      <c r="BD1218" s="13">
        <v>0.13114754098360701</v>
      </c>
      <c r="BE1218" s="13"/>
      <c r="BF1218" s="13">
        <v>0.19696969696969699</v>
      </c>
      <c r="BG1218" s="13">
        <v>0.17699115044247801</v>
      </c>
      <c r="BH1218" s="13"/>
      <c r="BI1218" s="13">
        <v>0.15942028985507201</v>
      </c>
      <c r="BJ1218" s="13">
        <v>0.149466192170819</v>
      </c>
      <c r="BK1218" s="13"/>
      <c r="BL1218" s="13">
        <v>0.14767932489451499</v>
      </c>
      <c r="BM1218" s="13">
        <v>0.15306122448979601</v>
      </c>
    </row>
    <row r="1219" spans="2:65" x14ac:dyDescent="0.3">
      <c r="B1219" t="s">
        <v>78</v>
      </c>
      <c r="C1219" s="13">
        <v>0.458658346333853</v>
      </c>
      <c r="D1219" s="13">
        <v>0.465753424657534</v>
      </c>
      <c r="E1219" s="13">
        <v>0.45217391304347798</v>
      </c>
      <c r="F1219" s="13"/>
      <c r="G1219" s="13">
        <v>0.397959183673469</v>
      </c>
      <c r="H1219" s="13">
        <v>0.45562130177514798</v>
      </c>
      <c r="I1219" s="13">
        <v>0.47199999999999998</v>
      </c>
      <c r="J1219" s="13">
        <v>0.47222222222222199</v>
      </c>
      <c r="K1219" s="13">
        <v>0.5</v>
      </c>
      <c r="L1219" s="13">
        <v>0.469135802469136</v>
      </c>
      <c r="M1219" s="13"/>
      <c r="N1219" s="13">
        <v>0.49173553719008301</v>
      </c>
      <c r="O1219" s="13">
        <v>0.44705882352941201</v>
      </c>
      <c r="P1219" s="13">
        <v>0.51162790697674398</v>
      </c>
      <c r="Q1219" s="13">
        <v>0.38970588235294101</v>
      </c>
      <c r="R1219" s="13"/>
      <c r="S1219" s="13">
        <v>0.44805194805194798</v>
      </c>
      <c r="T1219" s="13">
        <v>0.48148148148148201</v>
      </c>
      <c r="U1219" s="13">
        <v>0.66666666666666696</v>
      </c>
      <c r="V1219" s="13">
        <v>0.418604651162791</v>
      </c>
      <c r="W1219" s="13">
        <v>0.5</v>
      </c>
      <c r="X1219" s="13">
        <v>0.42622950819672101</v>
      </c>
      <c r="Y1219" s="13">
        <v>0.39622641509433998</v>
      </c>
      <c r="Z1219" s="13">
        <v>0.25</v>
      </c>
      <c r="AA1219" s="13">
        <v>0.5</v>
      </c>
      <c r="AB1219" s="13">
        <v>0.46511627906976699</v>
      </c>
      <c r="AC1219" s="13">
        <v>0.35483870967741898</v>
      </c>
      <c r="AD1219" s="13">
        <v>0.5</v>
      </c>
      <c r="AE1219" s="13"/>
      <c r="AF1219" s="13">
        <v>0.43324937027707799</v>
      </c>
      <c r="AG1219" s="13">
        <v>0.50847457627118597</v>
      </c>
      <c r="AH1219" s="13"/>
      <c r="AI1219" s="13">
        <v>0.436974789915966</v>
      </c>
      <c r="AJ1219" s="13">
        <v>0.46341463414634199</v>
      </c>
      <c r="AK1219" s="13">
        <v>0.40571428571428603</v>
      </c>
      <c r="AL1219" s="13"/>
      <c r="AM1219" s="13">
        <v>0.48484848484848497</v>
      </c>
      <c r="AN1219" s="13">
        <v>0.48148148148148101</v>
      </c>
      <c r="AO1219" s="13">
        <v>0.44927536231884002</v>
      </c>
      <c r="AP1219" s="13"/>
      <c r="AQ1219" s="13">
        <v>0.45508982035928103</v>
      </c>
      <c r="AR1219" s="13">
        <v>0.457236842105263</v>
      </c>
      <c r="AS1219" s="13"/>
      <c r="AT1219" s="13">
        <v>0.41509433962264097</v>
      </c>
      <c r="AU1219" s="13">
        <v>0.48400852878464801</v>
      </c>
      <c r="AV1219" s="13"/>
      <c r="AW1219" s="13">
        <v>0.497206703910615</v>
      </c>
      <c r="AX1219" s="13">
        <v>0.44273127753303998</v>
      </c>
      <c r="AY1219" s="13"/>
      <c r="AZ1219" s="13">
        <v>0.43511450381679401</v>
      </c>
      <c r="BA1219" s="13">
        <v>0.47956403269754799</v>
      </c>
      <c r="BB1219" s="13"/>
      <c r="BC1219" s="13">
        <v>0.40782122905027901</v>
      </c>
      <c r="BD1219" s="13">
        <v>0.483606557377049</v>
      </c>
      <c r="BE1219" s="13"/>
      <c r="BF1219" s="13">
        <v>0.34848484848484801</v>
      </c>
      <c r="BG1219" s="13">
        <v>0.44247787610619499</v>
      </c>
      <c r="BH1219" s="13"/>
      <c r="BI1219" s="13">
        <v>0.44927536231884102</v>
      </c>
      <c r="BJ1219" s="13">
        <v>0.46085409252669002</v>
      </c>
      <c r="BK1219" s="13"/>
      <c r="BL1219" s="13">
        <v>0.47257383966244698</v>
      </c>
      <c r="BM1219" s="13">
        <v>0.45408163265306101</v>
      </c>
    </row>
    <row r="1220" spans="2:65" x14ac:dyDescent="0.3">
      <c r="C1220" s="13"/>
      <c r="D1220" s="13"/>
      <c r="E1220" s="13"/>
      <c r="F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row>
    <row r="1221" spans="2:65" x14ac:dyDescent="0.3">
      <c r="B1221" s="6" t="s">
        <v>470</v>
      </c>
      <c r="C1221" s="13"/>
      <c r="D1221" s="13"/>
      <c r="E1221" s="13"/>
      <c r="F1221" s="13"/>
      <c r="G1221" s="13"/>
      <c r="H1221" s="13"/>
      <c r="I1221" s="13"/>
      <c r="J1221" s="13"/>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c r="BK1221" s="13"/>
      <c r="BL1221" s="13"/>
      <c r="BM1221" s="13"/>
    </row>
    <row r="1222" spans="2:65" x14ac:dyDescent="0.3">
      <c r="B1222" s="23" t="s">
        <v>184</v>
      </c>
      <c r="C1222" s="13"/>
      <c r="D1222" s="13"/>
      <c r="E1222" s="13"/>
      <c r="F1222" s="13"/>
      <c r="G1222" s="13"/>
      <c r="H1222" s="13"/>
      <c r="I1222" s="13"/>
      <c r="J1222" s="13"/>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c r="BK1222" s="13"/>
      <c r="BL1222" s="13"/>
      <c r="BM1222" s="13"/>
    </row>
    <row r="1223" spans="2:65" x14ac:dyDescent="0.3">
      <c r="B1223" t="s">
        <v>400</v>
      </c>
      <c r="C1223" s="13">
        <v>0.238689547581903</v>
      </c>
      <c r="D1223" s="13">
        <v>0.26027397260273999</v>
      </c>
      <c r="E1223" s="13">
        <v>0.22028985507246401</v>
      </c>
      <c r="F1223" s="13"/>
      <c r="G1223" s="13">
        <v>0.25510204081632698</v>
      </c>
      <c r="H1223" s="13">
        <v>0.27810650887574001</v>
      </c>
      <c r="I1223" s="13">
        <v>0.28799999999999998</v>
      </c>
      <c r="J1223" s="13">
        <v>0.157407407407407</v>
      </c>
      <c r="K1223" s="13">
        <v>0.15</v>
      </c>
      <c r="L1223" s="13">
        <v>0.234567901234568</v>
      </c>
      <c r="M1223" s="13"/>
      <c r="N1223" s="13">
        <v>0.27272727272727298</v>
      </c>
      <c r="O1223" s="13">
        <v>0.182352941176471</v>
      </c>
      <c r="P1223" s="13">
        <v>0.162790697674419</v>
      </c>
      <c r="Q1223" s="13">
        <v>0.29411764705882398</v>
      </c>
      <c r="R1223" s="13"/>
      <c r="S1223" s="13">
        <v>0.23376623376623401</v>
      </c>
      <c r="T1223" s="13">
        <v>0.25925925925925902</v>
      </c>
      <c r="U1223" s="13">
        <v>0.133333333333333</v>
      </c>
      <c r="V1223" s="13">
        <v>0.162790697674419</v>
      </c>
      <c r="W1223" s="13">
        <v>0.2</v>
      </c>
      <c r="X1223" s="13">
        <v>0.31147540983606598</v>
      </c>
      <c r="Y1223" s="13">
        <v>0.28301886792452802</v>
      </c>
      <c r="Z1223" s="13">
        <v>0.33333333333333298</v>
      </c>
      <c r="AA1223" s="13">
        <v>0.26136363636363602</v>
      </c>
      <c r="AB1223" s="13">
        <v>0.32558139534883701</v>
      </c>
      <c r="AC1223" s="13">
        <v>0.12903225806451599</v>
      </c>
      <c r="AD1223" s="13">
        <v>8.3333333333333301E-2</v>
      </c>
      <c r="AE1223" s="13"/>
      <c r="AF1223" s="13">
        <v>0.25692695214105798</v>
      </c>
      <c r="AG1223" s="13">
        <v>0.21186440677966101</v>
      </c>
      <c r="AH1223" s="13"/>
      <c r="AI1223" s="13">
        <v>0.310924369747899</v>
      </c>
      <c r="AJ1223" s="13">
        <v>0.24390243902438999</v>
      </c>
      <c r="AK1223" s="13">
        <v>0.20571428571428599</v>
      </c>
      <c r="AL1223" s="13"/>
      <c r="AM1223" s="13">
        <v>0.36363636363636398</v>
      </c>
      <c r="AN1223" s="13">
        <v>0.51851851851851805</v>
      </c>
      <c r="AO1223" s="13">
        <v>0.217391304347826</v>
      </c>
      <c r="AP1223" s="13"/>
      <c r="AQ1223" s="13">
        <v>0.290419161676647</v>
      </c>
      <c r="AR1223" s="13">
        <v>0.18421052631578899</v>
      </c>
      <c r="AS1223" s="13"/>
      <c r="AT1223" s="13">
        <v>0.25786163522012601</v>
      </c>
      <c r="AU1223" s="13">
        <v>0.238805970149254</v>
      </c>
      <c r="AV1223" s="13"/>
      <c r="AW1223" s="13">
        <v>0.245810055865922</v>
      </c>
      <c r="AX1223" s="13">
        <v>0.23788546255506601</v>
      </c>
      <c r="AY1223" s="13"/>
      <c r="AZ1223" s="13">
        <v>0.209923664122137</v>
      </c>
      <c r="BA1223" s="13">
        <v>0.25613079019073598</v>
      </c>
      <c r="BB1223" s="13"/>
      <c r="BC1223" s="13">
        <v>0.30167597765363102</v>
      </c>
      <c r="BD1223" s="13">
        <v>0.15573770491803299</v>
      </c>
      <c r="BE1223" s="13"/>
      <c r="BF1223" s="13">
        <v>0.28787878787878801</v>
      </c>
      <c r="BG1223" s="13">
        <v>0.30973451327433599</v>
      </c>
      <c r="BH1223" s="13"/>
      <c r="BI1223" s="13">
        <v>0.217391304347826</v>
      </c>
      <c r="BJ1223" s="13">
        <v>0.23665480427046301</v>
      </c>
      <c r="BK1223" s="13"/>
      <c r="BL1223" s="13">
        <v>0.177215189873418</v>
      </c>
      <c r="BM1223" s="13">
        <v>0.27040816326530598</v>
      </c>
    </row>
    <row r="1224" spans="2:65" x14ac:dyDescent="0.3">
      <c r="B1224" t="s">
        <v>71</v>
      </c>
      <c r="C1224" s="13">
        <v>0.33073322932917298</v>
      </c>
      <c r="D1224" s="13">
        <v>0.29794520547945202</v>
      </c>
      <c r="E1224" s="13">
        <v>0.356521739130435</v>
      </c>
      <c r="F1224" s="13"/>
      <c r="G1224" s="13">
        <v>0.397959183673469</v>
      </c>
      <c r="H1224" s="13">
        <v>0.34319526627218899</v>
      </c>
      <c r="I1224" s="13">
        <v>0.32800000000000001</v>
      </c>
      <c r="J1224" s="13">
        <v>0.28703703703703698</v>
      </c>
      <c r="K1224" s="13">
        <v>0.21666666666666701</v>
      </c>
      <c r="L1224" s="13">
        <v>0.37037037037037002</v>
      </c>
      <c r="M1224" s="13"/>
      <c r="N1224" s="13">
        <v>0.28512396694214898</v>
      </c>
      <c r="O1224" s="13">
        <v>0.41764705882352898</v>
      </c>
      <c r="P1224" s="13">
        <v>0.337209302325581</v>
      </c>
      <c r="Q1224" s="13">
        <v>0.29411764705882398</v>
      </c>
      <c r="R1224" s="13"/>
      <c r="S1224" s="13">
        <v>0.337662337662338</v>
      </c>
      <c r="T1224" s="13">
        <v>0.31481481481481499</v>
      </c>
      <c r="U1224" s="13">
        <v>0.3</v>
      </c>
      <c r="V1224" s="13">
        <v>0.418604651162791</v>
      </c>
      <c r="W1224" s="13">
        <v>0.41666666666666702</v>
      </c>
      <c r="X1224" s="13">
        <v>0.32786885245901598</v>
      </c>
      <c r="Y1224" s="13">
        <v>0.320754716981132</v>
      </c>
      <c r="Z1224" s="13">
        <v>0.25</v>
      </c>
      <c r="AA1224" s="13">
        <v>0.31818181818181801</v>
      </c>
      <c r="AB1224" s="13">
        <v>0.25581395348837199</v>
      </c>
      <c r="AC1224" s="13">
        <v>0.25806451612903197</v>
      </c>
      <c r="AD1224" s="13">
        <v>0.33333333333333298</v>
      </c>
      <c r="AE1224" s="13"/>
      <c r="AF1224" s="13">
        <v>0.332493702770781</v>
      </c>
      <c r="AG1224" s="13">
        <v>0.32627118644067798</v>
      </c>
      <c r="AH1224" s="13"/>
      <c r="AI1224" s="13">
        <v>0.30252100840336099</v>
      </c>
      <c r="AJ1224" s="13">
        <v>0.292682926829268</v>
      </c>
      <c r="AK1224" s="13">
        <v>0.36571428571428599</v>
      </c>
      <c r="AL1224" s="13"/>
      <c r="AM1224" s="13">
        <v>0.39393939393939398</v>
      </c>
      <c r="AN1224" s="13">
        <v>0.11111111111111099</v>
      </c>
      <c r="AO1224" s="13">
        <v>0.31884057971014501</v>
      </c>
      <c r="AP1224" s="13"/>
      <c r="AQ1224" s="13">
        <v>0.36826347305389201</v>
      </c>
      <c r="AR1224" s="13">
        <v>0.28947368421052599</v>
      </c>
      <c r="AS1224" s="13"/>
      <c r="AT1224" s="13">
        <v>0.36477987421383601</v>
      </c>
      <c r="AU1224" s="13">
        <v>0.315565031982942</v>
      </c>
      <c r="AV1224" s="13"/>
      <c r="AW1224" s="13">
        <v>0.30726256983240202</v>
      </c>
      <c r="AX1224" s="13">
        <v>0.33920704845814997</v>
      </c>
      <c r="AY1224" s="13"/>
      <c r="AZ1224" s="13">
        <v>0.30916030534351102</v>
      </c>
      <c r="BA1224" s="13">
        <v>0.34877384196185302</v>
      </c>
      <c r="BB1224" s="13"/>
      <c r="BC1224" s="13">
        <v>0.34078212290502802</v>
      </c>
      <c r="BD1224" s="13">
        <v>0.30327868852459</v>
      </c>
      <c r="BE1224" s="13"/>
      <c r="BF1224" s="13">
        <v>0.37878787878787901</v>
      </c>
      <c r="BG1224" s="13">
        <v>0.31858407079646001</v>
      </c>
      <c r="BH1224" s="13"/>
      <c r="BI1224" s="13">
        <v>0.31884057971014501</v>
      </c>
      <c r="BJ1224" s="13">
        <v>0.33807829181494697</v>
      </c>
      <c r="BK1224" s="13"/>
      <c r="BL1224" s="13">
        <v>0.35021097046413502</v>
      </c>
      <c r="BM1224" s="13">
        <v>0.32397959183673503</v>
      </c>
    </row>
    <row r="1225" spans="2:65" x14ac:dyDescent="0.3">
      <c r="B1225" t="s">
        <v>401</v>
      </c>
      <c r="C1225" s="13">
        <v>0.25585023400936002</v>
      </c>
      <c r="D1225" s="13">
        <v>0.26027397260273999</v>
      </c>
      <c r="E1225" s="13">
        <v>0.25507246376811599</v>
      </c>
      <c r="F1225" s="13"/>
      <c r="G1225" s="13">
        <v>0.20408163265306101</v>
      </c>
      <c r="H1225" s="13">
        <v>0.24852071005917201</v>
      </c>
      <c r="I1225" s="13">
        <v>0.20799999999999999</v>
      </c>
      <c r="J1225" s="13">
        <v>0.37037037037037002</v>
      </c>
      <c r="K1225" s="13">
        <v>0.4</v>
      </c>
      <c r="L1225" s="13">
        <v>0.148148148148148</v>
      </c>
      <c r="M1225" s="13"/>
      <c r="N1225" s="13">
        <v>0.247933884297521</v>
      </c>
      <c r="O1225" s="13">
        <v>0.26470588235294101</v>
      </c>
      <c r="P1225" s="13">
        <v>0.26744186046511598</v>
      </c>
      <c r="Q1225" s="13">
        <v>0.25</v>
      </c>
      <c r="R1225" s="13"/>
      <c r="S1225" s="13">
        <v>0.26623376623376599</v>
      </c>
      <c r="T1225" s="13">
        <v>0.33333333333333298</v>
      </c>
      <c r="U1225" s="13">
        <v>0.266666666666667</v>
      </c>
      <c r="V1225" s="13">
        <v>0.232558139534884</v>
      </c>
      <c r="W1225" s="13">
        <v>0.16666666666666699</v>
      </c>
      <c r="X1225" s="13">
        <v>0.18032786885245899</v>
      </c>
      <c r="Y1225" s="13">
        <v>0.18867924528301899</v>
      </c>
      <c r="Z1225" s="13">
        <v>0.16666666666666699</v>
      </c>
      <c r="AA1225" s="13">
        <v>0.31818181818181801</v>
      </c>
      <c r="AB1225" s="13">
        <v>0.25581395348837199</v>
      </c>
      <c r="AC1225" s="13">
        <v>0.32258064516128998</v>
      </c>
      <c r="AD1225" s="13">
        <v>0.41666666666666702</v>
      </c>
      <c r="AE1225" s="13"/>
      <c r="AF1225" s="13">
        <v>0.24181360201511301</v>
      </c>
      <c r="AG1225" s="13">
        <v>0.27542372881355898</v>
      </c>
      <c r="AH1225" s="13"/>
      <c r="AI1225" s="13">
        <v>0.26050420168067201</v>
      </c>
      <c r="AJ1225" s="13">
        <v>0.34146341463414598</v>
      </c>
      <c r="AK1225" s="13">
        <v>0.22857142857142901</v>
      </c>
      <c r="AL1225" s="13"/>
      <c r="AM1225" s="13">
        <v>0.18181818181818199</v>
      </c>
      <c r="AN1225" s="13">
        <v>0.22222222222222199</v>
      </c>
      <c r="AO1225" s="13">
        <v>0.31884057971014501</v>
      </c>
      <c r="AP1225" s="13"/>
      <c r="AQ1225" s="13">
        <v>0.18862275449101801</v>
      </c>
      <c r="AR1225" s="13">
        <v>0.332236842105263</v>
      </c>
      <c r="AS1225" s="13"/>
      <c r="AT1225" s="13">
        <v>0.22641509433962301</v>
      </c>
      <c r="AU1225" s="13">
        <v>0.26226012793177</v>
      </c>
      <c r="AV1225" s="13"/>
      <c r="AW1225" s="13">
        <v>0.31843575418994402</v>
      </c>
      <c r="AX1225" s="13">
        <v>0.229074889867841</v>
      </c>
      <c r="AY1225" s="13"/>
      <c r="AZ1225" s="13">
        <v>0.29770992366412202</v>
      </c>
      <c r="BA1225" s="13">
        <v>0.226158038147139</v>
      </c>
      <c r="BB1225" s="13"/>
      <c r="BC1225" s="13">
        <v>0.229050279329609</v>
      </c>
      <c r="BD1225" s="13">
        <v>0.32786885245901598</v>
      </c>
      <c r="BE1225" s="13"/>
      <c r="BF1225" s="13">
        <v>0.28787878787878801</v>
      </c>
      <c r="BG1225" s="13">
        <v>0.19469026548672599</v>
      </c>
      <c r="BH1225" s="13"/>
      <c r="BI1225" s="13">
        <v>0.217391304347826</v>
      </c>
      <c r="BJ1225" s="13">
        <v>0.25800711743772198</v>
      </c>
      <c r="BK1225" s="13"/>
      <c r="BL1225" s="13">
        <v>0.25738396624472598</v>
      </c>
      <c r="BM1225" s="13">
        <v>0.25765306122449</v>
      </c>
    </row>
    <row r="1226" spans="2:65" x14ac:dyDescent="0.3">
      <c r="B1226" t="s">
        <v>73</v>
      </c>
      <c r="C1226" s="13">
        <v>0.102964118564743</v>
      </c>
      <c r="D1226" s="13">
        <v>0.10958904109589</v>
      </c>
      <c r="E1226" s="13">
        <v>9.5652173913043495E-2</v>
      </c>
      <c r="F1226" s="13"/>
      <c r="G1226" s="13">
        <v>0.102040816326531</v>
      </c>
      <c r="H1226" s="13">
        <v>7.1005917159763302E-2</v>
      </c>
      <c r="I1226" s="13">
        <v>0.112</v>
      </c>
      <c r="J1226" s="13">
        <v>0.11111111111111099</v>
      </c>
      <c r="K1226" s="13">
        <v>8.3333333333333301E-2</v>
      </c>
      <c r="L1226" s="13">
        <v>0.16049382716049401</v>
      </c>
      <c r="M1226" s="13"/>
      <c r="N1226" s="13">
        <v>0.13223140495867799</v>
      </c>
      <c r="O1226" s="13">
        <v>5.29411764705882E-2</v>
      </c>
      <c r="P1226" s="13">
        <v>0.17441860465116299</v>
      </c>
      <c r="Q1226" s="13">
        <v>7.3529411764705899E-2</v>
      </c>
      <c r="R1226" s="13"/>
      <c r="S1226" s="13">
        <v>0.103896103896104</v>
      </c>
      <c r="T1226" s="13">
        <v>3.7037037037037E-2</v>
      </c>
      <c r="U1226" s="13">
        <v>0.1</v>
      </c>
      <c r="V1226" s="13">
        <v>0.13953488372093001</v>
      </c>
      <c r="W1226" s="13">
        <v>0.116666666666667</v>
      </c>
      <c r="X1226" s="13">
        <v>9.8360655737704902E-2</v>
      </c>
      <c r="Y1226" s="13">
        <v>0.18867924528301899</v>
      </c>
      <c r="Z1226" s="13">
        <v>0</v>
      </c>
      <c r="AA1226" s="13">
        <v>3.4090909090909102E-2</v>
      </c>
      <c r="AB1226" s="13">
        <v>0.13953488372093001</v>
      </c>
      <c r="AC1226" s="13">
        <v>0.19354838709677399</v>
      </c>
      <c r="AD1226" s="13">
        <v>8.3333333333333301E-2</v>
      </c>
      <c r="AE1226" s="13"/>
      <c r="AF1226" s="13">
        <v>9.5717884130982395E-2</v>
      </c>
      <c r="AG1226" s="13">
        <v>0.11864406779661001</v>
      </c>
      <c r="AH1226" s="13"/>
      <c r="AI1226" s="13">
        <v>6.7226890756302504E-2</v>
      </c>
      <c r="AJ1226" s="13">
        <v>9.7560975609756101E-2</v>
      </c>
      <c r="AK1226" s="13">
        <v>0.108571428571429</v>
      </c>
      <c r="AL1226" s="13"/>
      <c r="AM1226" s="13">
        <v>3.03030303030303E-2</v>
      </c>
      <c r="AN1226" s="13">
        <v>0.11111111111111099</v>
      </c>
      <c r="AO1226" s="13">
        <v>7.2463768115942004E-2</v>
      </c>
      <c r="AP1226" s="13"/>
      <c r="AQ1226" s="13">
        <v>0.104790419161677</v>
      </c>
      <c r="AR1226" s="13">
        <v>9.5394736842105296E-2</v>
      </c>
      <c r="AS1226" s="13"/>
      <c r="AT1226" s="13">
        <v>9.4339622641509399E-2</v>
      </c>
      <c r="AU1226" s="13">
        <v>0.10660980810234499</v>
      </c>
      <c r="AV1226" s="13"/>
      <c r="AW1226" s="13">
        <v>6.1452513966480403E-2</v>
      </c>
      <c r="AX1226" s="13">
        <v>0.11894273127753301</v>
      </c>
      <c r="AY1226" s="13"/>
      <c r="AZ1226" s="13">
        <v>9.1603053435114504E-2</v>
      </c>
      <c r="BA1226" s="13">
        <v>0.11171662125340601</v>
      </c>
      <c r="BB1226" s="13"/>
      <c r="BC1226" s="13">
        <v>7.8212290502793297E-2</v>
      </c>
      <c r="BD1226" s="13">
        <v>0.114754098360656</v>
      </c>
      <c r="BE1226" s="13"/>
      <c r="BF1226" s="13">
        <v>3.03030303030303E-2</v>
      </c>
      <c r="BG1226" s="13">
        <v>0.106194690265487</v>
      </c>
      <c r="BH1226" s="13"/>
      <c r="BI1226" s="13">
        <v>0.202898550724638</v>
      </c>
      <c r="BJ1226" s="13">
        <v>9.2526690391459096E-2</v>
      </c>
      <c r="BK1226" s="13"/>
      <c r="BL1226" s="13">
        <v>0.118143459915612</v>
      </c>
      <c r="BM1226" s="13">
        <v>8.9285714285714302E-2</v>
      </c>
    </row>
    <row r="1227" spans="2:65" x14ac:dyDescent="0.3">
      <c r="B1227" t="s">
        <v>402</v>
      </c>
      <c r="C1227" s="13">
        <v>2.8081123244929802E-2</v>
      </c>
      <c r="D1227" s="13">
        <v>3.0821917808219201E-2</v>
      </c>
      <c r="E1227" s="13">
        <v>2.6086956521739101E-2</v>
      </c>
      <c r="F1227" s="13"/>
      <c r="G1227" s="13">
        <v>2.04081632653061E-2</v>
      </c>
      <c r="H1227" s="13">
        <v>2.9585798816568001E-2</v>
      </c>
      <c r="I1227" s="13">
        <v>3.2000000000000001E-2</v>
      </c>
      <c r="J1227" s="13">
        <v>9.2592592592592605E-3</v>
      </c>
      <c r="K1227" s="13">
        <v>0.05</v>
      </c>
      <c r="L1227" s="13">
        <v>3.7037037037037E-2</v>
      </c>
      <c r="M1227" s="13"/>
      <c r="N1227" s="13">
        <v>1.6528925619834701E-2</v>
      </c>
      <c r="O1227" s="13">
        <v>1.7647058823529401E-2</v>
      </c>
      <c r="P1227" s="13">
        <v>4.6511627906976702E-2</v>
      </c>
      <c r="Q1227" s="13">
        <v>5.1470588235294101E-2</v>
      </c>
      <c r="R1227" s="13"/>
      <c r="S1227" s="13">
        <v>2.5974025974026E-2</v>
      </c>
      <c r="T1227" s="13">
        <v>1.85185185185185E-2</v>
      </c>
      <c r="U1227" s="13">
        <v>3.3333333333333298E-2</v>
      </c>
      <c r="V1227" s="13">
        <v>0</v>
      </c>
      <c r="W1227" s="13">
        <v>6.6666666666666693E-2</v>
      </c>
      <c r="X1227" s="13">
        <v>3.2786885245901599E-2</v>
      </c>
      <c r="Y1227" s="13">
        <v>0</v>
      </c>
      <c r="Z1227" s="13">
        <v>8.3333333333333301E-2</v>
      </c>
      <c r="AA1227" s="13">
        <v>3.4090909090909102E-2</v>
      </c>
      <c r="AB1227" s="13">
        <v>0</v>
      </c>
      <c r="AC1227" s="13">
        <v>3.2258064516128997E-2</v>
      </c>
      <c r="AD1227" s="13">
        <v>8.3333333333333301E-2</v>
      </c>
      <c r="AE1227" s="13"/>
      <c r="AF1227" s="13">
        <v>3.5264483627204003E-2</v>
      </c>
      <c r="AG1227" s="13">
        <v>1.6949152542372899E-2</v>
      </c>
      <c r="AH1227" s="13"/>
      <c r="AI1227" s="13">
        <v>3.3613445378151301E-2</v>
      </c>
      <c r="AJ1227" s="13">
        <v>0</v>
      </c>
      <c r="AK1227" s="13">
        <v>0.04</v>
      </c>
      <c r="AL1227" s="13"/>
      <c r="AM1227" s="13">
        <v>3.03030303030303E-2</v>
      </c>
      <c r="AN1227" s="13">
        <v>0</v>
      </c>
      <c r="AO1227" s="13">
        <v>2.8985507246376802E-2</v>
      </c>
      <c r="AP1227" s="13"/>
      <c r="AQ1227" s="13">
        <v>1.79640718562874E-2</v>
      </c>
      <c r="AR1227" s="13">
        <v>3.94736842105263E-2</v>
      </c>
      <c r="AS1227" s="13"/>
      <c r="AT1227" s="13">
        <v>2.51572327044025E-2</v>
      </c>
      <c r="AU1227" s="13">
        <v>2.7718550106609799E-2</v>
      </c>
      <c r="AV1227" s="13"/>
      <c r="AW1227" s="13">
        <v>4.4692737430167599E-2</v>
      </c>
      <c r="AX1227" s="13">
        <v>2.2026431718061699E-2</v>
      </c>
      <c r="AY1227" s="13"/>
      <c r="AZ1227" s="13">
        <v>3.8167938931297697E-2</v>
      </c>
      <c r="BA1227" s="13">
        <v>2.17983651226158E-2</v>
      </c>
      <c r="BB1227" s="13"/>
      <c r="BC1227" s="13">
        <v>2.23463687150838E-2</v>
      </c>
      <c r="BD1227" s="13">
        <v>3.2786885245901599E-2</v>
      </c>
      <c r="BE1227" s="13"/>
      <c r="BF1227" s="13">
        <v>0</v>
      </c>
      <c r="BG1227" s="13">
        <v>3.5398230088495602E-2</v>
      </c>
      <c r="BH1227" s="13"/>
      <c r="BI1227" s="13">
        <v>2.8985507246376802E-2</v>
      </c>
      <c r="BJ1227" s="13">
        <v>2.6690391459074699E-2</v>
      </c>
      <c r="BK1227" s="13"/>
      <c r="BL1227" s="13">
        <v>5.4852320675105502E-2</v>
      </c>
      <c r="BM1227" s="13">
        <v>1.2755102040816301E-2</v>
      </c>
    </row>
    <row r="1228" spans="2:65" x14ac:dyDescent="0.3">
      <c r="B1228" t="s">
        <v>91</v>
      </c>
      <c r="C1228" s="13">
        <v>4.3681747269890797E-2</v>
      </c>
      <c r="D1228" s="13">
        <v>4.1095890410958902E-2</v>
      </c>
      <c r="E1228" s="13">
        <v>4.6376811594202899E-2</v>
      </c>
      <c r="F1228" s="13"/>
      <c r="G1228" s="13">
        <v>2.04081632653061E-2</v>
      </c>
      <c r="H1228" s="13">
        <v>2.9585798816568001E-2</v>
      </c>
      <c r="I1228" s="13">
        <v>3.2000000000000001E-2</v>
      </c>
      <c r="J1228" s="13">
        <v>6.4814814814814797E-2</v>
      </c>
      <c r="K1228" s="13">
        <v>0.1</v>
      </c>
      <c r="L1228" s="13">
        <v>4.9382716049382699E-2</v>
      </c>
      <c r="M1228" s="13"/>
      <c r="N1228" s="13">
        <v>4.5454545454545497E-2</v>
      </c>
      <c r="O1228" s="13">
        <v>6.4705882352941196E-2</v>
      </c>
      <c r="P1228" s="13">
        <v>1.16279069767442E-2</v>
      </c>
      <c r="Q1228" s="13">
        <v>3.6764705882352901E-2</v>
      </c>
      <c r="R1228" s="13"/>
      <c r="S1228" s="13">
        <v>3.2467532467532499E-2</v>
      </c>
      <c r="T1228" s="13">
        <v>3.7037037037037E-2</v>
      </c>
      <c r="U1228" s="13">
        <v>0.16666666666666699</v>
      </c>
      <c r="V1228" s="13">
        <v>4.6511627906976702E-2</v>
      </c>
      <c r="W1228" s="13">
        <v>3.3333333333333298E-2</v>
      </c>
      <c r="X1228" s="13">
        <v>4.91803278688525E-2</v>
      </c>
      <c r="Y1228" s="13">
        <v>1.88679245283019E-2</v>
      </c>
      <c r="Z1228" s="13">
        <v>0.16666666666666699</v>
      </c>
      <c r="AA1228" s="13">
        <v>3.4090909090909102E-2</v>
      </c>
      <c r="AB1228" s="13">
        <v>2.32558139534884E-2</v>
      </c>
      <c r="AC1228" s="13">
        <v>6.4516129032258104E-2</v>
      </c>
      <c r="AD1228" s="13">
        <v>0</v>
      </c>
      <c r="AE1228" s="13"/>
      <c r="AF1228" s="13">
        <v>3.7783375314861499E-2</v>
      </c>
      <c r="AG1228" s="13">
        <v>5.0847457627118599E-2</v>
      </c>
      <c r="AH1228" s="13"/>
      <c r="AI1228" s="13">
        <v>2.5210084033613401E-2</v>
      </c>
      <c r="AJ1228" s="13">
        <v>2.4390243902439001E-2</v>
      </c>
      <c r="AK1228" s="13">
        <v>5.14285714285714E-2</v>
      </c>
      <c r="AL1228" s="13"/>
      <c r="AM1228" s="13">
        <v>0</v>
      </c>
      <c r="AN1228" s="13">
        <v>3.7037037037037E-2</v>
      </c>
      <c r="AO1228" s="13">
        <v>4.3478260869565202E-2</v>
      </c>
      <c r="AP1228" s="13"/>
      <c r="AQ1228" s="13">
        <v>2.9940119760479E-2</v>
      </c>
      <c r="AR1228" s="13">
        <v>5.9210526315789498E-2</v>
      </c>
      <c r="AS1228" s="13"/>
      <c r="AT1228" s="13">
        <v>3.1446540880503103E-2</v>
      </c>
      <c r="AU1228" s="13">
        <v>4.9040511727078899E-2</v>
      </c>
      <c r="AV1228" s="13"/>
      <c r="AW1228" s="13">
        <v>2.23463687150838E-2</v>
      </c>
      <c r="AX1228" s="13">
        <v>5.2863436123347998E-2</v>
      </c>
      <c r="AY1228" s="13"/>
      <c r="AZ1228" s="13">
        <v>5.34351145038168E-2</v>
      </c>
      <c r="BA1228" s="13">
        <v>3.5422343324250698E-2</v>
      </c>
      <c r="BB1228" s="13"/>
      <c r="BC1228" s="13">
        <v>2.7932960893854698E-2</v>
      </c>
      <c r="BD1228" s="13">
        <v>6.5573770491803296E-2</v>
      </c>
      <c r="BE1228" s="13"/>
      <c r="BF1228" s="13">
        <v>1.5151515151515201E-2</v>
      </c>
      <c r="BG1228" s="13">
        <v>3.5398230088495602E-2</v>
      </c>
      <c r="BH1228" s="13"/>
      <c r="BI1228" s="13">
        <v>1.4492753623188401E-2</v>
      </c>
      <c r="BJ1228" s="13">
        <v>4.8042704626334497E-2</v>
      </c>
      <c r="BK1228" s="13"/>
      <c r="BL1228" s="13">
        <v>4.2194092827004197E-2</v>
      </c>
      <c r="BM1228" s="13">
        <v>4.5918367346938799E-2</v>
      </c>
    </row>
    <row r="1229" spans="2:65" x14ac:dyDescent="0.3">
      <c r="B1229" t="s">
        <v>76</v>
      </c>
      <c r="C1229" s="13">
        <v>0.56942277691107601</v>
      </c>
      <c r="D1229" s="13">
        <v>0.55821917808219201</v>
      </c>
      <c r="E1229" s="13">
        <v>0.57681159420289896</v>
      </c>
      <c r="F1229" s="13"/>
      <c r="G1229" s="13">
        <v>0.65306122448979598</v>
      </c>
      <c r="H1229" s="13">
        <v>0.62130177514792895</v>
      </c>
      <c r="I1229" s="13">
        <v>0.61599999999999999</v>
      </c>
      <c r="J1229" s="13">
        <v>0.44444444444444398</v>
      </c>
      <c r="K1229" s="13">
        <v>0.36666666666666697</v>
      </c>
      <c r="L1229" s="13">
        <v>0.60493827160493796</v>
      </c>
      <c r="M1229" s="13"/>
      <c r="N1229" s="13">
        <v>0.55785123966942196</v>
      </c>
      <c r="O1229" s="13">
        <v>0.6</v>
      </c>
      <c r="P1229" s="13">
        <v>0.5</v>
      </c>
      <c r="Q1229" s="13">
        <v>0.58823529411764697</v>
      </c>
      <c r="R1229" s="13"/>
      <c r="S1229" s="13">
        <v>0.57142857142857095</v>
      </c>
      <c r="T1229" s="13">
        <v>0.57407407407407396</v>
      </c>
      <c r="U1229" s="13">
        <v>0.43333333333333302</v>
      </c>
      <c r="V1229" s="13">
        <v>0.581395348837209</v>
      </c>
      <c r="W1229" s="13">
        <v>0.61666666666666703</v>
      </c>
      <c r="X1229" s="13">
        <v>0.63934426229508201</v>
      </c>
      <c r="Y1229" s="13">
        <v>0.60377358490566002</v>
      </c>
      <c r="Z1229" s="13">
        <v>0.58333333333333304</v>
      </c>
      <c r="AA1229" s="13">
        <v>0.57954545454545503</v>
      </c>
      <c r="AB1229" s="13">
        <v>0.581395348837209</v>
      </c>
      <c r="AC1229" s="13">
        <v>0.38709677419354799</v>
      </c>
      <c r="AD1229" s="13">
        <v>0.41666666666666702</v>
      </c>
      <c r="AE1229" s="13"/>
      <c r="AF1229" s="13">
        <v>0.58942065491183904</v>
      </c>
      <c r="AG1229" s="13">
        <v>0.53813559322033899</v>
      </c>
      <c r="AH1229" s="13"/>
      <c r="AI1229" s="13">
        <v>0.61344537815126099</v>
      </c>
      <c r="AJ1229" s="13">
        <v>0.53658536585365901</v>
      </c>
      <c r="AK1229" s="13">
        <v>0.57142857142857095</v>
      </c>
      <c r="AL1229" s="13"/>
      <c r="AM1229" s="13">
        <v>0.75757575757575801</v>
      </c>
      <c r="AN1229" s="13">
        <v>0.62962962962962998</v>
      </c>
      <c r="AO1229" s="13">
        <v>0.53623188405797095</v>
      </c>
      <c r="AP1229" s="13"/>
      <c r="AQ1229" s="13">
        <v>0.65868263473053901</v>
      </c>
      <c r="AR1229" s="13">
        <v>0.47368421052631599</v>
      </c>
      <c r="AS1229" s="13"/>
      <c r="AT1229" s="13">
        <v>0.62264150943396201</v>
      </c>
      <c r="AU1229" s="13">
        <v>0.55437100213219603</v>
      </c>
      <c r="AV1229" s="13"/>
      <c r="AW1229" s="13">
        <v>0.55307262569832405</v>
      </c>
      <c r="AX1229" s="13">
        <v>0.57709251101321601</v>
      </c>
      <c r="AY1229" s="13"/>
      <c r="AZ1229" s="13">
        <v>0.51908396946564905</v>
      </c>
      <c r="BA1229" s="13">
        <v>0.60490463215258905</v>
      </c>
      <c r="BB1229" s="13"/>
      <c r="BC1229" s="13">
        <v>0.64245810055865904</v>
      </c>
      <c r="BD1229" s="13">
        <v>0.45901639344262302</v>
      </c>
      <c r="BE1229" s="13"/>
      <c r="BF1229" s="13">
        <v>0.66666666666666696</v>
      </c>
      <c r="BG1229" s="13">
        <v>0.62831858407079599</v>
      </c>
      <c r="BH1229" s="13"/>
      <c r="BI1229" s="13">
        <v>0.53623188405797095</v>
      </c>
      <c r="BJ1229" s="13">
        <v>0.57473309608540901</v>
      </c>
      <c r="BK1229" s="13"/>
      <c r="BL1229" s="13">
        <v>0.52742616033755296</v>
      </c>
      <c r="BM1229" s="13">
        <v>0.594387755102041</v>
      </c>
    </row>
    <row r="1230" spans="2:65" x14ac:dyDescent="0.3">
      <c r="B1230" t="s">
        <v>77</v>
      </c>
      <c r="C1230" s="13">
        <v>0.131045241809672</v>
      </c>
      <c r="D1230" s="13">
        <v>0.14041095890411001</v>
      </c>
      <c r="E1230" s="13">
        <v>0.121739130434783</v>
      </c>
      <c r="F1230" s="13"/>
      <c r="G1230" s="13">
        <v>0.122448979591837</v>
      </c>
      <c r="H1230" s="13">
        <v>0.100591715976331</v>
      </c>
      <c r="I1230" s="13">
        <v>0.14399999999999999</v>
      </c>
      <c r="J1230" s="13">
        <v>0.12037037037037</v>
      </c>
      <c r="K1230" s="13">
        <v>0.133333333333333</v>
      </c>
      <c r="L1230" s="13">
        <v>0.19753086419753099</v>
      </c>
      <c r="M1230" s="13"/>
      <c r="N1230" s="13">
        <v>0.14876033057851201</v>
      </c>
      <c r="O1230" s="13">
        <v>7.0588235294117604E-2</v>
      </c>
      <c r="P1230" s="13">
        <v>0.22093023255814001</v>
      </c>
      <c r="Q1230" s="13">
        <v>0.125</v>
      </c>
      <c r="R1230" s="13"/>
      <c r="S1230" s="13">
        <v>0.12987012987013</v>
      </c>
      <c r="T1230" s="13">
        <v>5.5555555555555601E-2</v>
      </c>
      <c r="U1230" s="13">
        <v>0.133333333333333</v>
      </c>
      <c r="V1230" s="13">
        <v>0.13953488372093001</v>
      </c>
      <c r="W1230" s="13">
        <v>0.18333333333333299</v>
      </c>
      <c r="X1230" s="13">
        <v>0.13114754098360701</v>
      </c>
      <c r="Y1230" s="13">
        <v>0.18867924528301899</v>
      </c>
      <c r="Z1230" s="13">
        <v>8.3333333333333301E-2</v>
      </c>
      <c r="AA1230" s="13">
        <v>6.8181818181818205E-2</v>
      </c>
      <c r="AB1230" s="13">
        <v>0.13953488372093001</v>
      </c>
      <c r="AC1230" s="13">
        <v>0.225806451612903</v>
      </c>
      <c r="AD1230" s="13">
        <v>0.16666666666666699</v>
      </c>
      <c r="AE1230" s="13"/>
      <c r="AF1230" s="13">
        <v>0.130982367758186</v>
      </c>
      <c r="AG1230" s="13">
        <v>0.13559322033898299</v>
      </c>
      <c r="AH1230" s="13"/>
      <c r="AI1230" s="13">
        <v>0.10084033613445401</v>
      </c>
      <c r="AJ1230" s="13">
        <v>9.7560975609756101E-2</v>
      </c>
      <c r="AK1230" s="13">
        <v>0.14857142857142899</v>
      </c>
      <c r="AL1230" s="13"/>
      <c r="AM1230" s="13">
        <v>6.0606060606060601E-2</v>
      </c>
      <c r="AN1230" s="13">
        <v>0.11111111111111099</v>
      </c>
      <c r="AO1230" s="13">
        <v>0.101449275362319</v>
      </c>
      <c r="AP1230" s="13"/>
      <c r="AQ1230" s="13">
        <v>0.122754491017964</v>
      </c>
      <c r="AR1230" s="13">
        <v>0.134868421052632</v>
      </c>
      <c r="AS1230" s="13"/>
      <c r="AT1230" s="13">
        <v>0.11949685534591201</v>
      </c>
      <c r="AU1230" s="13">
        <v>0.134328358208955</v>
      </c>
      <c r="AV1230" s="13"/>
      <c r="AW1230" s="13">
        <v>0.106145251396648</v>
      </c>
      <c r="AX1230" s="13">
        <v>0.140969162995595</v>
      </c>
      <c r="AY1230" s="13"/>
      <c r="AZ1230" s="13">
        <v>0.12977099236641201</v>
      </c>
      <c r="BA1230" s="13">
        <v>0.13351498637602199</v>
      </c>
      <c r="BB1230" s="13"/>
      <c r="BC1230" s="13">
        <v>0.100558659217877</v>
      </c>
      <c r="BD1230" s="13">
        <v>0.14754098360655701</v>
      </c>
      <c r="BE1230" s="13"/>
      <c r="BF1230" s="13">
        <v>3.03030303030303E-2</v>
      </c>
      <c r="BG1230" s="13">
        <v>0.14159292035398199</v>
      </c>
      <c r="BH1230" s="13"/>
      <c r="BI1230" s="13">
        <v>0.231884057971014</v>
      </c>
      <c r="BJ1230" s="13">
        <v>0.11921708185053401</v>
      </c>
      <c r="BK1230" s="13"/>
      <c r="BL1230" s="13">
        <v>0.17299578059071699</v>
      </c>
      <c r="BM1230" s="13">
        <v>0.102040816326531</v>
      </c>
    </row>
    <row r="1231" spans="2:65" x14ac:dyDescent="0.3">
      <c r="B1231" t="s">
        <v>78</v>
      </c>
      <c r="C1231" s="13">
        <v>0.43837753510140398</v>
      </c>
      <c r="D1231" s="13">
        <v>0.41780821917808197</v>
      </c>
      <c r="E1231" s="13">
        <v>0.455072463768116</v>
      </c>
      <c r="F1231" s="13"/>
      <c r="G1231" s="13">
        <v>0.530612244897959</v>
      </c>
      <c r="H1231" s="13">
        <v>0.52071005917159796</v>
      </c>
      <c r="I1231" s="13">
        <v>0.47199999999999998</v>
      </c>
      <c r="J1231" s="13">
        <v>0.32407407407407401</v>
      </c>
      <c r="K1231" s="13">
        <v>0.233333333333333</v>
      </c>
      <c r="L1231" s="13">
        <v>0.407407407407407</v>
      </c>
      <c r="M1231" s="13"/>
      <c r="N1231" s="13">
        <v>0.40909090909090901</v>
      </c>
      <c r="O1231" s="13">
        <v>0.52941176470588203</v>
      </c>
      <c r="P1231" s="13">
        <v>0.27906976744186002</v>
      </c>
      <c r="Q1231" s="13">
        <v>0.46323529411764702</v>
      </c>
      <c r="R1231" s="13"/>
      <c r="S1231" s="13">
        <v>0.44155844155844098</v>
      </c>
      <c r="T1231" s="13">
        <v>0.51851851851851805</v>
      </c>
      <c r="U1231" s="13">
        <v>0.3</v>
      </c>
      <c r="V1231" s="13">
        <v>0.44186046511627902</v>
      </c>
      <c r="W1231" s="13">
        <v>0.43333333333333302</v>
      </c>
      <c r="X1231" s="13">
        <v>0.50819672131147497</v>
      </c>
      <c r="Y1231" s="13">
        <v>0.41509433962264097</v>
      </c>
      <c r="Z1231" s="13">
        <v>0.5</v>
      </c>
      <c r="AA1231" s="13">
        <v>0.51136363636363602</v>
      </c>
      <c r="AB1231" s="13">
        <v>0.44186046511627902</v>
      </c>
      <c r="AC1231" s="13">
        <v>0.16129032258064499</v>
      </c>
      <c r="AD1231" s="13">
        <v>0.25</v>
      </c>
      <c r="AE1231" s="13"/>
      <c r="AF1231" s="13">
        <v>0.45843828715365198</v>
      </c>
      <c r="AG1231" s="13">
        <v>0.40254237288135603</v>
      </c>
      <c r="AH1231" s="13"/>
      <c r="AI1231" s="13">
        <v>0.51260504201680701</v>
      </c>
      <c r="AJ1231" s="13">
        <v>0.439024390243902</v>
      </c>
      <c r="AK1231" s="13">
        <v>0.42285714285714299</v>
      </c>
      <c r="AL1231" s="13"/>
      <c r="AM1231" s="13">
        <v>0.69696969696969702</v>
      </c>
      <c r="AN1231" s="13">
        <v>0.51851851851851805</v>
      </c>
      <c r="AO1231" s="13">
        <v>0.434782608695652</v>
      </c>
      <c r="AP1231" s="13"/>
      <c r="AQ1231" s="13">
        <v>0.53592814371257502</v>
      </c>
      <c r="AR1231" s="13">
        <v>0.33881578947368401</v>
      </c>
      <c r="AS1231" s="13"/>
      <c r="AT1231" s="13">
        <v>0.50314465408804998</v>
      </c>
      <c r="AU1231" s="13">
        <v>0.42004264392324098</v>
      </c>
      <c r="AV1231" s="13"/>
      <c r="AW1231" s="13">
        <v>0.44692737430167601</v>
      </c>
      <c r="AX1231" s="13">
        <v>0.43612334801762098</v>
      </c>
      <c r="AY1231" s="13"/>
      <c r="AZ1231" s="13">
        <v>0.38931297709923701</v>
      </c>
      <c r="BA1231" s="13">
        <v>0.471389645776567</v>
      </c>
      <c r="BB1231" s="13"/>
      <c r="BC1231" s="13">
        <v>0.54189944134078205</v>
      </c>
      <c r="BD1231" s="13">
        <v>0.31147540983606598</v>
      </c>
      <c r="BE1231" s="13"/>
      <c r="BF1231" s="13">
        <v>0.63636363636363602</v>
      </c>
      <c r="BG1231" s="13">
        <v>0.48672566371681403</v>
      </c>
      <c r="BH1231" s="13"/>
      <c r="BI1231" s="13">
        <v>0.30434782608695599</v>
      </c>
      <c r="BJ1231" s="13">
        <v>0.45551601423487498</v>
      </c>
      <c r="BK1231" s="13"/>
      <c r="BL1231" s="13">
        <v>0.354430379746835</v>
      </c>
      <c r="BM1231" s="13">
        <v>0.49234693877551</v>
      </c>
    </row>
    <row r="1232" spans="2:65" x14ac:dyDescent="0.3">
      <c r="C1232" s="13"/>
      <c r="D1232" s="13"/>
      <c r="E1232" s="13"/>
      <c r="F1232" s="13"/>
      <c r="G1232" s="13"/>
      <c r="H1232" s="13"/>
      <c r="I1232" s="13"/>
      <c r="J1232" s="13"/>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c r="BK1232" s="13"/>
      <c r="BL1232" s="13"/>
      <c r="BM1232" s="13"/>
    </row>
    <row r="1233" spans="2:65" x14ac:dyDescent="0.3">
      <c r="B1233" s="6" t="s">
        <v>479</v>
      </c>
      <c r="C1233" s="13"/>
      <c r="D1233" s="13"/>
      <c r="E1233" s="13"/>
      <c r="F1233" s="13"/>
      <c r="G1233" s="13"/>
      <c r="H1233" s="13"/>
      <c r="I1233" s="13"/>
      <c r="J1233" s="13"/>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c r="BK1233" s="13"/>
      <c r="BL1233" s="13"/>
      <c r="BM1233" s="13"/>
    </row>
    <row r="1234" spans="2:65" x14ac:dyDescent="0.3">
      <c r="B1234" s="23" t="s">
        <v>184</v>
      </c>
      <c r="C1234" s="13"/>
      <c r="D1234" s="13"/>
      <c r="E1234" s="13"/>
      <c r="F1234" s="13"/>
      <c r="G1234" s="13"/>
      <c r="H1234" s="13"/>
      <c r="I1234" s="13"/>
      <c r="J1234" s="13"/>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c r="BK1234" s="13"/>
      <c r="BL1234" s="13"/>
      <c r="BM1234" s="13"/>
    </row>
    <row r="1235" spans="2:65" x14ac:dyDescent="0.3">
      <c r="B1235" t="s">
        <v>476</v>
      </c>
      <c r="C1235" s="13">
        <v>0.31703703703703701</v>
      </c>
      <c r="D1235" s="13">
        <v>0.31562499999999999</v>
      </c>
      <c r="E1235" s="13">
        <v>0.32102272727272702</v>
      </c>
      <c r="F1235" s="13"/>
      <c r="G1235" s="13">
        <v>0.27551020408163301</v>
      </c>
      <c r="H1235" s="13">
        <v>0.369942196531792</v>
      </c>
      <c r="I1235" s="13">
        <v>0.29530201342281898</v>
      </c>
      <c r="J1235" s="13">
        <v>0.25</v>
      </c>
      <c r="K1235" s="13">
        <v>0.375</v>
      </c>
      <c r="L1235" s="13">
        <v>0.33333333333333298</v>
      </c>
      <c r="M1235" s="13"/>
      <c r="N1235" s="13">
        <v>0.360869565217391</v>
      </c>
      <c r="O1235" s="13">
        <v>0.29166666666666702</v>
      </c>
      <c r="P1235" s="13">
        <v>0.297619047619048</v>
      </c>
      <c r="Q1235" s="13">
        <v>0.296296296296296</v>
      </c>
      <c r="R1235" s="13"/>
      <c r="S1235" s="13">
        <v>0.33552631578947401</v>
      </c>
      <c r="T1235" s="13">
        <v>0.41666666666666702</v>
      </c>
      <c r="U1235" s="13">
        <v>0.17241379310344801</v>
      </c>
      <c r="V1235" s="13">
        <v>0.28787878787878801</v>
      </c>
      <c r="W1235" s="13">
        <v>0.22641509433962301</v>
      </c>
      <c r="X1235" s="13">
        <v>0.40677966101694901</v>
      </c>
      <c r="Y1235" s="13">
        <v>0.3125</v>
      </c>
      <c r="Z1235" s="13">
        <v>0.36842105263157898</v>
      </c>
      <c r="AA1235" s="13">
        <v>0.28571428571428598</v>
      </c>
      <c r="AB1235" s="13">
        <v>0.28000000000000003</v>
      </c>
      <c r="AC1235" s="13">
        <v>0.32258064516128998</v>
      </c>
      <c r="AD1235" s="13">
        <v>0.375</v>
      </c>
      <c r="AE1235" s="13"/>
      <c r="AF1235" s="13">
        <v>0.320481927710843</v>
      </c>
      <c r="AG1235" s="13">
        <v>0.30739299610894899</v>
      </c>
      <c r="AH1235" s="13"/>
      <c r="AI1235" s="13">
        <v>0.37037037037037002</v>
      </c>
      <c r="AJ1235" s="13">
        <v>0.44444444444444398</v>
      </c>
      <c r="AK1235" s="13">
        <v>0.266666666666667</v>
      </c>
      <c r="AL1235" s="13"/>
      <c r="AM1235" s="13">
        <v>0.53571428571428603</v>
      </c>
      <c r="AN1235" s="13">
        <v>0.26086956521739102</v>
      </c>
      <c r="AO1235" s="13">
        <v>0.31343283582089598</v>
      </c>
      <c r="AP1235" s="13"/>
      <c r="AQ1235" s="13">
        <v>0.34357541899441302</v>
      </c>
      <c r="AR1235" s="13">
        <v>0.28888888888888897</v>
      </c>
      <c r="AS1235" s="13"/>
      <c r="AT1235" s="13">
        <v>0.34319526627218899</v>
      </c>
      <c r="AU1235" s="13">
        <v>0.313765182186235</v>
      </c>
      <c r="AV1235" s="13"/>
      <c r="AW1235" s="13">
        <v>0.34759358288770098</v>
      </c>
      <c r="AX1235" s="13">
        <v>0.30705394190871399</v>
      </c>
      <c r="AY1235" s="13"/>
      <c r="AZ1235" s="13">
        <v>0.27547169811320799</v>
      </c>
      <c r="BA1235" s="13">
        <v>0.34673366834170899</v>
      </c>
      <c r="BB1235" s="13"/>
      <c r="BC1235" s="13">
        <v>0.35087719298245601</v>
      </c>
      <c r="BD1235" s="13">
        <v>0.31932773109243701</v>
      </c>
      <c r="BE1235" s="13"/>
      <c r="BF1235" s="13">
        <v>0.34722222222222199</v>
      </c>
      <c r="BG1235" s="13">
        <v>0.35353535353535398</v>
      </c>
      <c r="BH1235" s="13"/>
      <c r="BI1235" s="13">
        <v>0.32941176470588202</v>
      </c>
      <c r="BJ1235" s="13">
        <v>0.314974182444062</v>
      </c>
      <c r="BK1235" s="13"/>
      <c r="BL1235" s="13">
        <v>0.27862595419847302</v>
      </c>
      <c r="BM1235" s="13">
        <v>0.33250620347394499</v>
      </c>
    </row>
    <row r="1236" spans="2:65" x14ac:dyDescent="0.3">
      <c r="B1236" t="s">
        <v>477</v>
      </c>
      <c r="C1236" s="13">
        <v>0.60444444444444401</v>
      </c>
      <c r="D1236" s="13">
        <v>0.61562499999999998</v>
      </c>
      <c r="E1236" s="13">
        <v>0.59090909090909105</v>
      </c>
      <c r="F1236" s="13"/>
      <c r="G1236" s="13">
        <v>0.68367346938775497</v>
      </c>
      <c r="H1236" s="13">
        <v>0.54335260115606898</v>
      </c>
      <c r="I1236" s="13">
        <v>0.61744966442952998</v>
      </c>
      <c r="J1236" s="13">
        <v>0.70192307692307698</v>
      </c>
      <c r="K1236" s="13">
        <v>0.515625</v>
      </c>
      <c r="L1236" s="13">
        <v>0.56321839080459801</v>
      </c>
      <c r="M1236" s="13"/>
      <c r="N1236" s="13">
        <v>0.565217391304348</v>
      </c>
      <c r="O1236" s="13">
        <v>0.640625</v>
      </c>
      <c r="P1236" s="13">
        <v>0.63095238095238104</v>
      </c>
      <c r="Q1236" s="13">
        <v>0.59876543209876498</v>
      </c>
      <c r="R1236" s="13"/>
      <c r="S1236" s="13">
        <v>0.59868421052631604</v>
      </c>
      <c r="T1236" s="13">
        <v>0.51666666666666705</v>
      </c>
      <c r="U1236" s="13">
        <v>0.65517241379310298</v>
      </c>
      <c r="V1236" s="13">
        <v>0.59090909090909105</v>
      </c>
      <c r="W1236" s="13">
        <v>0.679245283018868</v>
      </c>
      <c r="X1236" s="13">
        <v>0.57627118644067798</v>
      </c>
      <c r="Y1236" s="13">
        <v>0.609375</v>
      </c>
      <c r="Z1236" s="13">
        <v>0.42105263157894701</v>
      </c>
      <c r="AA1236" s="13">
        <v>0.66666666666666696</v>
      </c>
      <c r="AB1236" s="13">
        <v>0.66</v>
      </c>
      <c r="AC1236" s="13">
        <v>0.54838709677419395</v>
      </c>
      <c r="AD1236" s="13">
        <v>0.625</v>
      </c>
      <c r="AE1236" s="13"/>
      <c r="AF1236" s="13">
        <v>0.61445783132530096</v>
      </c>
      <c r="AG1236" s="13">
        <v>0.59143968871595298</v>
      </c>
      <c r="AH1236" s="13"/>
      <c r="AI1236" s="13">
        <v>0.54629629629629595</v>
      </c>
      <c r="AJ1236" s="13">
        <v>0.55555555555555602</v>
      </c>
      <c r="AK1236" s="13">
        <v>0.67179487179487196</v>
      </c>
      <c r="AL1236" s="13"/>
      <c r="AM1236" s="13">
        <v>0.42857142857142899</v>
      </c>
      <c r="AN1236" s="13">
        <v>0.65217391304347805</v>
      </c>
      <c r="AO1236" s="13">
        <v>0.61194029850746301</v>
      </c>
      <c r="AP1236" s="13"/>
      <c r="AQ1236" s="13">
        <v>0.58379888268156399</v>
      </c>
      <c r="AR1236" s="13">
        <v>0.62539682539682495</v>
      </c>
      <c r="AS1236" s="13"/>
      <c r="AT1236" s="13">
        <v>0.56804733727810697</v>
      </c>
      <c r="AU1236" s="13">
        <v>0.61133603238866396</v>
      </c>
      <c r="AV1236" s="13"/>
      <c r="AW1236" s="13">
        <v>0.59893048128342197</v>
      </c>
      <c r="AX1236" s="13">
        <v>0.609958506224066</v>
      </c>
      <c r="AY1236" s="13"/>
      <c r="AZ1236" s="13">
        <v>0.64528301886792405</v>
      </c>
      <c r="BA1236" s="13">
        <v>0.58040201005025105</v>
      </c>
      <c r="BB1236" s="13"/>
      <c r="BC1236" s="13">
        <v>0.60233918128654995</v>
      </c>
      <c r="BD1236" s="13">
        <v>0.58823529411764697</v>
      </c>
      <c r="BE1236" s="13"/>
      <c r="BF1236" s="13">
        <v>0.59722222222222199</v>
      </c>
      <c r="BG1236" s="13">
        <v>0.60606060606060597</v>
      </c>
      <c r="BH1236" s="13"/>
      <c r="BI1236" s="13">
        <v>0.6</v>
      </c>
      <c r="BJ1236" s="13">
        <v>0.60585197934595503</v>
      </c>
      <c r="BK1236" s="13"/>
      <c r="BL1236" s="13">
        <v>0.66412213740458004</v>
      </c>
      <c r="BM1236" s="13">
        <v>0.57568238213399503</v>
      </c>
    </row>
    <row r="1237" spans="2:65" x14ac:dyDescent="0.3">
      <c r="B1237" t="s">
        <v>75</v>
      </c>
      <c r="C1237" s="13">
        <v>7.8518518518518501E-2</v>
      </c>
      <c r="D1237" s="13">
        <v>6.8750000000000006E-2</v>
      </c>
      <c r="E1237" s="13">
        <v>8.8068181818181795E-2</v>
      </c>
      <c r="F1237" s="13"/>
      <c r="G1237" s="13">
        <v>4.08163265306122E-2</v>
      </c>
      <c r="H1237" s="13">
        <v>8.6705202312138699E-2</v>
      </c>
      <c r="I1237" s="13">
        <v>8.7248322147651006E-2</v>
      </c>
      <c r="J1237" s="13">
        <v>4.80769230769231E-2</v>
      </c>
      <c r="K1237" s="13">
        <v>0.109375</v>
      </c>
      <c r="L1237" s="13">
        <v>0.10344827586206901</v>
      </c>
      <c r="M1237" s="13"/>
      <c r="N1237" s="13">
        <v>7.3913043478260901E-2</v>
      </c>
      <c r="O1237" s="13">
        <v>6.7708333333333301E-2</v>
      </c>
      <c r="P1237" s="13">
        <v>7.1428571428571397E-2</v>
      </c>
      <c r="Q1237" s="13">
        <v>0.104938271604938</v>
      </c>
      <c r="R1237" s="13"/>
      <c r="S1237" s="13">
        <v>6.5789473684210495E-2</v>
      </c>
      <c r="T1237" s="13">
        <v>6.6666666666666693E-2</v>
      </c>
      <c r="U1237" s="13">
        <v>0.17241379310344801</v>
      </c>
      <c r="V1237" s="13">
        <v>0.12121212121212099</v>
      </c>
      <c r="W1237" s="13">
        <v>9.4339622641509399E-2</v>
      </c>
      <c r="X1237" s="13">
        <v>1.6949152542372899E-2</v>
      </c>
      <c r="Y1237" s="13">
        <v>7.8125E-2</v>
      </c>
      <c r="Z1237" s="13">
        <v>0.21052631578947401</v>
      </c>
      <c r="AA1237" s="13">
        <v>4.7619047619047603E-2</v>
      </c>
      <c r="AB1237" s="13">
        <v>0.06</v>
      </c>
      <c r="AC1237" s="13">
        <v>0.12903225806451599</v>
      </c>
      <c r="AD1237" s="13">
        <v>0</v>
      </c>
      <c r="AE1237" s="13"/>
      <c r="AF1237" s="13">
        <v>6.5060240963855404E-2</v>
      </c>
      <c r="AG1237" s="13">
        <v>0.101167315175097</v>
      </c>
      <c r="AH1237" s="13"/>
      <c r="AI1237" s="13">
        <v>8.3333333333333301E-2</v>
      </c>
      <c r="AJ1237" s="13">
        <v>0</v>
      </c>
      <c r="AK1237" s="13">
        <v>6.15384615384615E-2</v>
      </c>
      <c r="AL1237" s="13"/>
      <c r="AM1237" s="13">
        <v>3.5714285714285698E-2</v>
      </c>
      <c r="AN1237" s="13">
        <v>8.6956521739130405E-2</v>
      </c>
      <c r="AO1237" s="13">
        <v>7.4626865671641798E-2</v>
      </c>
      <c r="AP1237" s="13"/>
      <c r="AQ1237" s="13">
        <v>7.2625698324022395E-2</v>
      </c>
      <c r="AR1237" s="13">
        <v>8.5714285714285701E-2</v>
      </c>
      <c r="AS1237" s="13"/>
      <c r="AT1237" s="13">
        <v>8.8757396449704096E-2</v>
      </c>
      <c r="AU1237" s="13">
        <v>7.48987854251012E-2</v>
      </c>
      <c r="AV1237" s="13"/>
      <c r="AW1237" s="13">
        <v>5.3475935828876997E-2</v>
      </c>
      <c r="AX1237" s="13">
        <v>8.29875518672199E-2</v>
      </c>
      <c r="AY1237" s="13"/>
      <c r="AZ1237" s="13">
        <v>7.9245283018867907E-2</v>
      </c>
      <c r="BA1237" s="13">
        <v>7.2864321608040197E-2</v>
      </c>
      <c r="BB1237" s="13"/>
      <c r="BC1237" s="13">
        <v>4.6783625730994101E-2</v>
      </c>
      <c r="BD1237" s="13">
        <v>9.2436974789915999E-2</v>
      </c>
      <c r="BE1237" s="13"/>
      <c r="BF1237" s="13">
        <v>5.5555555555555601E-2</v>
      </c>
      <c r="BG1237" s="13">
        <v>4.0404040404040401E-2</v>
      </c>
      <c r="BH1237" s="13"/>
      <c r="BI1237" s="13">
        <v>7.0588235294117604E-2</v>
      </c>
      <c r="BJ1237" s="13">
        <v>7.9173838209982805E-2</v>
      </c>
      <c r="BK1237" s="13"/>
      <c r="BL1237" s="13">
        <v>5.7251908396946598E-2</v>
      </c>
      <c r="BM1237" s="13">
        <v>9.1811414392059601E-2</v>
      </c>
    </row>
    <row r="1238" spans="2:65" x14ac:dyDescent="0.3">
      <c r="C1238" s="13"/>
      <c r="D1238" s="13"/>
      <c r="E1238" s="13"/>
      <c r="F1238" s="13"/>
      <c r="G1238" s="13"/>
      <c r="H1238" s="13"/>
      <c r="I1238" s="13"/>
      <c r="J1238" s="13"/>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c r="BK1238" s="13"/>
      <c r="BL1238" s="13"/>
      <c r="BM1238" s="13"/>
    </row>
    <row r="1239" spans="2:65" x14ac:dyDescent="0.3">
      <c r="B1239" s="6" t="s">
        <v>480</v>
      </c>
      <c r="C1239" s="13"/>
      <c r="D1239" s="13"/>
      <c r="E1239" s="13"/>
      <c r="F1239" s="13"/>
      <c r="G1239" s="13"/>
      <c r="H1239" s="13"/>
      <c r="I1239" s="13"/>
      <c r="J1239" s="13"/>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c r="BK1239" s="13"/>
      <c r="BL1239" s="13"/>
      <c r="BM1239" s="13"/>
    </row>
    <row r="1240" spans="2:65" x14ac:dyDescent="0.3">
      <c r="B1240" s="23" t="s">
        <v>184</v>
      </c>
      <c r="C1240" s="13"/>
      <c r="D1240" s="13"/>
      <c r="E1240" s="13"/>
      <c r="F1240" s="13"/>
      <c r="G1240" s="13"/>
      <c r="H1240" s="13"/>
      <c r="I1240" s="13"/>
      <c r="J1240" s="13"/>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c r="BK1240" s="13"/>
      <c r="BL1240" s="13"/>
      <c r="BM1240" s="13"/>
    </row>
    <row r="1241" spans="2:65" x14ac:dyDescent="0.3">
      <c r="B1241" t="s">
        <v>476</v>
      </c>
      <c r="C1241" s="13">
        <v>0.26222222222222202</v>
      </c>
      <c r="D1241" s="13">
        <v>0.25624999999999998</v>
      </c>
      <c r="E1241" s="13">
        <v>0.26988636363636398</v>
      </c>
      <c r="F1241" s="13"/>
      <c r="G1241" s="13">
        <v>0.23469387755102</v>
      </c>
      <c r="H1241" s="13">
        <v>0.329479768786127</v>
      </c>
      <c r="I1241" s="13">
        <v>0.26174496644295298</v>
      </c>
      <c r="J1241" s="13">
        <v>0.240384615384615</v>
      </c>
      <c r="K1241" s="13">
        <v>0.21875</v>
      </c>
      <c r="L1241" s="13">
        <v>0.21839080459770099</v>
      </c>
      <c r="M1241" s="13"/>
      <c r="N1241" s="13">
        <v>0.291304347826087</v>
      </c>
      <c r="O1241" s="13">
        <v>0.21354166666666699</v>
      </c>
      <c r="P1241" s="13">
        <v>0.273809523809524</v>
      </c>
      <c r="Q1241" s="13">
        <v>0.27160493827160498</v>
      </c>
      <c r="R1241" s="13"/>
      <c r="S1241" s="13">
        <v>0.30263157894736797</v>
      </c>
      <c r="T1241" s="13">
        <v>0.35</v>
      </c>
      <c r="U1241" s="13">
        <v>0.17241379310344801</v>
      </c>
      <c r="V1241" s="13">
        <v>0.25757575757575801</v>
      </c>
      <c r="W1241" s="13">
        <v>0.20754716981132099</v>
      </c>
      <c r="X1241" s="13">
        <v>0.355932203389831</v>
      </c>
      <c r="Y1241" s="13">
        <v>0.203125</v>
      </c>
      <c r="Z1241" s="13">
        <v>0.157894736842105</v>
      </c>
      <c r="AA1241" s="13">
        <v>0.226190476190476</v>
      </c>
      <c r="AB1241" s="13">
        <v>0.2</v>
      </c>
      <c r="AC1241" s="13">
        <v>0.25806451612903197</v>
      </c>
      <c r="AD1241" s="13">
        <v>0.375</v>
      </c>
      <c r="AE1241" s="13"/>
      <c r="AF1241" s="13">
        <v>0.27228915662650599</v>
      </c>
      <c r="AG1241" s="13">
        <v>0.24513618677042801</v>
      </c>
      <c r="AH1241" s="13"/>
      <c r="AI1241" s="13">
        <v>0.30555555555555602</v>
      </c>
      <c r="AJ1241" s="13">
        <v>0.41666666666666702</v>
      </c>
      <c r="AK1241" s="13">
        <v>0.230769230769231</v>
      </c>
      <c r="AL1241" s="13"/>
      <c r="AM1241" s="13">
        <v>0.39285714285714302</v>
      </c>
      <c r="AN1241" s="13">
        <v>0.39130434782608697</v>
      </c>
      <c r="AO1241" s="13">
        <v>0.28358208955223901</v>
      </c>
      <c r="AP1241" s="13"/>
      <c r="AQ1241" s="13">
        <v>0.28770949720670402</v>
      </c>
      <c r="AR1241" s="13">
        <v>0.234920634920635</v>
      </c>
      <c r="AS1241" s="13"/>
      <c r="AT1241" s="13">
        <v>0.30177514792899401</v>
      </c>
      <c r="AU1241" s="13">
        <v>0.25303643724696401</v>
      </c>
      <c r="AV1241" s="13"/>
      <c r="AW1241" s="13">
        <v>0.29946524064171098</v>
      </c>
      <c r="AX1241" s="13">
        <v>0.24896265560166</v>
      </c>
      <c r="AY1241" s="13"/>
      <c r="AZ1241" s="13">
        <v>0.20754716981132099</v>
      </c>
      <c r="BA1241" s="13">
        <v>0.29899497487437199</v>
      </c>
      <c r="BB1241" s="13"/>
      <c r="BC1241" s="13">
        <v>0.29239766081871299</v>
      </c>
      <c r="BD1241" s="13">
        <v>0.29411764705882398</v>
      </c>
      <c r="BE1241" s="13"/>
      <c r="BF1241" s="13">
        <v>0.25</v>
      </c>
      <c r="BG1241" s="13">
        <v>0.32323232323232298</v>
      </c>
      <c r="BH1241" s="13"/>
      <c r="BI1241" s="13">
        <v>0.30588235294117599</v>
      </c>
      <c r="BJ1241" s="13">
        <v>0.25301204819277101</v>
      </c>
      <c r="BK1241" s="13"/>
      <c r="BL1241" s="13">
        <v>0.19465648854961801</v>
      </c>
      <c r="BM1241" s="13">
        <v>0.29776674937965297</v>
      </c>
    </row>
    <row r="1242" spans="2:65" x14ac:dyDescent="0.3">
      <c r="B1242" t="s">
        <v>477</v>
      </c>
      <c r="C1242" s="13">
        <v>0.66814814814814805</v>
      </c>
      <c r="D1242" s="13">
        <v>0.68437499999999996</v>
      </c>
      <c r="E1242" s="13">
        <v>0.65056818181818199</v>
      </c>
      <c r="F1242" s="13"/>
      <c r="G1242" s="13">
        <v>0.74489795918367396</v>
      </c>
      <c r="H1242" s="13">
        <v>0.60115606936416199</v>
      </c>
      <c r="I1242" s="13">
        <v>0.66442953020134199</v>
      </c>
      <c r="J1242" s="13">
        <v>0.69230769230769196</v>
      </c>
      <c r="K1242" s="13">
        <v>0.65625</v>
      </c>
      <c r="L1242" s="13">
        <v>0.70114942528735602</v>
      </c>
      <c r="M1242" s="13"/>
      <c r="N1242" s="13">
        <v>0.64347826086956506</v>
      </c>
      <c r="O1242" s="13">
        <v>0.70833333333333304</v>
      </c>
      <c r="P1242" s="13">
        <v>0.64285714285714302</v>
      </c>
      <c r="Q1242" s="13">
        <v>0.66666666666666696</v>
      </c>
      <c r="R1242" s="13"/>
      <c r="S1242" s="13">
        <v>0.64473684210526305</v>
      </c>
      <c r="T1242" s="13">
        <v>0.55000000000000004</v>
      </c>
      <c r="U1242" s="13">
        <v>0.65517241379310298</v>
      </c>
      <c r="V1242" s="13">
        <v>0.68181818181818199</v>
      </c>
      <c r="W1242" s="13">
        <v>0.71698113207547198</v>
      </c>
      <c r="X1242" s="13">
        <v>0.59322033898305104</v>
      </c>
      <c r="Y1242" s="13">
        <v>0.75</v>
      </c>
      <c r="Z1242" s="13">
        <v>0.63157894736842102</v>
      </c>
      <c r="AA1242" s="13">
        <v>0.75</v>
      </c>
      <c r="AB1242" s="13">
        <v>0.72</v>
      </c>
      <c r="AC1242" s="13">
        <v>0.61290322580645196</v>
      </c>
      <c r="AD1242" s="13">
        <v>0.625</v>
      </c>
      <c r="AE1242" s="13"/>
      <c r="AF1242" s="13">
        <v>0.681927710843373</v>
      </c>
      <c r="AG1242" s="13">
        <v>0.64591439688716001</v>
      </c>
      <c r="AH1242" s="13"/>
      <c r="AI1242" s="13">
        <v>0.64814814814814803</v>
      </c>
      <c r="AJ1242" s="13">
        <v>0.58333333333333304</v>
      </c>
      <c r="AK1242" s="13">
        <v>0.72820512820512795</v>
      </c>
      <c r="AL1242" s="13"/>
      <c r="AM1242" s="13">
        <v>0.57142857142857095</v>
      </c>
      <c r="AN1242" s="13">
        <v>0.60869565217391297</v>
      </c>
      <c r="AO1242" s="13">
        <v>0.67164179104477595</v>
      </c>
      <c r="AP1242" s="13"/>
      <c r="AQ1242" s="13">
        <v>0.63966480446927398</v>
      </c>
      <c r="AR1242" s="13">
        <v>0.69841269841269804</v>
      </c>
      <c r="AS1242" s="13"/>
      <c r="AT1242" s="13">
        <v>0.63905325443786998</v>
      </c>
      <c r="AU1242" s="13">
        <v>0.67408906882591102</v>
      </c>
      <c r="AV1242" s="13"/>
      <c r="AW1242" s="13">
        <v>0.64171122994652396</v>
      </c>
      <c r="AX1242" s="13">
        <v>0.68049792531120301</v>
      </c>
      <c r="AY1242" s="13"/>
      <c r="AZ1242" s="13">
        <v>0.72452830188679196</v>
      </c>
      <c r="BA1242" s="13">
        <v>0.63567839195979903</v>
      </c>
      <c r="BB1242" s="13"/>
      <c r="BC1242" s="13">
        <v>0.69005847953216404</v>
      </c>
      <c r="BD1242" s="13">
        <v>0.630252100840336</v>
      </c>
      <c r="BE1242" s="13"/>
      <c r="BF1242" s="13">
        <v>0.72222222222222199</v>
      </c>
      <c r="BG1242" s="13">
        <v>0.66666666666666696</v>
      </c>
      <c r="BH1242" s="13"/>
      <c r="BI1242" s="13">
        <v>0.63529411764705901</v>
      </c>
      <c r="BJ1242" s="13">
        <v>0.67641996557659201</v>
      </c>
      <c r="BK1242" s="13"/>
      <c r="BL1242" s="13">
        <v>0.75954198473282397</v>
      </c>
      <c r="BM1242" s="13">
        <v>0.61538461538461497</v>
      </c>
    </row>
    <row r="1243" spans="2:65" x14ac:dyDescent="0.3">
      <c r="B1243" t="s">
        <v>75</v>
      </c>
      <c r="C1243" s="13">
        <v>6.9629629629629597E-2</v>
      </c>
      <c r="D1243" s="13">
        <v>5.9374999999999997E-2</v>
      </c>
      <c r="E1243" s="13">
        <v>7.9545454545454503E-2</v>
      </c>
      <c r="F1243" s="13"/>
      <c r="G1243" s="13">
        <v>2.04081632653061E-2</v>
      </c>
      <c r="H1243" s="13">
        <v>6.9364161849711004E-2</v>
      </c>
      <c r="I1243" s="13">
        <v>7.3825503355704702E-2</v>
      </c>
      <c r="J1243" s="13">
        <v>6.7307692307692304E-2</v>
      </c>
      <c r="K1243" s="13">
        <v>0.125</v>
      </c>
      <c r="L1243" s="13">
        <v>8.04597701149425E-2</v>
      </c>
      <c r="M1243" s="13"/>
      <c r="N1243" s="13">
        <v>6.5217391304347797E-2</v>
      </c>
      <c r="O1243" s="13">
        <v>7.8125E-2</v>
      </c>
      <c r="P1243" s="13">
        <v>8.3333333333333301E-2</v>
      </c>
      <c r="Q1243" s="13">
        <v>6.1728395061728399E-2</v>
      </c>
      <c r="R1243" s="13"/>
      <c r="S1243" s="13">
        <v>5.2631578947368397E-2</v>
      </c>
      <c r="T1243" s="13">
        <v>0.1</v>
      </c>
      <c r="U1243" s="13">
        <v>0.17241379310344801</v>
      </c>
      <c r="V1243" s="13">
        <v>6.0606060606060601E-2</v>
      </c>
      <c r="W1243" s="13">
        <v>7.5471698113207503E-2</v>
      </c>
      <c r="X1243" s="13">
        <v>5.0847457627118599E-2</v>
      </c>
      <c r="Y1243" s="13">
        <v>4.6875E-2</v>
      </c>
      <c r="Z1243" s="13">
        <v>0.21052631578947401</v>
      </c>
      <c r="AA1243" s="13">
        <v>2.3809523809523801E-2</v>
      </c>
      <c r="AB1243" s="13">
        <v>0.08</v>
      </c>
      <c r="AC1243" s="13">
        <v>0.12903225806451599</v>
      </c>
      <c r="AD1243" s="13">
        <v>0</v>
      </c>
      <c r="AE1243" s="13"/>
      <c r="AF1243" s="13">
        <v>4.57831325301205E-2</v>
      </c>
      <c r="AG1243" s="13">
        <v>0.10894941634241199</v>
      </c>
      <c r="AH1243" s="13"/>
      <c r="AI1243" s="13">
        <v>4.6296296296296301E-2</v>
      </c>
      <c r="AJ1243" s="13">
        <v>0</v>
      </c>
      <c r="AK1243" s="13">
        <v>4.1025641025640998E-2</v>
      </c>
      <c r="AL1243" s="13"/>
      <c r="AM1243" s="13">
        <v>3.5714285714285698E-2</v>
      </c>
      <c r="AN1243" s="13">
        <v>0</v>
      </c>
      <c r="AO1243" s="13">
        <v>4.47761194029851E-2</v>
      </c>
      <c r="AP1243" s="13"/>
      <c r="AQ1243" s="13">
        <v>7.2625698324022395E-2</v>
      </c>
      <c r="AR1243" s="13">
        <v>6.6666666666666693E-2</v>
      </c>
      <c r="AS1243" s="13"/>
      <c r="AT1243" s="13">
        <v>5.9171597633136098E-2</v>
      </c>
      <c r="AU1243" s="13">
        <v>7.28744939271255E-2</v>
      </c>
      <c r="AV1243" s="13"/>
      <c r="AW1243" s="13">
        <v>5.8823529411764698E-2</v>
      </c>
      <c r="AX1243" s="13">
        <v>7.0539419087136901E-2</v>
      </c>
      <c r="AY1243" s="13"/>
      <c r="AZ1243" s="13">
        <v>6.7924528301886805E-2</v>
      </c>
      <c r="BA1243" s="13">
        <v>6.5326633165829207E-2</v>
      </c>
      <c r="BB1243" s="13"/>
      <c r="BC1243" s="13">
        <v>1.7543859649122799E-2</v>
      </c>
      <c r="BD1243" s="13">
        <v>7.5630252100840303E-2</v>
      </c>
      <c r="BE1243" s="13"/>
      <c r="BF1243" s="13">
        <v>2.7777777777777801E-2</v>
      </c>
      <c r="BG1243" s="13">
        <v>1.01010101010101E-2</v>
      </c>
      <c r="BH1243" s="13"/>
      <c r="BI1243" s="13">
        <v>5.8823529411764698E-2</v>
      </c>
      <c r="BJ1243" s="13">
        <v>7.0567986230636801E-2</v>
      </c>
      <c r="BK1243" s="13"/>
      <c r="BL1243" s="13">
        <v>4.58015267175573E-2</v>
      </c>
      <c r="BM1243" s="13">
        <v>8.6848635235731997E-2</v>
      </c>
    </row>
    <row r="1244" spans="2:65" x14ac:dyDescent="0.3">
      <c r="C1244" s="13"/>
      <c r="D1244" s="13"/>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c r="BK1244" s="13"/>
      <c r="BL1244" s="13"/>
      <c r="BM1244" s="13"/>
    </row>
    <row r="1245" spans="2:65" x14ac:dyDescent="0.3">
      <c r="B1245" s="6" t="s">
        <v>481</v>
      </c>
      <c r="C1245" s="13"/>
      <c r="D1245" s="13"/>
      <c r="E1245" s="13"/>
      <c r="F1245" s="13"/>
      <c r="G1245" s="13"/>
      <c r="H1245" s="13"/>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c r="BK1245" s="13"/>
      <c r="BL1245" s="13"/>
      <c r="BM1245" s="13"/>
    </row>
    <row r="1246" spans="2:65" x14ac:dyDescent="0.3">
      <c r="B1246" s="23" t="s">
        <v>184</v>
      </c>
      <c r="C1246" s="13"/>
      <c r="D1246" s="13"/>
      <c r="E1246" s="13"/>
      <c r="F1246" s="13"/>
      <c r="G1246" s="13"/>
      <c r="H1246" s="13"/>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c r="BK1246" s="13"/>
      <c r="BL1246" s="13"/>
      <c r="BM1246" s="13"/>
    </row>
    <row r="1247" spans="2:65" x14ac:dyDescent="0.3">
      <c r="B1247" t="s">
        <v>476</v>
      </c>
      <c r="C1247" s="13">
        <v>0.22074074074074099</v>
      </c>
      <c r="D1247" s="13">
        <v>0.22500000000000001</v>
      </c>
      <c r="E1247" s="13">
        <v>0.21875</v>
      </c>
      <c r="F1247" s="13"/>
      <c r="G1247" s="13">
        <v>0.16326530612244899</v>
      </c>
      <c r="H1247" s="13">
        <v>0.28323699421965298</v>
      </c>
      <c r="I1247" s="13">
        <v>0.23489932885906001</v>
      </c>
      <c r="J1247" s="13">
        <v>0.15384615384615399</v>
      </c>
      <c r="K1247" s="13">
        <v>0.234375</v>
      </c>
      <c r="L1247" s="13">
        <v>0.20689655172413801</v>
      </c>
      <c r="M1247" s="13"/>
      <c r="N1247" s="13">
        <v>0.29565217391304299</v>
      </c>
      <c r="O1247" s="13">
        <v>0.125</v>
      </c>
      <c r="P1247" s="13">
        <v>0.202380952380952</v>
      </c>
      <c r="Q1247" s="13">
        <v>0.24691358024691401</v>
      </c>
      <c r="R1247" s="13"/>
      <c r="S1247" s="13">
        <v>0.25</v>
      </c>
      <c r="T1247" s="13">
        <v>0.266666666666667</v>
      </c>
      <c r="U1247" s="13">
        <v>0.17241379310344801</v>
      </c>
      <c r="V1247" s="13">
        <v>0.18181818181818199</v>
      </c>
      <c r="W1247" s="13">
        <v>0.15094339622641501</v>
      </c>
      <c r="X1247" s="13">
        <v>0.322033898305085</v>
      </c>
      <c r="Y1247" s="13">
        <v>0.1875</v>
      </c>
      <c r="Z1247" s="13">
        <v>0.26315789473684198</v>
      </c>
      <c r="AA1247" s="13">
        <v>0.19047619047618999</v>
      </c>
      <c r="AB1247" s="13">
        <v>0.2</v>
      </c>
      <c r="AC1247" s="13">
        <v>0.19354838709677399</v>
      </c>
      <c r="AD1247" s="13">
        <v>0.25</v>
      </c>
      <c r="AE1247" s="13"/>
      <c r="AF1247" s="13">
        <v>0.22168674698795199</v>
      </c>
      <c r="AG1247" s="13">
        <v>0.22178988326848201</v>
      </c>
      <c r="AH1247" s="13"/>
      <c r="AI1247" s="13">
        <v>0.27777777777777801</v>
      </c>
      <c r="AJ1247" s="13">
        <v>0.33333333333333298</v>
      </c>
      <c r="AK1247" s="13">
        <v>0.16410256410256399</v>
      </c>
      <c r="AL1247" s="13"/>
      <c r="AM1247" s="13">
        <v>0.35714285714285698</v>
      </c>
      <c r="AN1247" s="13">
        <v>0.30434782608695699</v>
      </c>
      <c r="AO1247" s="13">
        <v>0.22388059701492499</v>
      </c>
      <c r="AP1247" s="13"/>
      <c r="AQ1247" s="13">
        <v>0.245810055865922</v>
      </c>
      <c r="AR1247" s="13">
        <v>0.19365079365079399</v>
      </c>
      <c r="AS1247" s="13"/>
      <c r="AT1247" s="13">
        <v>0.23668639053254401</v>
      </c>
      <c r="AU1247" s="13">
        <v>0.22064777327935201</v>
      </c>
      <c r="AV1247" s="13"/>
      <c r="AW1247" s="13">
        <v>0.25668449197860999</v>
      </c>
      <c r="AX1247" s="13">
        <v>0.20539419087136901</v>
      </c>
      <c r="AY1247" s="13"/>
      <c r="AZ1247" s="13">
        <v>0.177358490566038</v>
      </c>
      <c r="BA1247" s="13">
        <v>0.25376884422110602</v>
      </c>
      <c r="BB1247" s="13"/>
      <c r="BC1247" s="13">
        <v>0.251461988304094</v>
      </c>
      <c r="BD1247" s="13">
        <v>0.218487394957983</v>
      </c>
      <c r="BE1247" s="13"/>
      <c r="BF1247" s="13">
        <v>0.22222222222222199</v>
      </c>
      <c r="BG1247" s="13">
        <v>0.27272727272727298</v>
      </c>
      <c r="BH1247" s="13"/>
      <c r="BI1247" s="13">
        <v>0.29411764705882398</v>
      </c>
      <c r="BJ1247" s="13">
        <v>0.208261617900172</v>
      </c>
      <c r="BK1247" s="13"/>
      <c r="BL1247" s="13">
        <v>0.19083969465648901</v>
      </c>
      <c r="BM1247" s="13">
        <v>0.23573200992555801</v>
      </c>
    </row>
    <row r="1248" spans="2:65" x14ac:dyDescent="0.3">
      <c r="B1248" t="s">
        <v>477</v>
      </c>
      <c r="C1248" s="13">
        <v>0.72148148148148195</v>
      </c>
      <c r="D1248" s="13">
        <v>0.72187500000000004</v>
      </c>
      <c r="E1248" s="13">
        <v>0.71875</v>
      </c>
      <c r="F1248" s="13"/>
      <c r="G1248" s="13">
        <v>0.80612244897959195</v>
      </c>
      <c r="H1248" s="13">
        <v>0.65317919075144504</v>
      </c>
      <c r="I1248" s="13">
        <v>0.69798657718120805</v>
      </c>
      <c r="J1248" s="13">
        <v>0.78846153846153799</v>
      </c>
      <c r="K1248" s="13">
        <v>0.671875</v>
      </c>
      <c r="L1248" s="13">
        <v>0.75862068965517204</v>
      </c>
      <c r="M1248" s="13"/>
      <c r="N1248" s="13">
        <v>0.65217391304347805</v>
      </c>
      <c r="O1248" s="13">
        <v>0.81770833333333304</v>
      </c>
      <c r="P1248" s="13">
        <v>0.72619047619047605</v>
      </c>
      <c r="Q1248" s="13">
        <v>0.69135802469135799</v>
      </c>
      <c r="R1248" s="13"/>
      <c r="S1248" s="13">
        <v>0.71052631578947401</v>
      </c>
      <c r="T1248" s="13">
        <v>0.65</v>
      </c>
      <c r="U1248" s="13">
        <v>0.65517241379310298</v>
      </c>
      <c r="V1248" s="13">
        <v>0.75757575757575801</v>
      </c>
      <c r="W1248" s="13">
        <v>0.79245283018867896</v>
      </c>
      <c r="X1248" s="13">
        <v>0.644067796610169</v>
      </c>
      <c r="Y1248" s="13">
        <v>0.796875</v>
      </c>
      <c r="Z1248" s="13">
        <v>0.63157894736842102</v>
      </c>
      <c r="AA1248" s="13">
        <v>0.76190476190476197</v>
      </c>
      <c r="AB1248" s="13">
        <v>0.74</v>
      </c>
      <c r="AC1248" s="13">
        <v>0.67741935483870996</v>
      </c>
      <c r="AD1248" s="13">
        <v>0.75</v>
      </c>
      <c r="AE1248" s="13"/>
      <c r="AF1248" s="13">
        <v>0.73493975903614495</v>
      </c>
      <c r="AG1248" s="13">
        <v>0.69649805447470803</v>
      </c>
      <c r="AH1248" s="13"/>
      <c r="AI1248" s="13">
        <v>0.68518518518518501</v>
      </c>
      <c r="AJ1248" s="13">
        <v>0.66666666666666696</v>
      </c>
      <c r="AK1248" s="13">
        <v>0.78974358974359005</v>
      </c>
      <c r="AL1248" s="13"/>
      <c r="AM1248" s="13">
        <v>0.64285714285714302</v>
      </c>
      <c r="AN1248" s="13">
        <v>0.69565217391304301</v>
      </c>
      <c r="AO1248" s="13">
        <v>0.74626865671641796</v>
      </c>
      <c r="AP1248" s="13"/>
      <c r="AQ1248" s="13">
        <v>0.68156424581005604</v>
      </c>
      <c r="AR1248" s="13">
        <v>0.76507936507936503</v>
      </c>
      <c r="AS1248" s="13"/>
      <c r="AT1248" s="13">
        <v>0.71597633136094696</v>
      </c>
      <c r="AU1248" s="13">
        <v>0.71659919028340102</v>
      </c>
      <c r="AV1248" s="13"/>
      <c r="AW1248" s="13">
        <v>0.69518716577540096</v>
      </c>
      <c r="AX1248" s="13">
        <v>0.73651452282157703</v>
      </c>
      <c r="AY1248" s="13"/>
      <c r="AZ1248" s="13">
        <v>0.76226415094339595</v>
      </c>
      <c r="BA1248" s="13">
        <v>0.69597989949748695</v>
      </c>
      <c r="BB1248" s="13"/>
      <c r="BC1248" s="13">
        <v>0.71929824561403499</v>
      </c>
      <c r="BD1248" s="13">
        <v>0.71428571428571397</v>
      </c>
      <c r="BE1248" s="13"/>
      <c r="BF1248" s="13">
        <v>0.73611111111111105</v>
      </c>
      <c r="BG1248" s="13">
        <v>0.70707070707070696</v>
      </c>
      <c r="BH1248" s="13"/>
      <c r="BI1248" s="13">
        <v>0.64705882352941202</v>
      </c>
      <c r="BJ1248" s="13">
        <v>0.73493975903614495</v>
      </c>
      <c r="BK1248" s="13"/>
      <c r="BL1248" s="13">
        <v>0.76717557251908397</v>
      </c>
      <c r="BM1248" s="13">
        <v>0.69478908188585597</v>
      </c>
    </row>
    <row r="1249" spans="2:65" x14ac:dyDescent="0.3">
      <c r="B1249" t="s">
        <v>75</v>
      </c>
      <c r="C1249" s="13">
        <v>5.7777777777777803E-2</v>
      </c>
      <c r="D1249" s="13">
        <v>5.3124999999999999E-2</v>
      </c>
      <c r="E1249" s="13">
        <v>6.25E-2</v>
      </c>
      <c r="F1249" s="13"/>
      <c r="G1249" s="13">
        <v>3.06122448979592E-2</v>
      </c>
      <c r="H1249" s="13">
        <v>6.3583815028901702E-2</v>
      </c>
      <c r="I1249" s="13">
        <v>6.7114093959731502E-2</v>
      </c>
      <c r="J1249" s="13">
        <v>5.7692307692307702E-2</v>
      </c>
      <c r="K1249" s="13">
        <v>9.375E-2</v>
      </c>
      <c r="L1249" s="13">
        <v>3.4482758620689703E-2</v>
      </c>
      <c r="M1249" s="13"/>
      <c r="N1249" s="13">
        <v>5.21739130434783E-2</v>
      </c>
      <c r="O1249" s="13">
        <v>5.7291666666666699E-2</v>
      </c>
      <c r="P1249" s="13">
        <v>7.1428571428571397E-2</v>
      </c>
      <c r="Q1249" s="13">
        <v>6.1728395061728399E-2</v>
      </c>
      <c r="R1249" s="13"/>
      <c r="S1249" s="13">
        <v>3.94736842105263E-2</v>
      </c>
      <c r="T1249" s="13">
        <v>8.3333333333333301E-2</v>
      </c>
      <c r="U1249" s="13">
        <v>0.17241379310344801</v>
      </c>
      <c r="V1249" s="13">
        <v>6.0606060606060601E-2</v>
      </c>
      <c r="W1249" s="13">
        <v>5.6603773584905703E-2</v>
      </c>
      <c r="X1249" s="13">
        <v>3.3898305084745797E-2</v>
      </c>
      <c r="Y1249" s="13">
        <v>1.5625E-2</v>
      </c>
      <c r="Z1249" s="13">
        <v>0.105263157894737</v>
      </c>
      <c r="AA1249" s="13">
        <v>4.7619047619047603E-2</v>
      </c>
      <c r="AB1249" s="13">
        <v>0.06</v>
      </c>
      <c r="AC1249" s="13">
        <v>0.12903225806451599</v>
      </c>
      <c r="AD1249" s="13">
        <v>0</v>
      </c>
      <c r="AE1249" s="13"/>
      <c r="AF1249" s="13">
        <v>4.33734939759036E-2</v>
      </c>
      <c r="AG1249" s="13">
        <v>8.1712062256809298E-2</v>
      </c>
      <c r="AH1249" s="13"/>
      <c r="AI1249" s="13">
        <v>3.7037037037037E-2</v>
      </c>
      <c r="AJ1249" s="13">
        <v>0</v>
      </c>
      <c r="AK1249" s="13">
        <v>4.6153846153846198E-2</v>
      </c>
      <c r="AL1249" s="13"/>
      <c r="AM1249" s="13">
        <v>0</v>
      </c>
      <c r="AN1249" s="13">
        <v>0</v>
      </c>
      <c r="AO1249" s="13">
        <v>2.9850746268656699E-2</v>
      </c>
      <c r="AP1249" s="13"/>
      <c r="AQ1249" s="13">
        <v>7.2625698324022395E-2</v>
      </c>
      <c r="AR1249" s="13">
        <v>4.1269841269841297E-2</v>
      </c>
      <c r="AS1249" s="13"/>
      <c r="AT1249" s="13">
        <v>4.7337278106508902E-2</v>
      </c>
      <c r="AU1249" s="13">
        <v>6.2753036437247001E-2</v>
      </c>
      <c r="AV1249" s="13"/>
      <c r="AW1249" s="13">
        <v>4.8128342245989303E-2</v>
      </c>
      <c r="AX1249" s="13">
        <v>5.8091286307053902E-2</v>
      </c>
      <c r="AY1249" s="13"/>
      <c r="AZ1249" s="13">
        <v>6.0377358490565997E-2</v>
      </c>
      <c r="BA1249" s="13">
        <v>5.0251256281407003E-2</v>
      </c>
      <c r="BB1249" s="13"/>
      <c r="BC1249" s="13">
        <v>2.9239766081871298E-2</v>
      </c>
      <c r="BD1249" s="13">
        <v>6.7226890756302504E-2</v>
      </c>
      <c r="BE1249" s="13"/>
      <c r="BF1249" s="13">
        <v>4.1666666666666699E-2</v>
      </c>
      <c r="BG1249" s="13">
        <v>2.02020202020202E-2</v>
      </c>
      <c r="BH1249" s="13"/>
      <c r="BI1249" s="13">
        <v>5.8823529411764698E-2</v>
      </c>
      <c r="BJ1249" s="13">
        <v>5.6798623063683301E-2</v>
      </c>
      <c r="BK1249" s="13"/>
      <c r="BL1249" s="13">
        <v>4.1984732824427502E-2</v>
      </c>
      <c r="BM1249" s="13">
        <v>6.9478908188585597E-2</v>
      </c>
    </row>
    <row r="1250" spans="2:65" x14ac:dyDescent="0.3">
      <c r="C1250" s="13"/>
      <c r="D1250" s="13"/>
      <c r="E1250" s="13"/>
      <c r="F1250" s="13"/>
      <c r="G1250" s="13"/>
      <c r="H1250" s="13"/>
      <c r="I1250" s="13"/>
      <c r="J1250" s="13"/>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c r="BK1250" s="13"/>
      <c r="BL1250" s="13"/>
      <c r="BM1250" s="13"/>
    </row>
    <row r="1251" spans="2:65" x14ac:dyDescent="0.3">
      <c r="B1251" s="6" t="s">
        <v>482</v>
      </c>
      <c r="C1251" s="13"/>
      <c r="D1251" s="13"/>
      <c r="E1251" s="13"/>
      <c r="F1251" s="13"/>
      <c r="G1251" s="13"/>
      <c r="H1251" s="13"/>
      <c r="I1251" s="13"/>
      <c r="J1251" s="13"/>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c r="BK1251" s="13"/>
      <c r="BL1251" s="13"/>
      <c r="BM1251" s="13"/>
    </row>
    <row r="1252" spans="2:65" x14ac:dyDescent="0.3">
      <c r="B1252" s="23" t="s">
        <v>184</v>
      </c>
      <c r="C1252" s="13"/>
      <c r="D1252" s="13"/>
      <c r="E1252" s="13"/>
      <c r="F1252" s="13"/>
      <c r="G1252" s="13"/>
      <c r="H1252" s="13"/>
      <c r="I1252" s="13"/>
      <c r="J1252" s="13"/>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c r="BK1252" s="13"/>
      <c r="BL1252" s="13"/>
      <c r="BM1252" s="13"/>
    </row>
    <row r="1253" spans="2:65" x14ac:dyDescent="0.3">
      <c r="B1253" t="s">
        <v>476</v>
      </c>
      <c r="C1253" s="13">
        <v>0.21629629629629599</v>
      </c>
      <c r="D1253" s="13">
        <v>0.20937500000000001</v>
      </c>
      <c r="E1253" s="13">
        <v>0.22443181818181801</v>
      </c>
      <c r="F1253" s="13"/>
      <c r="G1253" s="13">
        <v>0.17346938775510201</v>
      </c>
      <c r="H1253" s="13">
        <v>0.27167630057803499</v>
      </c>
      <c r="I1253" s="13">
        <v>0.23489932885906001</v>
      </c>
      <c r="J1253" s="13">
        <v>0.144230769230769</v>
      </c>
      <c r="K1253" s="13">
        <v>0.234375</v>
      </c>
      <c r="L1253" s="13">
        <v>0.195402298850575</v>
      </c>
      <c r="M1253" s="13"/>
      <c r="N1253" s="13">
        <v>0.27391304347826101</v>
      </c>
      <c r="O1253" s="13">
        <v>0.13541666666666699</v>
      </c>
      <c r="P1253" s="13">
        <v>0.202380952380952</v>
      </c>
      <c r="Q1253" s="13">
        <v>0.24691358024691401</v>
      </c>
      <c r="R1253" s="13"/>
      <c r="S1253" s="13">
        <v>0.24342105263157901</v>
      </c>
      <c r="T1253" s="13">
        <v>0.28333333333333299</v>
      </c>
      <c r="U1253" s="13">
        <v>0.17241379310344801</v>
      </c>
      <c r="V1253" s="13">
        <v>0.16666666666666699</v>
      </c>
      <c r="W1253" s="13">
        <v>0.169811320754717</v>
      </c>
      <c r="X1253" s="13">
        <v>0.27118644067796599</v>
      </c>
      <c r="Y1253" s="13">
        <v>0.171875</v>
      </c>
      <c r="Z1253" s="13">
        <v>0.21052631578947401</v>
      </c>
      <c r="AA1253" s="13">
        <v>0.202380952380952</v>
      </c>
      <c r="AB1253" s="13">
        <v>0.22</v>
      </c>
      <c r="AC1253" s="13">
        <v>0.19354838709677399</v>
      </c>
      <c r="AD1253" s="13">
        <v>0.25</v>
      </c>
      <c r="AE1253" s="13"/>
      <c r="AF1253" s="13">
        <v>0.214457831325301</v>
      </c>
      <c r="AG1253" s="13">
        <v>0.22178988326848201</v>
      </c>
      <c r="AH1253" s="13"/>
      <c r="AI1253" s="13">
        <v>0.26851851851851899</v>
      </c>
      <c r="AJ1253" s="13">
        <v>0.41666666666666702</v>
      </c>
      <c r="AK1253" s="13">
        <v>0.143589743589744</v>
      </c>
      <c r="AL1253" s="13"/>
      <c r="AM1253" s="13">
        <v>0.35714285714285698</v>
      </c>
      <c r="AN1253" s="13">
        <v>0.30434782608695699</v>
      </c>
      <c r="AO1253" s="13">
        <v>0.22388059701492499</v>
      </c>
      <c r="AP1253" s="13"/>
      <c r="AQ1253" s="13">
        <v>0.231843575418994</v>
      </c>
      <c r="AR1253" s="13">
        <v>0.2</v>
      </c>
      <c r="AS1253" s="13"/>
      <c r="AT1253" s="13">
        <v>0.224852071005917</v>
      </c>
      <c r="AU1253" s="13">
        <v>0.21659919028340099</v>
      </c>
      <c r="AV1253" s="13"/>
      <c r="AW1253" s="13">
        <v>0.26737967914438499</v>
      </c>
      <c r="AX1253" s="13">
        <v>0.195020746887967</v>
      </c>
      <c r="AY1253" s="13"/>
      <c r="AZ1253" s="13">
        <v>0.18490566037735801</v>
      </c>
      <c r="BA1253" s="13">
        <v>0.24371859296482401</v>
      </c>
      <c r="BB1253" s="13"/>
      <c r="BC1253" s="13">
        <v>0.22807017543859601</v>
      </c>
      <c r="BD1253" s="13">
        <v>0.23529411764705899</v>
      </c>
      <c r="BE1253" s="13"/>
      <c r="BF1253" s="13">
        <v>0.22222222222222199</v>
      </c>
      <c r="BG1253" s="13">
        <v>0.23232323232323199</v>
      </c>
      <c r="BH1253" s="13"/>
      <c r="BI1253" s="13">
        <v>0.28235294117647097</v>
      </c>
      <c r="BJ1253" s="13">
        <v>0.20481927710843401</v>
      </c>
      <c r="BK1253" s="13"/>
      <c r="BL1253" s="13">
        <v>0.18320610687022901</v>
      </c>
      <c r="BM1253" s="13">
        <v>0.23573200992555801</v>
      </c>
    </row>
    <row r="1254" spans="2:65" x14ac:dyDescent="0.3">
      <c r="B1254" t="s">
        <v>477</v>
      </c>
      <c r="C1254" s="13">
        <v>0.72148148148148195</v>
      </c>
      <c r="D1254" s="13">
        <v>0.72499999999999998</v>
      </c>
      <c r="E1254" s="13">
        <v>0.71590909090909105</v>
      </c>
      <c r="F1254" s="13"/>
      <c r="G1254" s="13">
        <v>0.81632653061224503</v>
      </c>
      <c r="H1254" s="13">
        <v>0.64739884393063596</v>
      </c>
      <c r="I1254" s="13">
        <v>0.68456375838926198</v>
      </c>
      <c r="J1254" s="13">
        <v>0.79807692307692302</v>
      </c>
      <c r="K1254" s="13">
        <v>0.671875</v>
      </c>
      <c r="L1254" s="13">
        <v>0.77011494252873602</v>
      </c>
      <c r="M1254" s="13"/>
      <c r="N1254" s="13">
        <v>0.65652173913043499</v>
      </c>
      <c r="O1254" s="13">
        <v>0.80208333333333304</v>
      </c>
      <c r="P1254" s="13">
        <v>0.73809523809523803</v>
      </c>
      <c r="Q1254" s="13">
        <v>0.69753086419753096</v>
      </c>
      <c r="R1254" s="13"/>
      <c r="S1254" s="13">
        <v>0.69736842105263197</v>
      </c>
      <c r="T1254" s="13">
        <v>0.63333333333333297</v>
      </c>
      <c r="U1254" s="13">
        <v>0.65517241379310298</v>
      </c>
      <c r="V1254" s="13">
        <v>0.78787878787878796</v>
      </c>
      <c r="W1254" s="13">
        <v>0.77358490566037696</v>
      </c>
      <c r="X1254" s="13">
        <v>0.677966101694915</v>
      </c>
      <c r="Y1254" s="13">
        <v>0.8125</v>
      </c>
      <c r="Z1254" s="13">
        <v>0.63157894736842102</v>
      </c>
      <c r="AA1254" s="13">
        <v>0.75</v>
      </c>
      <c r="AB1254" s="13">
        <v>0.74</v>
      </c>
      <c r="AC1254" s="13">
        <v>0.67741935483870996</v>
      </c>
      <c r="AD1254" s="13">
        <v>0.75</v>
      </c>
      <c r="AE1254" s="13"/>
      <c r="AF1254" s="13">
        <v>0.73493975903614495</v>
      </c>
      <c r="AG1254" s="13">
        <v>0.69649805447470803</v>
      </c>
      <c r="AH1254" s="13"/>
      <c r="AI1254" s="13">
        <v>0.70370370370370405</v>
      </c>
      <c r="AJ1254" s="13">
        <v>0.55555555555555602</v>
      </c>
      <c r="AK1254" s="13">
        <v>0.81025641025641004</v>
      </c>
      <c r="AL1254" s="13"/>
      <c r="AM1254" s="13">
        <v>0.64285714285714302</v>
      </c>
      <c r="AN1254" s="13">
        <v>0.69565217391304301</v>
      </c>
      <c r="AO1254" s="13">
        <v>0.73134328358209</v>
      </c>
      <c r="AP1254" s="13"/>
      <c r="AQ1254" s="13">
        <v>0.68994413407821198</v>
      </c>
      <c r="AR1254" s="13">
        <v>0.75555555555555598</v>
      </c>
      <c r="AS1254" s="13"/>
      <c r="AT1254" s="13">
        <v>0.73372781065088799</v>
      </c>
      <c r="AU1254" s="13">
        <v>0.71255060728744901</v>
      </c>
      <c r="AV1254" s="13"/>
      <c r="AW1254" s="13">
        <v>0.66844919786096302</v>
      </c>
      <c r="AX1254" s="13">
        <v>0.744813278008299</v>
      </c>
      <c r="AY1254" s="13"/>
      <c r="AZ1254" s="13">
        <v>0.76603773584905699</v>
      </c>
      <c r="BA1254" s="13">
        <v>0.69346733668341698</v>
      </c>
      <c r="BB1254" s="13"/>
      <c r="BC1254" s="13">
        <v>0.73684210526315796</v>
      </c>
      <c r="BD1254" s="13">
        <v>0.70588235294117696</v>
      </c>
      <c r="BE1254" s="13"/>
      <c r="BF1254" s="13">
        <v>0.73611111111111105</v>
      </c>
      <c r="BG1254" s="13">
        <v>0.73737373737373701</v>
      </c>
      <c r="BH1254" s="13"/>
      <c r="BI1254" s="13">
        <v>0.67058823529411804</v>
      </c>
      <c r="BJ1254" s="13">
        <v>0.73149741824440595</v>
      </c>
      <c r="BK1254" s="13"/>
      <c r="BL1254" s="13">
        <v>0.78244274809160297</v>
      </c>
      <c r="BM1254" s="13">
        <v>0.682382133995037</v>
      </c>
    </row>
    <row r="1255" spans="2:65" x14ac:dyDescent="0.3">
      <c r="B1255" t="s">
        <v>75</v>
      </c>
      <c r="C1255" s="13">
        <v>6.22222222222222E-2</v>
      </c>
      <c r="D1255" s="13">
        <v>6.5625000000000003E-2</v>
      </c>
      <c r="E1255" s="13">
        <v>5.9659090909090898E-2</v>
      </c>
      <c r="F1255" s="13"/>
      <c r="G1255" s="13">
        <v>1.02040816326531E-2</v>
      </c>
      <c r="H1255" s="13">
        <v>8.0924855491329495E-2</v>
      </c>
      <c r="I1255" s="13">
        <v>8.0536912751677805E-2</v>
      </c>
      <c r="J1255" s="13">
        <v>5.7692307692307702E-2</v>
      </c>
      <c r="K1255" s="13">
        <v>9.375E-2</v>
      </c>
      <c r="L1255" s="13">
        <v>3.4482758620689703E-2</v>
      </c>
      <c r="M1255" s="13"/>
      <c r="N1255" s="13">
        <v>6.9565217391304293E-2</v>
      </c>
      <c r="O1255" s="13">
        <v>6.25E-2</v>
      </c>
      <c r="P1255" s="13">
        <v>5.95238095238095E-2</v>
      </c>
      <c r="Q1255" s="13">
        <v>5.5555555555555601E-2</v>
      </c>
      <c r="R1255" s="13"/>
      <c r="S1255" s="13">
        <v>5.9210526315789498E-2</v>
      </c>
      <c r="T1255" s="13">
        <v>8.3333333333333301E-2</v>
      </c>
      <c r="U1255" s="13">
        <v>0.17241379310344801</v>
      </c>
      <c r="V1255" s="13">
        <v>4.5454545454545497E-2</v>
      </c>
      <c r="W1255" s="13">
        <v>5.6603773584905703E-2</v>
      </c>
      <c r="X1255" s="13">
        <v>5.0847457627118599E-2</v>
      </c>
      <c r="Y1255" s="13">
        <v>1.5625E-2</v>
      </c>
      <c r="Z1255" s="13">
        <v>0.157894736842105</v>
      </c>
      <c r="AA1255" s="13">
        <v>4.7619047619047603E-2</v>
      </c>
      <c r="AB1255" s="13">
        <v>0.04</v>
      </c>
      <c r="AC1255" s="13">
        <v>0.12903225806451599</v>
      </c>
      <c r="AD1255" s="13">
        <v>0</v>
      </c>
      <c r="AE1255" s="13"/>
      <c r="AF1255" s="13">
        <v>5.0602409638554197E-2</v>
      </c>
      <c r="AG1255" s="13">
        <v>8.1712062256809298E-2</v>
      </c>
      <c r="AH1255" s="13"/>
      <c r="AI1255" s="13">
        <v>2.7777777777777801E-2</v>
      </c>
      <c r="AJ1255" s="13">
        <v>2.7777777777777801E-2</v>
      </c>
      <c r="AK1255" s="13">
        <v>4.6153846153846198E-2</v>
      </c>
      <c r="AL1255" s="13"/>
      <c r="AM1255" s="13">
        <v>0</v>
      </c>
      <c r="AN1255" s="13">
        <v>0</v>
      </c>
      <c r="AO1255" s="13">
        <v>4.47761194029851E-2</v>
      </c>
      <c r="AP1255" s="13"/>
      <c r="AQ1255" s="13">
        <v>7.8212290502793297E-2</v>
      </c>
      <c r="AR1255" s="13">
        <v>4.4444444444444398E-2</v>
      </c>
      <c r="AS1255" s="13"/>
      <c r="AT1255" s="13">
        <v>4.1420118343195297E-2</v>
      </c>
      <c r="AU1255" s="13">
        <v>7.08502024291498E-2</v>
      </c>
      <c r="AV1255" s="13"/>
      <c r="AW1255" s="13">
        <v>6.4171122994652399E-2</v>
      </c>
      <c r="AX1255" s="13">
        <v>6.01659751037344E-2</v>
      </c>
      <c r="AY1255" s="13"/>
      <c r="AZ1255" s="13">
        <v>4.9056603773584902E-2</v>
      </c>
      <c r="BA1255" s="13">
        <v>6.2814070351758802E-2</v>
      </c>
      <c r="BB1255" s="13"/>
      <c r="BC1255" s="13">
        <v>3.5087719298245598E-2</v>
      </c>
      <c r="BD1255" s="13">
        <v>5.8823529411764698E-2</v>
      </c>
      <c r="BE1255" s="13"/>
      <c r="BF1255" s="13">
        <v>4.1666666666666699E-2</v>
      </c>
      <c r="BG1255" s="13">
        <v>3.03030303030303E-2</v>
      </c>
      <c r="BH1255" s="13"/>
      <c r="BI1255" s="13">
        <v>4.7058823529411799E-2</v>
      </c>
      <c r="BJ1255" s="13">
        <v>6.3683304647160099E-2</v>
      </c>
      <c r="BK1255" s="13"/>
      <c r="BL1255" s="13">
        <v>3.4351145038167899E-2</v>
      </c>
      <c r="BM1255" s="13">
        <v>8.1885856079404504E-2</v>
      </c>
    </row>
    <row r="1256" spans="2:65" x14ac:dyDescent="0.3">
      <c r="C1256" s="13"/>
      <c r="D1256" s="13"/>
      <c r="E1256" s="13"/>
      <c r="F1256" s="13"/>
      <c r="G1256" s="13"/>
      <c r="H1256" s="13"/>
      <c r="I1256" s="13"/>
      <c r="J1256" s="13"/>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c r="BK1256" s="13"/>
      <c r="BL1256" s="13"/>
      <c r="BM1256" s="13"/>
    </row>
    <row r="1257" spans="2:65" x14ac:dyDescent="0.3">
      <c r="B1257" s="6" t="s">
        <v>483</v>
      </c>
      <c r="C1257" s="13"/>
      <c r="D1257" s="13"/>
      <c r="E1257" s="13"/>
      <c r="F1257" s="13"/>
      <c r="G1257" s="13"/>
      <c r="H1257" s="13"/>
      <c r="I1257" s="13"/>
      <c r="J1257" s="13"/>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c r="BK1257" s="13"/>
      <c r="BL1257" s="13"/>
      <c r="BM1257" s="13"/>
    </row>
    <row r="1258" spans="2:65" x14ac:dyDescent="0.3">
      <c r="B1258" s="23" t="s">
        <v>184</v>
      </c>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row>
    <row r="1259" spans="2:65" x14ac:dyDescent="0.3">
      <c r="B1259" t="s">
        <v>476</v>
      </c>
      <c r="C1259" s="13">
        <v>0.18962962962963001</v>
      </c>
      <c r="D1259" s="13">
        <v>0.17499999999999999</v>
      </c>
      <c r="E1259" s="13">
        <v>0.204545454545455</v>
      </c>
      <c r="F1259" s="13"/>
      <c r="G1259" s="13">
        <v>0.15306122448979601</v>
      </c>
      <c r="H1259" s="13">
        <v>0.20809248554913301</v>
      </c>
      <c r="I1259" s="13">
        <v>0.20805369127516801</v>
      </c>
      <c r="J1259" s="13">
        <v>0.144230769230769</v>
      </c>
      <c r="K1259" s="13">
        <v>0.203125</v>
      </c>
      <c r="L1259" s="13">
        <v>0.20689655172413801</v>
      </c>
      <c r="M1259" s="13"/>
      <c r="N1259" s="13">
        <v>0.23478260869565201</v>
      </c>
      <c r="O1259" s="13">
        <v>0.104166666666667</v>
      </c>
      <c r="P1259" s="13">
        <v>0.202380952380952</v>
      </c>
      <c r="Q1259" s="13">
        <v>0.22839506172839499</v>
      </c>
      <c r="R1259" s="13"/>
      <c r="S1259" s="13">
        <v>0.197368421052632</v>
      </c>
      <c r="T1259" s="13">
        <v>0.233333333333333</v>
      </c>
      <c r="U1259" s="13">
        <v>0.17241379310344801</v>
      </c>
      <c r="V1259" s="13">
        <v>0.12121212121212099</v>
      </c>
      <c r="W1259" s="13">
        <v>0.15094339622641501</v>
      </c>
      <c r="X1259" s="13">
        <v>0.28813559322033899</v>
      </c>
      <c r="Y1259" s="13">
        <v>0.171875</v>
      </c>
      <c r="Z1259" s="13">
        <v>0.21052631578947401</v>
      </c>
      <c r="AA1259" s="13">
        <v>0.14285714285714299</v>
      </c>
      <c r="AB1259" s="13">
        <v>0.2</v>
      </c>
      <c r="AC1259" s="13">
        <v>0.225806451612903</v>
      </c>
      <c r="AD1259" s="13">
        <v>0.25</v>
      </c>
      <c r="AE1259" s="13"/>
      <c r="AF1259" s="13">
        <v>0.17831325301204801</v>
      </c>
      <c r="AG1259" s="13">
        <v>0.21011673151751001</v>
      </c>
      <c r="AH1259" s="13"/>
      <c r="AI1259" s="13">
        <v>0.203703703703704</v>
      </c>
      <c r="AJ1259" s="13">
        <v>0.33333333333333298</v>
      </c>
      <c r="AK1259" s="13">
        <v>0.143589743589744</v>
      </c>
      <c r="AL1259" s="13"/>
      <c r="AM1259" s="13">
        <v>0.32142857142857101</v>
      </c>
      <c r="AN1259" s="13">
        <v>0.173913043478261</v>
      </c>
      <c r="AO1259" s="13">
        <v>0.17910447761194001</v>
      </c>
      <c r="AP1259" s="13"/>
      <c r="AQ1259" s="13">
        <v>0.215083798882682</v>
      </c>
      <c r="AR1259" s="13">
        <v>0.161904761904762</v>
      </c>
      <c r="AS1259" s="13"/>
      <c r="AT1259" s="13">
        <v>0.189349112426035</v>
      </c>
      <c r="AU1259" s="13">
        <v>0.19433198380566799</v>
      </c>
      <c r="AV1259" s="13"/>
      <c r="AW1259" s="13">
        <v>0.20320855614973299</v>
      </c>
      <c r="AX1259" s="13">
        <v>0.182572614107884</v>
      </c>
      <c r="AY1259" s="13"/>
      <c r="AZ1259" s="13">
        <v>0.15471698113207499</v>
      </c>
      <c r="BA1259" s="13">
        <v>0.21608040201004999</v>
      </c>
      <c r="BB1259" s="13"/>
      <c r="BC1259" s="13">
        <v>0.18713450292397699</v>
      </c>
      <c r="BD1259" s="13">
        <v>0.21008403361344499</v>
      </c>
      <c r="BE1259" s="13"/>
      <c r="BF1259" s="13">
        <v>0.194444444444444</v>
      </c>
      <c r="BG1259" s="13">
        <v>0.18181818181818199</v>
      </c>
      <c r="BH1259" s="13"/>
      <c r="BI1259" s="13">
        <v>0.247058823529412</v>
      </c>
      <c r="BJ1259" s="13">
        <v>0.180722891566265</v>
      </c>
      <c r="BK1259" s="13"/>
      <c r="BL1259" s="13">
        <v>0.17175572519084001</v>
      </c>
      <c r="BM1259" s="13">
        <v>0.20099255583126599</v>
      </c>
    </row>
    <row r="1260" spans="2:65" x14ac:dyDescent="0.3">
      <c r="B1260" t="s">
        <v>477</v>
      </c>
      <c r="C1260" s="13">
        <v>0.73925925925925895</v>
      </c>
      <c r="D1260" s="13">
        <v>0.75</v>
      </c>
      <c r="E1260" s="13">
        <v>0.72727272727272696</v>
      </c>
      <c r="F1260" s="13"/>
      <c r="G1260" s="13">
        <v>0.82653061224489799</v>
      </c>
      <c r="H1260" s="13">
        <v>0.68786127167630096</v>
      </c>
      <c r="I1260" s="13">
        <v>0.711409395973154</v>
      </c>
      <c r="J1260" s="13">
        <v>0.77884615384615397</v>
      </c>
      <c r="K1260" s="13">
        <v>0.703125</v>
      </c>
      <c r="L1260" s="13">
        <v>0.77011494252873602</v>
      </c>
      <c r="M1260" s="13"/>
      <c r="N1260" s="13">
        <v>0.69130434782608696</v>
      </c>
      <c r="O1260" s="13">
        <v>0.81770833333333304</v>
      </c>
      <c r="P1260" s="13">
        <v>0.73809523809523803</v>
      </c>
      <c r="Q1260" s="13">
        <v>0.70370370370370405</v>
      </c>
      <c r="R1260" s="13"/>
      <c r="S1260" s="13">
        <v>0.71710526315789502</v>
      </c>
      <c r="T1260" s="13">
        <v>0.68333333333333302</v>
      </c>
      <c r="U1260" s="13">
        <v>0.65517241379310298</v>
      </c>
      <c r="V1260" s="13">
        <v>0.81818181818181801</v>
      </c>
      <c r="W1260" s="13">
        <v>0.77358490566037696</v>
      </c>
      <c r="X1260" s="13">
        <v>0.66101694915254205</v>
      </c>
      <c r="Y1260" s="13">
        <v>0.8125</v>
      </c>
      <c r="Z1260" s="13">
        <v>0.63157894736842102</v>
      </c>
      <c r="AA1260" s="13">
        <v>0.80952380952380998</v>
      </c>
      <c r="AB1260" s="13">
        <v>0.74</v>
      </c>
      <c r="AC1260" s="13">
        <v>0.67741935483870996</v>
      </c>
      <c r="AD1260" s="13">
        <v>0.75</v>
      </c>
      <c r="AE1260" s="13"/>
      <c r="AF1260" s="13">
        <v>0.76144578313252997</v>
      </c>
      <c r="AG1260" s="13">
        <v>0.70038910505836605</v>
      </c>
      <c r="AH1260" s="13"/>
      <c r="AI1260" s="13">
        <v>0.75925925925925897</v>
      </c>
      <c r="AJ1260" s="13">
        <v>0.58333333333333304</v>
      </c>
      <c r="AK1260" s="13">
        <v>0.80512820512820504</v>
      </c>
      <c r="AL1260" s="13"/>
      <c r="AM1260" s="13">
        <v>0.64285714285714302</v>
      </c>
      <c r="AN1260" s="13">
        <v>0.78260869565217395</v>
      </c>
      <c r="AO1260" s="13">
        <v>0.76119402985074602</v>
      </c>
      <c r="AP1260" s="13"/>
      <c r="AQ1260" s="13">
        <v>0.69553072625698298</v>
      </c>
      <c r="AR1260" s="13">
        <v>0.78730158730158695</v>
      </c>
      <c r="AS1260" s="13"/>
      <c r="AT1260" s="13">
        <v>0.74556213017751505</v>
      </c>
      <c r="AU1260" s="13">
        <v>0.73076923076923095</v>
      </c>
      <c r="AV1260" s="13"/>
      <c r="AW1260" s="13">
        <v>0.73262032085561501</v>
      </c>
      <c r="AX1260" s="13">
        <v>0.744813278008299</v>
      </c>
      <c r="AY1260" s="13"/>
      <c r="AZ1260" s="13">
        <v>0.77735849056603801</v>
      </c>
      <c r="BA1260" s="13">
        <v>0.71859296482412105</v>
      </c>
      <c r="BB1260" s="13"/>
      <c r="BC1260" s="13">
        <v>0.76023391812865504</v>
      </c>
      <c r="BD1260" s="13">
        <v>0.72268907563025198</v>
      </c>
      <c r="BE1260" s="13"/>
      <c r="BF1260" s="13">
        <v>0.76388888888888895</v>
      </c>
      <c r="BG1260" s="13">
        <v>0.75757575757575801</v>
      </c>
      <c r="BH1260" s="13"/>
      <c r="BI1260" s="13">
        <v>0.70588235294117696</v>
      </c>
      <c r="BJ1260" s="13">
        <v>0.74698795180722899</v>
      </c>
      <c r="BK1260" s="13"/>
      <c r="BL1260" s="13">
        <v>0.79770992366412197</v>
      </c>
      <c r="BM1260" s="13">
        <v>0.70223325062034703</v>
      </c>
    </row>
    <row r="1261" spans="2:65" x14ac:dyDescent="0.3">
      <c r="B1261" t="s">
        <v>75</v>
      </c>
      <c r="C1261" s="13">
        <v>7.1111111111111097E-2</v>
      </c>
      <c r="D1261" s="13">
        <v>7.4999999999999997E-2</v>
      </c>
      <c r="E1261" s="13">
        <v>6.8181818181818205E-2</v>
      </c>
      <c r="F1261" s="13"/>
      <c r="G1261" s="13">
        <v>2.04081632653061E-2</v>
      </c>
      <c r="H1261" s="13">
        <v>0.10404624277456601</v>
      </c>
      <c r="I1261" s="13">
        <v>8.0536912751677805E-2</v>
      </c>
      <c r="J1261" s="13">
        <v>7.69230769230769E-2</v>
      </c>
      <c r="K1261" s="13">
        <v>9.375E-2</v>
      </c>
      <c r="L1261" s="13">
        <v>2.2988505747126398E-2</v>
      </c>
      <c r="M1261" s="13"/>
      <c r="N1261" s="13">
        <v>7.3913043478260901E-2</v>
      </c>
      <c r="O1261" s="13">
        <v>7.8125E-2</v>
      </c>
      <c r="P1261" s="13">
        <v>5.95238095238095E-2</v>
      </c>
      <c r="Q1261" s="13">
        <v>6.7901234567901203E-2</v>
      </c>
      <c r="R1261" s="13"/>
      <c r="S1261" s="13">
        <v>8.55263157894737E-2</v>
      </c>
      <c r="T1261" s="13">
        <v>8.3333333333333301E-2</v>
      </c>
      <c r="U1261" s="13">
        <v>0.17241379310344801</v>
      </c>
      <c r="V1261" s="13">
        <v>6.0606060606060601E-2</v>
      </c>
      <c r="W1261" s="13">
        <v>7.5471698113207503E-2</v>
      </c>
      <c r="X1261" s="13">
        <v>5.0847457627118599E-2</v>
      </c>
      <c r="Y1261" s="13">
        <v>1.5625E-2</v>
      </c>
      <c r="Z1261" s="13">
        <v>0.157894736842105</v>
      </c>
      <c r="AA1261" s="13">
        <v>4.7619047619047603E-2</v>
      </c>
      <c r="AB1261" s="13">
        <v>0.06</v>
      </c>
      <c r="AC1261" s="13">
        <v>9.6774193548387094E-2</v>
      </c>
      <c r="AD1261" s="13">
        <v>0</v>
      </c>
      <c r="AE1261" s="13"/>
      <c r="AF1261" s="13">
        <v>6.02409638554217E-2</v>
      </c>
      <c r="AG1261" s="13">
        <v>8.9494163424124501E-2</v>
      </c>
      <c r="AH1261" s="13"/>
      <c r="AI1261" s="13">
        <v>3.7037037037037E-2</v>
      </c>
      <c r="AJ1261" s="13">
        <v>8.3333333333333301E-2</v>
      </c>
      <c r="AK1261" s="13">
        <v>5.1282051282051301E-2</v>
      </c>
      <c r="AL1261" s="13"/>
      <c r="AM1261" s="13">
        <v>3.5714285714285698E-2</v>
      </c>
      <c r="AN1261" s="13">
        <v>4.3478260869565202E-2</v>
      </c>
      <c r="AO1261" s="13">
        <v>5.9701492537313397E-2</v>
      </c>
      <c r="AP1261" s="13"/>
      <c r="AQ1261" s="13">
        <v>8.9385474860335198E-2</v>
      </c>
      <c r="AR1261" s="13">
        <v>5.0793650793650801E-2</v>
      </c>
      <c r="AS1261" s="13"/>
      <c r="AT1261" s="13">
        <v>6.5088757396449703E-2</v>
      </c>
      <c r="AU1261" s="13">
        <v>7.48987854251012E-2</v>
      </c>
      <c r="AV1261" s="13"/>
      <c r="AW1261" s="13">
        <v>6.4171122994652399E-2</v>
      </c>
      <c r="AX1261" s="13">
        <v>7.2614107883817405E-2</v>
      </c>
      <c r="AY1261" s="13"/>
      <c r="AZ1261" s="13">
        <v>6.7924528301886805E-2</v>
      </c>
      <c r="BA1261" s="13">
        <v>6.5326633165829207E-2</v>
      </c>
      <c r="BB1261" s="13"/>
      <c r="BC1261" s="13">
        <v>5.2631578947368397E-2</v>
      </c>
      <c r="BD1261" s="13">
        <v>6.7226890756302504E-2</v>
      </c>
      <c r="BE1261" s="13"/>
      <c r="BF1261" s="13">
        <v>4.1666666666666699E-2</v>
      </c>
      <c r="BG1261" s="13">
        <v>6.0606060606060601E-2</v>
      </c>
      <c r="BH1261" s="13"/>
      <c r="BI1261" s="13">
        <v>4.7058823529411799E-2</v>
      </c>
      <c r="BJ1261" s="13">
        <v>7.2289156626505993E-2</v>
      </c>
      <c r="BK1261" s="13"/>
      <c r="BL1261" s="13">
        <v>3.0534351145038201E-2</v>
      </c>
      <c r="BM1261" s="13">
        <v>9.6774193548387094E-2</v>
      </c>
    </row>
    <row r="1262" spans="2:65" x14ac:dyDescent="0.3">
      <c r="C1262" s="13"/>
      <c r="D1262" s="13"/>
      <c r="E1262" s="13"/>
      <c r="F1262" s="13"/>
      <c r="G1262" s="13"/>
      <c r="H1262" s="13"/>
      <c r="I1262" s="13"/>
      <c r="J1262" s="13"/>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row>
    <row r="1263" spans="2:65" x14ac:dyDescent="0.3">
      <c r="B1263" s="6" t="s">
        <v>485</v>
      </c>
      <c r="C1263" s="13"/>
      <c r="D1263" s="13"/>
      <c r="E1263" s="13"/>
      <c r="F1263" s="13"/>
      <c r="G1263" s="13"/>
      <c r="H1263" s="13"/>
      <c r="I1263" s="13"/>
      <c r="J1263" s="13"/>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c r="BK1263" s="13"/>
      <c r="BL1263" s="13"/>
      <c r="BM1263" s="13"/>
    </row>
    <row r="1264" spans="2:65" x14ac:dyDescent="0.3">
      <c r="B1264" s="23" t="s">
        <v>184</v>
      </c>
      <c r="C1264" s="13"/>
      <c r="D1264" s="13"/>
      <c r="E1264" s="13"/>
      <c r="F1264" s="13"/>
      <c r="G1264" s="13"/>
      <c r="H1264" s="13"/>
      <c r="I1264" s="13"/>
      <c r="J1264" s="13"/>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c r="BK1264" s="13"/>
      <c r="BL1264" s="13"/>
      <c r="BM1264" s="13"/>
    </row>
    <row r="1265" spans="2:65" x14ac:dyDescent="0.3">
      <c r="B1265" t="s">
        <v>476</v>
      </c>
      <c r="C1265" s="13">
        <v>0.42349304482225703</v>
      </c>
      <c r="D1265" s="13">
        <v>0.40594059405940602</v>
      </c>
      <c r="E1265" s="13">
        <v>0.438235294117647</v>
      </c>
      <c r="F1265" s="13"/>
      <c r="G1265" s="13">
        <v>0.55421686746987997</v>
      </c>
      <c r="H1265" s="13">
        <v>0.38043478260869601</v>
      </c>
      <c r="I1265" s="13">
        <v>0.483606557377049</v>
      </c>
      <c r="J1265" s="13">
        <v>0.39252336448598102</v>
      </c>
      <c r="K1265" s="13">
        <v>0.37313432835820898</v>
      </c>
      <c r="L1265" s="13">
        <v>0.38095238095238099</v>
      </c>
      <c r="M1265" s="13"/>
      <c r="N1265" s="13">
        <v>0.391666666666667</v>
      </c>
      <c r="O1265" s="13">
        <v>0.45945945945945899</v>
      </c>
      <c r="P1265" s="13">
        <v>0.48936170212766</v>
      </c>
      <c r="Q1265" s="13">
        <v>0.40764331210191102</v>
      </c>
      <c r="R1265" s="13"/>
      <c r="S1265" s="13">
        <v>0.36496350364963498</v>
      </c>
      <c r="T1265" s="13">
        <v>0.54054054054054101</v>
      </c>
      <c r="U1265" s="13">
        <v>0.51515151515151503</v>
      </c>
      <c r="V1265" s="13">
        <v>0.512820512820513</v>
      </c>
      <c r="W1265" s="13">
        <v>0.36363636363636398</v>
      </c>
      <c r="X1265" s="13">
        <v>0.47945205479452102</v>
      </c>
      <c r="Y1265" s="13">
        <v>0.232558139534884</v>
      </c>
      <c r="Z1265" s="13">
        <v>0.45454545454545497</v>
      </c>
      <c r="AA1265" s="13">
        <v>0.49333333333333301</v>
      </c>
      <c r="AB1265" s="13">
        <v>0.27272727272727298</v>
      </c>
      <c r="AC1265" s="13">
        <v>0.51351351351351304</v>
      </c>
      <c r="AD1265" s="13">
        <v>0.33333333333333298</v>
      </c>
      <c r="AE1265" s="13"/>
      <c r="AF1265" s="13">
        <v>0.41884816753926701</v>
      </c>
      <c r="AG1265" s="13">
        <v>0.43579766536964998</v>
      </c>
      <c r="AH1265" s="13"/>
      <c r="AI1265" s="13">
        <v>0.4140625</v>
      </c>
      <c r="AJ1265" s="13">
        <v>0.46341463414634099</v>
      </c>
      <c r="AK1265" s="13">
        <v>0.42384105960264901</v>
      </c>
      <c r="AL1265" s="13"/>
      <c r="AM1265" s="13">
        <v>0.47499999999999998</v>
      </c>
      <c r="AN1265" s="13">
        <v>0.55172413793103403</v>
      </c>
      <c r="AO1265" s="13">
        <v>0.35294117647058798</v>
      </c>
      <c r="AP1265" s="13"/>
      <c r="AQ1265" s="13">
        <v>0.49062499999999998</v>
      </c>
      <c r="AR1265" s="13">
        <v>0.36</v>
      </c>
      <c r="AS1265" s="13"/>
      <c r="AT1265" s="13">
        <v>0.47560975609756101</v>
      </c>
      <c r="AU1265" s="13">
        <v>0.40645161290322601</v>
      </c>
      <c r="AV1265" s="13"/>
      <c r="AW1265" s="13">
        <v>0.34939759036144602</v>
      </c>
      <c r="AX1265" s="13">
        <v>0.44798301486199599</v>
      </c>
      <c r="AY1265" s="13"/>
      <c r="AZ1265" s="13">
        <v>0.38989169675090302</v>
      </c>
      <c r="BA1265" s="13">
        <v>0.450276243093923</v>
      </c>
      <c r="BB1265" s="13"/>
      <c r="BC1265" s="13">
        <v>0.44067796610169502</v>
      </c>
      <c r="BD1265" s="13">
        <v>0.38738738738738698</v>
      </c>
      <c r="BE1265" s="13"/>
      <c r="BF1265" s="13">
        <v>0.46875</v>
      </c>
      <c r="BG1265" s="13">
        <v>0.42477876106194701</v>
      </c>
      <c r="BH1265" s="13"/>
      <c r="BI1265" s="13">
        <v>0.28301886792452802</v>
      </c>
      <c r="BJ1265" s="13">
        <v>0.43537414965986398</v>
      </c>
      <c r="BK1265" s="13"/>
      <c r="BL1265" s="13">
        <v>0.34567901234567899</v>
      </c>
      <c r="BM1265" s="13">
        <v>0.473007712082262</v>
      </c>
    </row>
    <row r="1266" spans="2:65" x14ac:dyDescent="0.3">
      <c r="B1266" t="s">
        <v>477</v>
      </c>
      <c r="C1266" s="13">
        <v>0.47140649149922698</v>
      </c>
      <c r="D1266" s="13">
        <v>0.50495049504950495</v>
      </c>
      <c r="E1266" s="13">
        <v>0.441176470588235</v>
      </c>
      <c r="F1266" s="13"/>
      <c r="G1266" s="13">
        <v>0.38554216867469898</v>
      </c>
      <c r="H1266" s="13">
        <v>0.51630434782608703</v>
      </c>
      <c r="I1266" s="13">
        <v>0.409836065573771</v>
      </c>
      <c r="J1266" s="13">
        <v>0.43925233644859801</v>
      </c>
      <c r="K1266" s="13">
        <v>0.50746268656716398</v>
      </c>
      <c r="L1266" s="13">
        <v>0.55952380952380998</v>
      </c>
      <c r="M1266" s="13"/>
      <c r="N1266" s="13">
        <v>0.51666666666666705</v>
      </c>
      <c r="O1266" s="13">
        <v>0.412162162162162</v>
      </c>
      <c r="P1266" s="13">
        <v>0.39361702127659598</v>
      </c>
      <c r="Q1266" s="13">
        <v>0.49681528662420399</v>
      </c>
      <c r="R1266" s="13"/>
      <c r="S1266" s="13">
        <v>0.55474452554744502</v>
      </c>
      <c r="T1266" s="13">
        <v>0.32432432432432401</v>
      </c>
      <c r="U1266" s="13">
        <v>0.42424242424242398</v>
      </c>
      <c r="V1266" s="13">
        <v>0.35897435897435898</v>
      </c>
      <c r="W1266" s="13">
        <v>0.53030303030303005</v>
      </c>
      <c r="X1266" s="13">
        <v>0.42465753424657499</v>
      </c>
      <c r="Y1266" s="13">
        <v>0.60465116279069797</v>
      </c>
      <c r="Z1266" s="13">
        <v>0.54545454545454497</v>
      </c>
      <c r="AA1266" s="13">
        <v>0.4</v>
      </c>
      <c r="AB1266" s="13">
        <v>0.59090909090909105</v>
      </c>
      <c r="AC1266" s="13">
        <v>0.40540540540540498</v>
      </c>
      <c r="AD1266" s="13">
        <v>0.53333333333333299</v>
      </c>
      <c r="AE1266" s="13"/>
      <c r="AF1266" s="13">
        <v>0.5</v>
      </c>
      <c r="AG1266" s="13">
        <v>0.428015564202335</v>
      </c>
      <c r="AH1266" s="13"/>
      <c r="AI1266" s="13">
        <v>0.4765625</v>
      </c>
      <c r="AJ1266" s="13">
        <v>0.48780487804877998</v>
      </c>
      <c r="AK1266" s="13">
        <v>0.49006622516556297</v>
      </c>
      <c r="AL1266" s="13"/>
      <c r="AM1266" s="13">
        <v>0.47499999999999998</v>
      </c>
      <c r="AN1266" s="13">
        <v>0.37931034482758602</v>
      </c>
      <c r="AO1266" s="13">
        <v>0.5</v>
      </c>
      <c r="AP1266" s="13"/>
      <c r="AQ1266" s="13">
        <v>0.43125000000000002</v>
      </c>
      <c r="AR1266" s="13">
        <v>0.507692307692308</v>
      </c>
      <c r="AS1266" s="13"/>
      <c r="AT1266" s="13">
        <v>0.41463414634146301</v>
      </c>
      <c r="AU1266" s="13">
        <v>0.48817204301075301</v>
      </c>
      <c r="AV1266" s="13"/>
      <c r="AW1266" s="13">
        <v>0.52409638554216897</v>
      </c>
      <c r="AX1266" s="13">
        <v>0.45647558386411902</v>
      </c>
      <c r="AY1266" s="13"/>
      <c r="AZ1266" s="13">
        <v>0.50180505415162502</v>
      </c>
      <c r="BA1266" s="13">
        <v>0.44751381215469599</v>
      </c>
      <c r="BB1266" s="13"/>
      <c r="BC1266" s="13">
        <v>0.468926553672316</v>
      </c>
      <c r="BD1266" s="13">
        <v>0.48648648648648701</v>
      </c>
      <c r="BE1266" s="13"/>
      <c r="BF1266" s="13">
        <v>0.453125</v>
      </c>
      <c r="BG1266" s="13">
        <v>0.47787610619469001</v>
      </c>
      <c r="BH1266" s="13"/>
      <c r="BI1266" s="13">
        <v>0.660377358490566</v>
      </c>
      <c r="BJ1266" s="13">
        <v>0.45408163265306101</v>
      </c>
      <c r="BK1266" s="13"/>
      <c r="BL1266" s="13">
        <v>0.54732510288065805</v>
      </c>
      <c r="BM1266" s="13">
        <v>0.429305912596401</v>
      </c>
    </row>
    <row r="1267" spans="2:65" x14ac:dyDescent="0.3">
      <c r="B1267" t="s">
        <v>75</v>
      </c>
      <c r="C1267" s="13">
        <v>0.105100463678516</v>
      </c>
      <c r="D1267" s="13">
        <v>8.9108910891089105E-2</v>
      </c>
      <c r="E1267" s="13">
        <v>0.120588235294118</v>
      </c>
      <c r="F1267" s="13"/>
      <c r="G1267" s="13">
        <v>6.02409638554217E-2</v>
      </c>
      <c r="H1267" s="13">
        <v>0.103260869565217</v>
      </c>
      <c r="I1267" s="13">
        <v>0.10655737704918</v>
      </c>
      <c r="J1267" s="13">
        <v>0.168224299065421</v>
      </c>
      <c r="K1267" s="13">
        <v>0.119402985074627</v>
      </c>
      <c r="L1267" s="13">
        <v>5.95238095238095E-2</v>
      </c>
      <c r="M1267" s="13"/>
      <c r="N1267" s="13">
        <v>9.1666666666666702E-2</v>
      </c>
      <c r="O1267" s="13">
        <v>0.12837837837837801</v>
      </c>
      <c r="P1267" s="13">
        <v>0.117021276595745</v>
      </c>
      <c r="Q1267" s="13">
        <v>9.5541401273885398E-2</v>
      </c>
      <c r="R1267" s="13"/>
      <c r="S1267" s="13">
        <v>8.0291970802919693E-2</v>
      </c>
      <c r="T1267" s="13">
        <v>0.135135135135135</v>
      </c>
      <c r="U1267" s="13">
        <v>6.0606060606060601E-2</v>
      </c>
      <c r="V1267" s="13">
        <v>0.128205128205128</v>
      </c>
      <c r="W1267" s="13">
        <v>0.10606060606060599</v>
      </c>
      <c r="X1267" s="13">
        <v>9.5890410958904104E-2</v>
      </c>
      <c r="Y1267" s="13">
        <v>0.162790697674419</v>
      </c>
      <c r="Z1267" s="13">
        <v>0</v>
      </c>
      <c r="AA1267" s="13">
        <v>0.10666666666666701</v>
      </c>
      <c r="AB1267" s="13">
        <v>0.13636363636363599</v>
      </c>
      <c r="AC1267" s="13">
        <v>8.1081081081081099E-2</v>
      </c>
      <c r="AD1267" s="13">
        <v>0.133333333333333</v>
      </c>
      <c r="AE1267" s="13"/>
      <c r="AF1267" s="13">
        <v>8.1151832460733E-2</v>
      </c>
      <c r="AG1267" s="13">
        <v>0.136186770428016</v>
      </c>
      <c r="AH1267" s="13"/>
      <c r="AI1267" s="13">
        <v>0.109375</v>
      </c>
      <c r="AJ1267" s="13">
        <v>4.8780487804878099E-2</v>
      </c>
      <c r="AK1267" s="13">
        <v>8.6092715231788103E-2</v>
      </c>
      <c r="AL1267" s="13"/>
      <c r="AM1267" s="13">
        <v>0.05</v>
      </c>
      <c r="AN1267" s="13">
        <v>6.8965517241379296E-2</v>
      </c>
      <c r="AO1267" s="13">
        <v>0.14705882352941199</v>
      </c>
      <c r="AP1267" s="13"/>
      <c r="AQ1267" s="13">
        <v>7.8125E-2</v>
      </c>
      <c r="AR1267" s="13">
        <v>0.13230769230769199</v>
      </c>
      <c r="AS1267" s="13"/>
      <c r="AT1267" s="13">
        <v>0.109756097560976</v>
      </c>
      <c r="AU1267" s="13">
        <v>0.10537634408602201</v>
      </c>
      <c r="AV1267" s="13"/>
      <c r="AW1267" s="13">
        <v>0.126506024096386</v>
      </c>
      <c r="AX1267" s="13">
        <v>9.5541401273885398E-2</v>
      </c>
      <c r="AY1267" s="13"/>
      <c r="AZ1267" s="13">
        <v>0.10830324909747301</v>
      </c>
      <c r="BA1267" s="13">
        <v>0.102209944751381</v>
      </c>
      <c r="BB1267" s="13"/>
      <c r="BC1267" s="13">
        <v>9.03954802259887E-2</v>
      </c>
      <c r="BD1267" s="13">
        <v>0.126126126126126</v>
      </c>
      <c r="BE1267" s="13"/>
      <c r="BF1267" s="13">
        <v>7.8125E-2</v>
      </c>
      <c r="BG1267" s="13">
        <v>9.7345132743362803E-2</v>
      </c>
      <c r="BH1267" s="13"/>
      <c r="BI1267" s="13">
        <v>5.6603773584905703E-2</v>
      </c>
      <c r="BJ1267" s="13">
        <v>0.11054421768707499</v>
      </c>
      <c r="BK1267" s="13"/>
      <c r="BL1267" s="13">
        <v>0.10699588477366299</v>
      </c>
      <c r="BM1267" s="13">
        <v>9.7686375321336796E-2</v>
      </c>
    </row>
    <row r="1268" spans="2:65" x14ac:dyDescent="0.3">
      <c r="C1268" s="13"/>
      <c r="D1268" s="13"/>
      <c r="E1268" s="13"/>
      <c r="F1268" s="13"/>
      <c r="G1268" s="13"/>
      <c r="H1268" s="13"/>
      <c r="I1268" s="13"/>
      <c r="J1268" s="13"/>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c r="BK1268" s="13"/>
      <c r="BL1268" s="13"/>
      <c r="BM1268" s="13"/>
    </row>
    <row r="1269" spans="2:65" x14ac:dyDescent="0.3">
      <c r="B1269" s="6" t="s">
        <v>486</v>
      </c>
      <c r="C1269" s="13"/>
      <c r="D1269" s="13"/>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c r="BK1269" s="13"/>
      <c r="BL1269" s="13"/>
      <c r="BM1269" s="13"/>
    </row>
    <row r="1270" spans="2:65" x14ac:dyDescent="0.3">
      <c r="B1270" s="23" t="s">
        <v>184</v>
      </c>
      <c r="C1270" s="13"/>
      <c r="D1270" s="13"/>
      <c r="E1270" s="13"/>
      <c r="F1270" s="13"/>
      <c r="G1270" s="13"/>
      <c r="H1270" s="13"/>
      <c r="I1270" s="13"/>
      <c r="J1270" s="13"/>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c r="BK1270" s="13"/>
      <c r="BL1270" s="13"/>
      <c r="BM1270" s="13"/>
    </row>
    <row r="1271" spans="2:65" x14ac:dyDescent="0.3">
      <c r="B1271" t="s">
        <v>476</v>
      </c>
      <c r="C1271" s="13">
        <v>0.34003091190108198</v>
      </c>
      <c r="D1271" s="13">
        <v>0.37293729372937301</v>
      </c>
      <c r="E1271" s="13">
        <v>0.314705882352941</v>
      </c>
      <c r="F1271" s="13"/>
      <c r="G1271" s="13">
        <v>0.34939759036144602</v>
      </c>
      <c r="H1271" s="13">
        <v>0.38586956521739102</v>
      </c>
      <c r="I1271" s="13">
        <v>0.34426229508196698</v>
      </c>
      <c r="J1271" s="13">
        <v>0.30841121495327101</v>
      </c>
      <c r="K1271" s="13">
        <v>0.28358208955223901</v>
      </c>
      <c r="L1271" s="13">
        <v>0.30952380952380998</v>
      </c>
      <c r="M1271" s="13"/>
      <c r="N1271" s="13">
        <v>0.32500000000000001</v>
      </c>
      <c r="O1271" s="13">
        <v>0.35135135135135098</v>
      </c>
      <c r="P1271" s="13">
        <v>0.340425531914894</v>
      </c>
      <c r="Q1271" s="13">
        <v>0.35668789808917201</v>
      </c>
      <c r="R1271" s="13"/>
      <c r="S1271" s="13">
        <v>0.321167883211679</v>
      </c>
      <c r="T1271" s="13">
        <v>0.32432432432432401</v>
      </c>
      <c r="U1271" s="13">
        <v>0.30303030303030298</v>
      </c>
      <c r="V1271" s="13">
        <v>0.35897435897435898</v>
      </c>
      <c r="W1271" s="13">
        <v>0.39393939393939398</v>
      </c>
      <c r="X1271" s="13">
        <v>0.43835616438356201</v>
      </c>
      <c r="Y1271" s="13">
        <v>0.232558139534884</v>
      </c>
      <c r="Z1271" s="13">
        <v>9.0909090909090898E-2</v>
      </c>
      <c r="AA1271" s="13">
        <v>0.37333333333333302</v>
      </c>
      <c r="AB1271" s="13">
        <v>0.25</v>
      </c>
      <c r="AC1271" s="13">
        <v>0.45945945945945899</v>
      </c>
      <c r="AD1271" s="13">
        <v>0.2</v>
      </c>
      <c r="AE1271" s="13"/>
      <c r="AF1271" s="13">
        <v>0.34293193717277498</v>
      </c>
      <c r="AG1271" s="13">
        <v>0.33852140077821002</v>
      </c>
      <c r="AH1271" s="13"/>
      <c r="AI1271" s="13">
        <v>0.328125</v>
      </c>
      <c r="AJ1271" s="13">
        <v>0.46341463414634099</v>
      </c>
      <c r="AK1271" s="13">
        <v>0.31125827814569501</v>
      </c>
      <c r="AL1271" s="13"/>
      <c r="AM1271" s="13">
        <v>0.45</v>
      </c>
      <c r="AN1271" s="13">
        <v>0.48275862068965503</v>
      </c>
      <c r="AO1271" s="13">
        <v>0.26470588235294101</v>
      </c>
      <c r="AP1271" s="13"/>
      <c r="AQ1271" s="13">
        <v>0.41875000000000001</v>
      </c>
      <c r="AR1271" s="13">
        <v>0.26461538461538497</v>
      </c>
      <c r="AS1271" s="13"/>
      <c r="AT1271" s="13">
        <v>0.396341463414634</v>
      </c>
      <c r="AU1271" s="13">
        <v>0.32258064516128998</v>
      </c>
      <c r="AV1271" s="13"/>
      <c r="AW1271" s="13">
        <v>0.28915662650602397</v>
      </c>
      <c r="AX1271" s="13">
        <v>0.354564755838641</v>
      </c>
      <c r="AY1271" s="13"/>
      <c r="AZ1271" s="13">
        <v>0.303249097472924</v>
      </c>
      <c r="BA1271" s="13">
        <v>0.37292817679557999</v>
      </c>
      <c r="BB1271" s="13"/>
      <c r="BC1271" s="13">
        <v>0.42372881355932202</v>
      </c>
      <c r="BD1271" s="13">
        <v>0.27027027027027001</v>
      </c>
      <c r="BE1271" s="13"/>
      <c r="BF1271" s="13">
        <v>0.46875</v>
      </c>
      <c r="BG1271" s="13">
        <v>0.39823008849557501</v>
      </c>
      <c r="BH1271" s="13"/>
      <c r="BI1271" s="13">
        <v>0.35849056603773599</v>
      </c>
      <c r="BJ1271" s="13">
        <v>0.33503401360544199</v>
      </c>
      <c r="BK1271" s="13"/>
      <c r="BL1271" s="13">
        <v>0.27983539094650201</v>
      </c>
      <c r="BM1271" s="13">
        <v>0.37017994858611802</v>
      </c>
    </row>
    <row r="1272" spans="2:65" x14ac:dyDescent="0.3">
      <c r="B1272" t="s">
        <v>477</v>
      </c>
      <c r="C1272" s="13">
        <v>0.56105100463678503</v>
      </c>
      <c r="D1272" s="13">
        <v>0.54455445544554504</v>
      </c>
      <c r="E1272" s="13">
        <v>0.57058823529411795</v>
      </c>
      <c r="F1272" s="13"/>
      <c r="G1272" s="13">
        <v>0.54216867469879504</v>
      </c>
      <c r="H1272" s="13">
        <v>0.51630434782608703</v>
      </c>
      <c r="I1272" s="13">
        <v>0.57377049180327899</v>
      </c>
      <c r="J1272" s="13">
        <v>0.55140186915887801</v>
      </c>
      <c r="K1272" s="13">
        <v>0.61194029850746301</v>
      </c>
      <c r="L1272" s="13">
        <v>0.63095238095238104</v>
      </c>
      <c r="M1272" s="13"/>
      <c r="N1272" s="13">
        <v>0.59583333333333299</v>
      </c>
      <c r="O1272" s="13">
        <v>0.54054054054054101</v>
      </c>
      <c r="P1272" s="13">
        <v>0.55319148936170204</v>
      </c>
      <c r="Q1272" s="13">
        <v>0.52229299363057302</v>
      </c>
      <c r="R1272" s="13"/>
      <c r="S1272" s="13">
        <v>0.62773722627737205</v>
      </c>
      <c r="T1272" s="13">
        <v>0.58108108108108103</v>
      </c>
      <c r="U1272" s="13">
        <v>0.60606060606060597</v>
      </c>
      <c r="V1272" s="13">
        <v>0.487179487179487</v>
      </c>
      <c r="W1272" s="13">
        <v>0.53030303030303005</v>
      </c>
      <c r="X1272" s="13">
        <v>0.49315068493150699</v>
      </c>
      <c r="Y1272" s="13">
        <v>0.60465116279069797</v>
      </c>
      <c r="Z1272" s="13">
        <v>0.90909090909090895</v>
      </c>
      <c r="AA1272" s="13">
        <v>0.49333333333333301</v>
      </c>
      <c r="AB1272" s="13">
        <v>0.56818181818181801</v>
      </c>
      <c r="AC1272" s="13">
        <v>0.43243243243243201</v>
      </c>
      <c r="AD1272" s="13">
        <v>0.66666666666666696</v>
      </c>
      <c r="AE1272" s="13"/>
      <c r="AF1272" s="13">
        <v>0.57068062827225097</v>
      </c>
      <c r="AG1272" s="13">
        <v>0.54474708171206199</v>
      </c>
      <c r="AH1272" s="13"/>
      <c r="AI1272" s="13">
        <v>0.5625</v>
      </c>
      <c r="AJ1272" s="13">
        <v>0.46341463414634099</v>
      </c>
      <c r="AK1272" s="13">
        <v>0.59602649006622499</v>
      </c>
      <c r="AL1272" s="13"/>
      <c r="AM1272" s="13">
        <v>0.52500000000000002</v>
      </c>
      <c r="AN1272" s="13">
        <v>0.41379310344827602</v>
      </c>
      <c r="AO1272" s="13">
        <v>0.57352941176470595</v>
      </c>
      <c r="AP1272" s="13"/>
      <c r="AQ1272" s="13">
        <v>0.5</v>
      </c>
      <c r="AR1272" s="13">
        <v>0.61846153846153895</v>
      </c>
      <c r="AS1272" s="13"/>
      <c r="AT1272" s="13">
        <v>0.47560975609756101</v>
      </c>
      <c r="AU1272" s="13">
        <v>0.58494623655914002</v>
      </c>
      <c r="AV1272" s="13"/>
      <c r="AW1272" s="13">
        <v>0.62048192771084298</v>
      </c>
      <c r="AX1272" s="13">
        <v>0.54564755838641199</v>
      </c>
      <c r="AY1272" s="13"/>
      <c r="AZ1272" s="13">
        <v>0.595667870036101</v>
      </c>
      <c r="BA1272" s="13">
        <v>0.53591160220994505</v>
      </c>
      <c r="BB1272" s="13"/>
      <c r="BC1272" s="13">
        <v>0.50282485875706195</v>
      </c>
      <c r="BD1272" s="13">
        <v>0.55855855855855896</v>
      </c>
      <c r="BE1272" s="13"/>
      <c r="BF1272" s="13">
        <v>0.484375</v>
      </c>
      <c r="BG1272" s="13">
        <v>0.51327433628318597</v>
      </c>
      <c r="BH1272" s="13"/>
      <c r="BI1272" s="13">
        <v>0.60377358490566002</v>
      </c>
      <c r="BJ1272" s="13">
        <v>0.55952380952380998</v>
      </c>
      <c r="BK1272" s="13"/>
      <c r="BL1272" s="13">
        <v>0.63786008230452695</v>
      </c>
      <c r="BM1272" s="13">
        <v>0.526992287917738</v>
      </c>
    </row>
    <row r="1273" spans="2:65" x14ac:dyDescent="0.3">
      <c r="B1273" t="s">
        <v>75</v>
      </c>
      <c r="C1273" s="13">
        <v>9.8918083462132905E-2</v>
      </c>
      <c r="D1273" s="13">
        <v>8.2508250825082494E-2</v>
      </c>
      <c r="E1273" s="13">
        <v>0.114705882352941</v>
      </c>
      <c r="F1273" s="13"/>
      <c r="G1273" s="13">
        <v>0.108433734939759</v>
      </c>
      <c r="H1273" s="13">
        <v>9.7826086956521702E-2</v>
      </c>
      <c r="I1273" s="13">
        <v>8.1967213114754106E-2</v>
      </c>
      <c r="J1273" s="13">
        <v>0.14018691588785001</v>
      </c>
      <c r="K1273" s="13">
        <v>0.104477611940299</v>
      </c>
      <c r="L1273" s="13">
        <v>5.95238095238095E-2</v>
      </c>
      <c r="M1273" s="13"/>
      <c r="N1273" s="13">
        <v>7.9166666666666705E-2</v>
      </c>
      <c r="O1273" s="13">
        <v>0.108108108108108</v>
      </c>
      <c r="P1273" s="13">
        <v>0.10638297872340401</v>
      </c>
      <c r="Q1273" s="13">
        <v>0.121019108280255</v>
      </c>
      <c r="R1273" s="13"/>
      <c r="S1273" s="13">
        <v>5.1094890510948898E-2</v>
      </c>
      <c r="T1273" s="13">
        <v>9.45945945945946E-2</v>
      </c>
      <c r="U1273" s="13">
        <v>9.0909090909090898E-2</v>
      </c>
      <c r="V1273" s="13">
        <v>0.15384615384615399</v>
      </c>
      <c r="W1273" s="13">
        <v>7.5757575757575801E-2</v>
      </c>
      <c r="X1273" s="13">
        <v>6.8493150684931503E-2</v>
      </c>
      <c r="Y1273" s="13">
        <v>0.162790697674419</v>
      </c>
      <c r="Z1273" s="13">
        <v>0</v>
      </c>
      <c r="AA1273" s="13">
        <v>0.133333333333333</v>
      </c>
      <c r="AB1273" s="13">
        <v>0.18181818181818199</v>
      </c>
      <c r="AC1273" s="13">
        <v>0.108108108108108</v>
      </c>
      <c r="AD1273" s="13">
        <v>0.133333333333333</v>
      </c>
      <c r="AE1273" s="13"/>
      <c r="AF1273" s="13">
        <v>8.6387434554973802E-2</v>
      </c>
      <c r="AG1273" s="13">
        <v>0.116731517509728</v>
      </c>
      <c r="AH1273" s="13"/>
      <c r="AI1273" s="13">
        <v>0.109375</v>
      </c>
      <c r="AJ1273" s="13">
        <v>7.3170731707317097E-2</v>
      </c>
      <c r="AK1273" s="13">
        <v>9.27152317880795E-2</v>
      </c>
      <c r="AL1273" s="13"/>
      <c r="AM1273" s="13">
        <v>2.5000000000000001E-2</v>
      </c>
      <c r="AN1273" s="13">
        <v>0.10344827586206901</v>
      </c>
      <c r="AO1273" s="13">
        <v>0.161764705882353</v>
      </c>
      <c r="AP1273" s="13"/>
      <c r="AQ1273" s="13">
        <v>8.1250000000000003E-2</v>
      </c>
      <c r="AR1273" s="13">
        <v>0.116923076923077</v>
      </c>
      <c r="AS1273" s="13"/>
      <c r="AT1273" s="13">
        <v>0.12804878048780499</v>
      </c>
      <c r="AU1273" s="13">
        <v>9.2473118279569902E-2</v>
      </c>
      <c r="AV1273" s="13"/>
      <c r="AW1273" s="13">
        <v>9.0361445783132502E-2</v>
      </c>
      <c r="AX1273" s="13">
        <v>9.9787685774946899E-2</v>
      </c>
      <c r="AY1273" s="13"/>
      <c r="AZ1273" s="13">
        <v>0.101083032490975</v>
      </c>
      <c r="BA1273" s="13">
        <v>9.11602209944751E-2</v>
      </c>
      <c r="BB1273" s="13"/>
      <c r="BC1273" s="13">
        <v>7.3446327683615795E-2</v>
      </c>
      <c r="BD1273" s="13">
        <v>0.171171171171171</v>
      </c>
      <c r="BE1273" s="13"/>
      <c r="BF1273" s="13">
        <v>4.6875E-2</v>
      </c>
      <c r="BG1273" s="13">
        <v>8.8495575221238895E-2</v>
      </c>
      <c r="BH1273" s="13"/>
      <c r="BI1273" s="13">
        <v>3.77358490566038E-2</v>
      </c>
      <c r="BJ1273" s="13">
        <v>0.105442176870748</v>
      </c>
      <c r="BK1273" s="13"/>
      <c r="BL1273" s="13">
        <v>8.2304526748971193E-2</v>
      </c>
      <c r="BM1273" s="13">
        <v>0.102827763496144</v>
      </c>
    </row>
    <row r="1274" spans="2:65" x14ac:dyDescent="0.3">
      <c r="C1274" s="13"/>
      <c r="D1274" s="13"/>
      <c r="E1274" s="13"/>
      <c r="F1274" s="13"/>
      <c r="G1274" s="13"/>
      <c r="H1274" s="13"/>
      <c r="I1274" s="13"/>
      <c r="J1274" s="13"/>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c r="BK1274" s="13"/>
      <c r="BL1274" s="13"/>
      <c r="BM1274" s="13"/>
    </row>
    <row r="1275" spans="2:65" x14ac:dyDescent="0.3">
      <c r="B1275" s="6" t="s">
        <v>487</v>
      </c>
      <c r="C1275" s="13"/>
      <c r="D1275" s="13"/>
      <c r="E1275" s="13"/>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c r="BK1275" s="13"/>
      <c r="BL1275" s="13"/>
      <c r="BM1275" s="13"/>
    </row>
    <row r="1276" spans="2:65" x14ac:dyDescent="0.3">
      <c r="B1276" s="23" t="s">
        <v>184</v>
      </c>
      <c r="C1276" s="13"/>
      <c r="D1276" s="13"/>
      <c r="E1276" s="13"/>
      <c r="F1276" s="13"/>
      <c r="G1276" s="13"/>
      <c r="H1276" s="13"/>
      <c r="I1276" s="13"/>
      <c r="J1276" s="13"/>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c r="BK1276" s="13"/>
      <c r="BL1276" s="13"/>
      <c r="BM1276" s="13"/>
    </row>
    <row r="1277" spans="2:65" x14ac:dyDescent="0.3">
      <c r="B1277" t="s">
        <v>476</v>
      </c>
      <c r="C1277" s="13">
        <v>0.239567233384853</v>
      </c>
      <c r="D1277" s="13">
        <v>0.25742574257425699</v>
      </c>
      <c r="E1277" s="13">
        <v>0.22647058823529401</v>
      </c>
      <c r="F1277" s="13"/>
      <c r="G1277" s="13">
        <v>0.265060240963855</v>
      </c>
      <c r="H1277" s="13">
        <v>0.25543478260869601</v>
      </c>
      <c r="I1277" s="13">
        <v>0.26229508196721302</v>
      </c>
      <c r="J1277" s="13">
        <v>0.22429906542056099</v>
      </c>
      <c r="K1277" s="13">
        <v>0.19402985074626899</v>
      </c>
      <c r="L1277" s="13">
        <v>0.202380952380952</v>
      </c>
      <c r="M1277" s="13"/>
      <c r="N1277" s="13">
        <v>0.23749999999999999</v>
      </c>
      <c r="O1277" s="13">
        <v>0.20945945945945901</v>
      </c>
      <c r="P1277" s="13">
        <v>0.26595744680851102</v>
      </c>
      <c r="Q1277" s="13">
        <v>0.26751592356687898</v>
      </c>
      <c r="R1277" s="13"/>
      <c r="S1277" s="13">
        <v>0.218978102189781</v>
      </c>
      <c r="T1277" s="13">
        <v>0.20270270270270299</v>
      </c>
      <c r="U1277" s="13">
        <v>0.27272727272727298</v>
      </c>
      <c r="V1277" s="13">
        <v>0.230769230769231</v>
      </c>
      <c r="W1277" s="13">
        <v>0.25757575757575801</v>
      </c>
      <c r="X1277" s="13">
        <v>0.31506849315068503</v>
      </c>
      <c r="Y1277" s="13">
        <v>0.162790697674419</v>
      </c>
      <c r="Z1277" s="13">
        <v>9.0909090909090898E-2</v>
      </c>
      <c r="AA1277" s="13">
        <v>0.293333333333333</v>
      </c>
      <c r="AB1277" s="13">
        <v>0.18181818181818199</v>
      </c>
      <c r="AC1277" s="13">
        <v>0.32432432432432401</v>
      </c>
      <c r="AD1277" s="13">
        <v>0.133333333333333</v>
      </c>
      <c r="AE1277" s="13"/>
      <c r="AF1277" s="13">
        <v>0.232984293193717</v>
      </c>
      <c r="AG1277" s="13">
        <v>0.25291828793774301</v>
      </c>
      <c r="AH1277" s="13"/>
      <c r="AI1277" s="13">
        <v>0.203125</v>
      </c>
      <c r="AJ1277" s="13">
        <v>0.34146341463414598</v>
      </c>
      <c r="AK1277" s="13">
        <v>0.22516556291390699</v>
      </c>
      <c r="AL1277" s="13"/>
      <c r="AM1277" s="13">
        <v>0.27500000000000002</v>
      </c>
      <c r="AN1277" s="13">
        <v>0.31034482758620702</v>
      </c>
      <c r="AO1277" s="13">
        <v>0.191176470588235</v>
      </c>
      <c r="AP1277" s="13"/>
      <c r="AQ1277" s="13">
        <v>0.30937500000000001</v>
      </c>
      <c r="AR1277" s="13">
        <v>0.16923076923076899</v>
      </c>
      <c r="AS1277" s="13"/>
      <c r="AT1277" s="13">
        <v>0.26829268292682901</v>
      </c>
      <c r="AU1277" s="13">
        <v>0.23010752688172001</v>
      </c>
      <c r="AV1277" s="13"/>
      <c r="AW1277" s="13">
        <v>0.19277108433734899</v>
      </c>
      <c r="AX1277" s="13">
        <v>0.25053078556263297</v>
      </c>
      <c r="AY1277" s="13"/>
      <c r="AZ1277" s="13">
        <v>0.18411552346570401</v>
      </c>
      <c r="BA1277" s="13">
        <v>0.28453038674033099</v>
      </c>
      <c r="BB1277" s="13"/>
      <c r="BC1277" s="13">
        <v>0.27683615819209001</v>
      </c>
      <c r="BD1277" s="13">
        <v>0.162162162162162</v>
      </c>
      <c r="BE1277" s="13"/>
      <c r="BF1277" s="13">
        <v>0.359375</v>
      </c>
      <c r="BG1277" s="13">
        <v>0.23008849557522101</v>
      </c>
      <c r="BH1277" s="13"/>
      <c r="BI1277" s="13">
        <v>0.28301886792452802</v>
      </c>
      <c r="BJ1277" s="13">
        <v>0.23469387755102</v>
      </c>
      <c r="BK1277" s="13"/>
      <c r="BL1277" s="13">
        <v>0.18106995884773699</v>
      </c>
      <c r="BM1277" s="13">
        <v>0.27249357326478102</v>
      </c>
    </row>
    <row r="1278" spans="2:65" x14ac:dyDescent="0.3">
      <c r="B1278" t="s">
        <v>477</v>
      </c>
      <c r="C1278" s="13">
        <v>0.65687789799072605</v>
      </c>
      <c r="D1278" s="13">
        <v>0.64686468646864703</v>
      </c>
      <c r="E1278" s="13">
        <v>0.66176470588235303</v>
      </c>
      <c r="F1278" s="13"/>
      <c r="G1278" s="13">
        <v>0.66265060240963902</v>
      </c>
      <c r="H1278" s="13">
        <v>0.61956521739130399</v>
      </c>
      <c r="I1278" s="13">
        <v>0.64754098360655699</v>
      </c>
      <c r="J1278" s="13">
        <v>0.644859813084112</v>
      </c>
      <c r="K1278" s="13">
        <v>0.70149253731343297</v>
      </c>
      <c r="L1278" s="13">
        <v>0.72619047619047605</v>
      </c>
      <c r="M1278" s="13"/>
      <c r="N1278" s="13">
        <v>0.67916666666666703</v>
      </c>
      <c r="O1278" s="13">
        <v>0.64864864864864902</v>
      </c>
      <c r="P1278" s="13">
        <v>0.62765957446808496</v>
      </c>
      <c r="Q1278" s="13">
        <v>0.63057324840764295</v>
      </c>
      <c r="R1278" s="13"/>
      <c r="S1278" s="13">
        <v>0.70072992700729897</v>
      </c>
      <c r="T1278" s="13">
        <v>0.67567567567567599</v>
      </c>
      <c r="U1278" s="13">
        <v>0.69696969696969702</v>
      </c>
      <c r="V1278" s="13">
        <v>0.61538461538461497</v>
      </c>
      <c r="W1278" s="13">
        <v>0.62121212121212099</v>
      </c>
      <c r="X1278" s="13">
        <v>0.58904109589041098</v>
      </c>
      <c r="Y1278" s="13">
        <v>0.69767441860465096</v>
      </c>
      <c r="Z1278" s="13">
        <v>0.90909090909090895</v>
      </c>
      <c r="AA1278" s="13">
        <v>0.6</v>
      </c>
      <c r="AB1278" s="13">
        <v>0.70454545454545503</v>
      </c>
      <c r="AC1278" s="13">
        <v>0.56756756756756799</v>
      </c>
      <c r="AD1278" s="13">
        <v>0.73333333333333295</v>
      </c>
      <c r="AE1278" s="13"/>
      <c r="AF1278" s="13">
        <v>0.67277486910994799</v>
      </c>
      <c r="AG1278" s="13">
        <v>0.63424124513618696</v>
      </c>
      <c r="AH1278" s="13"/>
      <c r="AI1278" s="13">
        <v>0.6953125</v>
      </c>
      <c r="AJ1278" s="13">
        <v>0.53658536585365901</v>
      </c>
      <c r="AK1278" s="13">
        <v>0.67549668874172197</v>
      </c>
      <c r="AL1278" s="13"/>
      <c r="AM1278" s="13">
        <v>0.67500000000000004</v>
      </c>
      <c r="AN1278" s="13">
        <v>0.62068965517241403</v>
      </c>
      <c r="AO1278" s="13">
        <v>0.61764705882352899</v>
      </c>
      <c r="AP1278" s="13"/>
      <c r="AQ1278" s="13">
        <v>0.58750000000000002</v>
      </c>
      <c r="AR1278" s="13">
        <v>0.72615384615384604</v>
      </c>
      <c r="AS1278" s="13"/>
      <c r="AT1278" s="13">
        <v>0.60365853658536595</v>
      </c>
      <c r="AU1278" s="13">
        <v>0.67526881720430099</v>
      </c>
      <c r="AV1278" s="13"/>
      <c r="AW1278" s="13">
        <v>0.71084337349397597</v>
      </c>
      <c r="AX1278" s="13">
        <v>0.64118895966029699</v>
      </c>
      <c r="AY1278" s="13"/>
      <c r="AZ1278" s="13">
        <v>0.70758122743682295</v>
      </c>
      <c r="BA1278" s="13">
        <v>0.61602209944751396</v>
      </c>
      <c r="BB1278" s="13"/>
      <c r="BC1278" s="13">
        <v>0.63276836158192096</v>
      </c>
      <c r="BD1278" s="13">
        <v>0.65765765765765805</v>
      </c>
      <c r="BE1278" s="13"/>
      <c r="BF1278" s="13">
        <v>0.59375</v>
      </c>
      <c r="BG1278" s="13">
        <v>0.65486725663716805</v>
      </c>
      <c r="BH1278" s="13"/>
      <c r="BI1278" s="13">
        <v>0.679245283018868</v>
      </c>
      <c r="BJ1278" s="13">
        <v>0.65816326530612201</v>
      </c>
      <c r="BK1278" s="13"/>
      <c r="BL1278" s="13">
        <v>0.73251028806584395</v>
      </c>
      <c r="BM1278" s="13">
        <v>0.62467866323907495</v>
      </c>
    </row>
    <row r="1279" spans="2:65" x14ac:dyDescent="0.3">
      <c r="B1279" t="s">
        <v>75</v>
      </c>
      <c r="C1279" s="13">
        <v>0.10355486862442</v>
      </c>
      <c r="D1279" s="13">
        <v>9.5709570957095702E-2</v>
      </c>
      <c r="E1279" s="13">
        <v>0.111764705882353</v>
      </c>
      <c r="F1279" s="13"/>
      <c r="G1279" s="13">
        <v>7.2289156626505993E-2</v>
      </c>
      <c r="H1279" s="13">
        <v>0.125</v>
      </c>
      <c r="I1279" s="13">
        <v>9.0163934426229497E-2</v>
      </c>
      <c r="J1279" s="13">
        <v>0.13084112149532701</v>
      </c>
      <c r="K1279" s="13">
        <v>0.104477611940299</v>
      </c>
      <c r="L1279" s="13">
        <v>7.1428571428571397E-2</v>
      </c>
      <c r="M1279" s="13"/>
      <c r="N1279" s="13">
        <v>8.3333333333333301E-2</v>
      </c>
      <c r="O1279" s="13">
        <v>0.141891891891892</v>
      </c>
      <c r="P1279" s="13">
        <v>0.10638297872340401</v>
      </c>
      <c r="Q1279" s="13">
        <v>0.101910828025478</v>
      </c>
      <c r="R1279" s="13"/>
      <c r="S1279" s="13">
        <v>8.0291970802919693E-2</v>
      </c>
      <c r="T1279" s="13">
        <v>0.121621621621622</v>
      </c>
      <c r="U1279" s="13">
        <v>3.03030303030303E-2</v>
      </c>
      <c r="V1279" s="13">
        <v>0.15384615384615399</v>
      </c>
      <c r="W1279" s="13">
        <v>0.12121212121212099</v>
      </c>
      <c r="X1279" s="13">
        <v>9.5890410958904104E-2</v>
      </c>
      <c r="Y1279" s="13">
        <v>0.13953488372093001</v>
      </c>
      <c r="Z1279" s="13">
        <v>0</v>
      </c>
      <c r="AA1279" s="13">
        <v>0.10666666666666701</v>
      </c>
      <c r="AB1279" s="13">
        <v>0.11363636363636399</v>
      </c>
      <c r="AC1279" s="13">
        <v>0.108108108108108</v>
      </c>
      <c r="AD1279" s="13">
        <v>0.133333333333333</v>
      </c>
      <c r="AE1279" s="13"/>
      <c r="AF1279" s="13">
        <v>9.4240837696335095E-2</v>
      </c>
      <c r="AG1279" s="13">
        <v>0.11284046692607</v>
      </c>
      <c r="AH1279" s="13"/>
      <c r="AI1279" s="13">
        <v>0.1015625</v>
      </c>
      <c r="AJ1279" s="13">
        <v>0.12195121951219499</v>
      </c>
      <c r="AK1279" s="13">
        <v>9.9337748344370896E-2</v>
      </c>
      <c r="AL1279" s="13"/>
      <c r="AM1279" s="13">
        <v>0.05</v>
      </c>
      <c r="AN1279" s="13">
        <v>6.8965517241379296E-2</v>
      </c>
      <c r="AO1279" s="13">
        <v>0.191176470588235</v>
      </c>
      <c r="AP1279" s="13"/>
      <c r="AQ1279" s="13">
        <v>0.10312499999999999</v>
      </c>
      <c r="AR1279" s="13">
        <v>0.104615384615385</v>
      </c>
      <c r="AS1279" s="13"/>
      <c r="AT1279" s="13">
        <v>0.12804878048780499</v>
      </c>
      <c r="AU1279" s="13">
        <v>9.4623655913978505E-2</v>
      </c>
      <c r="AV1279" s="13"/>
      <c r="AW1279" s="13">
        <v>9.6385542168674704E-2</v>
      </c>
      <c r="AX1279" s="13">
        <v>0.10828025477707</v>
      </c>
      <c r="AY1279" s="13"/>
      <c r="AZ1279" s="13">
        <v>0.10830324909747301</v>
      </c>
      <c r="BA1279" s="13">
        <v>9.9447513812154706E-2</v>
      </c>
      <c r="BB1279" s="13"/>
      <c r="BC1279" s="13">
        <v>9.03954802259887E-2</v>
      </c>
      <c r="BD1279" s="13">
        <v>0.18018018018018001</v>
      </c>
      <c r="BE1279" s="13"/>
      <c r="BF1279" s="13">
        <v>4.6875E-2</v>
      </c>
      <c r="BG1279" s="13">
        <v>0.11504424778761101</v>
      </c>
      <c r="BH1279" s="13"/>
      <c r="BI1279" s="13">
        <v>3.77358490566038E-2</v>
      </c>
      <c r="BJ1279" s="13">
        <v>0.107142857142857</v>
      </c>
      <c r="BK1279" s="13"/>
      <c r="BL1279" s="13">
        <v>8.6419753086419707E-2</v>
      </c>
      <c r="BM1279" s="13">
        <v>0.102827763496144</v>
      </c>
    </row>
    <row r="1280" spans="2:65" x14ac:dyDescent="0.3">
      <c r="C1280" s="13"/>
      <c r="D1280" s="13"/>
      <c r="E1280" s="13"/>
      <c r="F1280" s="13"/>
      <c r="G1280" s="13"/>
      <c r="H1280" s="13"/>
      <c r="I1280" s="13"/>
      <c r="J1280" s="13"/>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c r="BK1280" s="13"/>
      <c r="BL1280" s="13"/>
      <c r="BM1280" s="13"/>
    </row>
    <row r="1281" spans="2:65" x14ac:dyDescent="0.3">
      <c r="B1281" s="6" t="s">
        <v>488</v>
      </c>
      <c r="C1281" s="13"/>
      <c r="D1281" s="13"/>
      <c r="E1281" s="13"/>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c r="BK1281" s="13"/>
      <c r="BL1281" s="13"/>
      <c r="BM1281" s="13"/>
    </row>
    <row r="1282" spans="2:65" x14ac:dyDescent="0.3">
      <c r="B1282" s="23" t="s">
        <v>184</v>
      </c>
      <c r="C1282" s="13"/>
      <c r="D1282" s="13"/>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row>
    <row r="1283" spans="2:65" x14ac:dyDescent="0.3">
      <c r="B1283" t="s">
        <v>476</v>
      </c>
      <c r="C1283" s="13">
        <v>0.21792890262751199</v>
      </c>
      <c r="D1283" s="13">
        <v>0.21782178217821799</v>
      </c>
      <c r="E1283" s="13">
        <v>0.217647058823529</v>
      </c>
      <c r="F1283" s="13"/>
      <c r="G1283" s="13">
        <v>0.25301204819277101</v>
      </c>
      <c r="H1283" s="13">
        <v>0.25</v>
      </c>
      <c r="I1283" s="13">
        <v>0.24590163934426201</v>
      </c>
      <c r="J1283" s="13">
        <v>0.177570093457944</v>
      </c>
      <c r="K1283" s="13">
        <v>0.19402985074626899</v>
      </c>
      <c r="L1283" s="13">
        <v>0.14285714285714299</v>
      </c>
      <c r="M1283" s="13"/>
      <c r="N1283" s="13">
        <v>0.22083333333333299</v>
      </c>
      <c r="O1283" s="13">
        <v>0.162162162162162</v>
      </c>
      <c r="P1283" s="13">
        <v>0.22340425531914901</v>
      </c>
      <c r="Q1283" s="13">
        <v>0.26751592356687898</v>
      </c>
      <c r="R1283" s="13"/>
      <c r="S1283" s="13">
        <v>0.18248175182481799</v>
      </c>
      <c r="T1283" s="13">
        <v>0.18918918918918901</v>
      </c>
      <c r="U1283" s="13">
        <v>0.24242424242424199</v>
      </c>
      <c r="V1283" s="13">
        <v>0.17948717948717899</v>
      </c>
      <c r="W1283" s="13">
        <v>0.24242424242424199</v>
      </c>
      <c r="X1283" s="13">
        <v>0.301369863013699</v>
      </c>
      <c r="Y1283" s="13">
        <v>0.186046511627907</v>
      </c>
      <c r="Z1283" s="13">
        <v>9.0909090909090898E-2</v>
      </c>
      <c r="AA1283" s="13">
        <v>0.266666666666667</v>
      </c>
      <c r="AB1283" s="13">
        <v>0.18181818181818199</v>
      </c>
      <c r="AC1283" s="13">
        <v>0.29729729729729698</v>
      </c>
      <c r="AD1283" s="13">
        <v>6.6666666666666693E-2</v>
      </c>
      <c r="AE1283" s="13"/>
      <c r="AF1283" s="13">
        <v>0.23036649214659699</v>
      </c>
      <c r="AG1283" s="13">
        <v>0.202334630350195</v>
      </c>
      <c r="AH1283" s="13"/>
      <c r="AI1283" s="13">
        <v>0.1875</v>
      </c>
      <c r="AJ1283" s="13">
        <v>0.31707317073170699</v>
      </c>
      <c r="AK1283" s="13">
        <v>0.21854304635761601</v>
      </c>
      <c r="AL1283" s="13"/>
      <c r="AM1283" s="13">
        <v>0.25</v>
      </c>
      <c r="AN1283" s="13">
        <v>0.31034482758620702</v>
      </c>
      <c r="AO1283" s="13">
        <v>0.191176470588235</v>
      </c>
      <c r="AP1283" s="13"/>
      <c r="AQ1283" s="13">
        <v>0.28437499999999999</v>
      </c>
      <c r="AR1283" s="13">
        <v>0.15076923076923099</v>
      </c>
      <c r="AS1283" s="13"/>
      <c r="AT1283" s="13">
        <v>0.25</v>
      </c>
      <c r="AU1283" s="13">
        <v>0.204301075268817</v>
      </c>
      <c r="AV1283" s="13"/>
      <c r="AW1283" s="13">
        <v>0.186746987951807</v>
      </c>
      <c r="AX1283" s="13">
        <v>0.227176220806794</v>
      </c>
      <c r="AY1283" s="13"/>
      <c r="AZ1283" s="13">
        <v>0.17689530685920599</v>
      </c>
      <c r="BA1283" s="13">
        <v>0.25138121546961301</v>
      </c>
      <c r="BB1283" s="13"/>
      <c r="BC1283" s="13">
        <v>0.25423728813559299</v>
      </c>
      <c r="BD1283" s="13">
        <v>0.18018018018018001</v>
      </c>
      <c r="BE1283" s="13"/>
      <c r="BF1283" s="13">
        <v>0.3125</v>
      </c>
      <c r="BG1283" s="13">
        <v>0.221238938053097</v>
      </c>
      <c r="BH1283" s="13"/>
      <c r="BI1283" s="13">
        <v>0.28301886792452802</v>
      </c>
      <c r="BJ1283" s="13">
        <v>0.210884353741497</v>
      </c>
      <c r="BK1283" s="13"/>
      <c r="BL1283" s="13">
        <v>0.172839506172839</v>
      </c>
      <c r="BM1283" s="13">
        <v>0.241645244215938</v>
      </c>
    </row>
    <row r="1284" spans="2:65" x14ac:dyDescent="0.3">
      <c r="B1284" t="s">
        <v>477</v>
      </c>
      <c r="C1284" s="13">
        <v>0.68469860896445101</v>
      </c>
      <c r="D1284" s="13">
        <v>0.68976897689769001</v>
      </c>
      <c r="E1284" s="13">
        <v>0.67941176470588205</v>
      </c>
      <c r="F1284" s="13"/>
      <c r="G1284" s="13">
        <v>0.65060240963855398</v>
      </c>
      <c r="H1284" s="13">
        <v>0.65217391304347805</v>
      </c>
      <c r="I1284" s="13">
        <v>0.63934426229508201</v>
      </c>
      <c r="J1284" s="13">
        <v>0.71962616822429903</v>
      </c>
      <c r="K1284" s="13">
        <v>0.70149253731343297</v>
      </c>
      <c r="L1284" s="13">
        <v>0.797619047619048</v>
      </c>
      <c r="M1284" s="13"/>
      <c r="N1284" s="13">
        <v>0.70833333333333304</v>
      </c>
      <c r="O1284" s="13">
        <v>0.70270270270270296</v>
      </c>
      <c r="P1284" s="13">
        <v>0.680851063829787</v>
      </c>
      <c r="Q1284" s="13">
        <v>0.62420382165605104</v>
      </c>
      <c r="R1284" s="13"/>
      <c r="S1284" s="13">
        <v>0.75912408759124095</v>
      </c>
      <c r="T1284" s="13">
        <v>0.71621621621621601</v>
      </c>
      <c r="U1284" s="13">
        <v>0.69696969696969702</v>
      </c>
      <c r="V1284" s="13">
        <v>0.69230769230769196</v>
      </c>
      <c r="W1284" s="13">
        <v>0.63636363636363602</v>
      </c>
      <c r="X1284" s="13">
        <v>0.58904109589041098</v>
      </c>
      <c r="Y1284" s="13">
        <v>0.67441860465116299</v>
      </c>
      <c r="Z1284" s="13">
        <v>0.90909090909090895</v>
      </c>
      <c r="AA1284" s="13">
        <v>0.62666666666666704</v>
      </c>
      <c r="AB1284" s="13">
        <v>0.70454545454545503</v>
      </c>
      <c r="AC1284" s="13">
        <v>0.59459459459459496</v>
      </c>
      <c r="AD1284" s="13">
        <v>0.8</v>
      </c>
      <c r="AE1284" s="13"/>
      <c r="AF1284" s="13">
        <v>0.68848167539267002</v>
      </c>
      <c r="AG1284" s="13">
        <v>0.68093385214007796</v>
      </c>
      <c r="AH1284" s="13"/>
      <c r="AI1284" s="13">
        <v>0.7421875</v>
      </c>
      <c r="AJ1284" s="13">
        <v>0.58536585365853699</v>
      </c>
      <c r="AK1284" s="13">
        <v>0.67549668874172197</v>
      </c>
      <c r="AL1284" s="13"/>
      <c r="AM1284" s="13">
        <v>0.7</v>
      </c>
      <c r="AN1284" s="13">
        <v>0.62068965517241403</v>
      </c>
      <c r="AO1284" s="13">
        <v>0.69117647058823495</v>
      </c>
      <c r="AP1284" s="13"/>
      <c r="AQ1284" s="13">
        <v>0.61875000000000002</v>
      </c>
      <c r="AR1284" s="13">
        <v>0.75076923076923097</v>
      </c>
      <c r="AS1284" s="13"/>
      <c r="AT1284" s="13">
        <v>0.63414634146341498</v>
      </c>
      <c r="AU1284" s="13">
        <v>0.70322580645161303</v>
      </c>
      <c r="AV1284" s="13"/>
      <c r="AW1284" s="13">
        <v>0.73493975903614495</v>
      </c>
      <c r="AX1284" s="13">
        <v>0.67091295116772798</v>
      </c>
      <c r="AY1284" s="13"/>
      <c r="AZ1284" s="13">
        <v>0.71841155234656995</v>
      </c>
      <c r="BA1284" s="13">
        <v>0.65745856353591203</v>
      </c>
      <c r="BB1284" s="13"/>
      <c r="BC1284" s="13">
        <v>0.66101694915254205</v>
      </c>
      <c r="BD1284" s="13">
        <v>0.68468468468468502</v>
      </c>
      <c r="BE1284" s="13"/>
      <c r="BF1284" s="13">
        <v>0.65625</v>
      </c>
      <c r="BG1284" s="13">
        <v>0.66371681415929196</v>
      </c>
      <c r="BH1284" s="13"/>
      <c r="BI1284" s="13">
        <v>0.679245283018868</v>
      </c>
      <c r="BJ1284" s="13">
        <v>0.68877551020408201</v>
      </c>
      <c r="BK1284" s="13"/>
      <c r="BL1284" s="13">
        <v>0.74074074074074103</v>
      </c>
      <c r="BM1284" s="13">
        <v>0.66323907455012898</v>
      </c>
    </row>
    <row r="1285" spans="2:65" x14ac:dyDescent="0.3">
      <c r="B1285" t="s">
        <v>75</v>
      </c>
      <c r="C1285" s="13">
        <v>9.7372488408037097E-2</v>
      </c>
      <c r="D1285" s="13">
        <v>9.2409240924092403E-2</v>
      </c>
      <c r="E1285" s="13">
        <v>0.10294117647058799</v>
      </c>
      <c r="F1285" s="13"/>
      <c r="G1285" s="13">
        <v>9.6385542168674704E-2</v>
      </c>
      <c r="H1285" s="13">
        <v>9.7826086956521702E-2</v>
      </c>
      <c r="I1285" s="13">
        <v>0.114754098360656</v>
      </c>
      <c r="J1285" s="13">
        <v>0.10280373831775701</v>
      </c>
      <c r="K1285" s="13">
        <v>0.104477611940299</v>
      </c>
      <c r="L1285" s="13">
        <v>5.95238095238095E-2</v>
      </c>
      <c r="M1285" s="13"/>
      <c r="N1285" s="13">
        <v>7.0833333333333304E-2</v>
      </c>
      <c r="O1285" s="13">
        <v>0.135135135135135</v>
      </c>
      <c r="P1285" s="13">
        <v>9.5744680851063801E-2</v>
      </c>
      <c r="Q1285" s="13">
        <v>0.10828025477707</v>
      </c>
      <c r="R1285" s="13"/>
      <c r="S1285" s="13">
        <v>5.8394160583941597E-2</v>
      </c>
      <c r="T1285" s="13">
        <v>9.45945945945946E-2</v>
      </c>
      <c r="U1285" s="13">
        <v>6.0606060606060601E-2</v>
      </c>
      <c r="V1285" s="13">
        <v>0.128205128205128</v>
      </c>
      <c r="W1285" s="13">
        <v>0.12121212121212099</v>
      </c>
      <c r="X1285" s="13">
        <v>0.10958904109589</v>
      </c>
      <c r="Y1285" s="13">
        <v>0.13953488372093001</v>
      </c>
      <c r="Z1285" s="13">
        <v>0</v>
      </c>
      <c r="AA1285" s="13">
        <v>0.10666666666666701</v>
      </c>
      <c r="AB1285" s="13">
        <v>0.11363636363636399</v>
      </c>
      <c r="AC1285" s="13">
        <v>0.108108108108108</v>
      </c>
      <c r="AD1285" s="13">
        <v>0.133333333333333</v>
      </c>
      <c r="AE1285" s="13"/>
      <c r="AF1285" s="13">
        <v>8.1151832460733E-2</v>
      </c>
      <c r="AG1285" s="13">
        <v>0.116731517509728</v>
      </c>
      <c r="AH1285" s="13"/>
      <c r="AI1285" s="13">
        <v>7.03125E-2</v>
      </c>
      <c r="AJ1285" s="13">
        <v>9.7560975609756101E-2</v>
      </c>
      <c r="AK1285" s="13">
        <v>0.105960264900662</v>
      </c>
      <c r="AL1285" s="13"/>
      <c r="AM1285" s="13">
        <v>0.05</v>
      </c>
      <c r="AN1285" s="13">
        <v>6.8965517241379296E-2</v>
      </c>
      <c r="AO1285" s="13">
        <v>0.11764705882352899</v>
      </c>
      <c r="AP1285" s="13"/>
      <c r="AQ1285" s="13">
        <v>9.6875000000000003E-2</v>
      </c>
      <c r="AR1285" s="13">
        <v>9.8461538461538503E-2</v>
      </c>
      <c r="AS1285" s="13"/>
      <c r="AT1285" s="13">
        <v>0.115853658536585</v>
      </c>
      <c r="AU1285" s="13">
        <v>9.2473118279569902E-2</v>
      </c>
      <c r="AV1285" s="13"/>
      <c r="AW1285" s="13">
        <v>7.8313253012048195E-2</v>
      </c>
      <c r="AX1285" s="13">
        <v>0.101910828025478</v>
      </c>
      <c r="AY1285" s="13"/>
      <c r="AZ1285" s="13">
        <v>0.104693140794224</v>
      </c>
      <c r="BA1285" s="13">
        <v>9.11602209944751E-2</v>
      </c>
      <c r="BB1285" s="13"/>
      <c r="BC1285" s="13">
        <v>8.4745762711864403E-2</v>
      </c>
      <c r="BD1285" s="13">
        <v>0.135135135135135</v>
      </c>
      <c r="BE1285" s="13"/>
      <c r="BF1285" s="13">
        <v>3.125E-2</v>
      </c>
      <c r="BG1285" s="13">
        <v>0.11504424778761101</v>
      </c>
      <c r="BH1285" s="13"/>
      <c r="BI1285" s="13">
        <v>3.77358490566038E-2</v>
      </c>
      <c r="BJ1285" s="13">
        <v>0.10034013605442201</v>
      </c>
      <c r="BK1285" s="13"/>
      <c r="BL1285" s="13">
        <v>8.6419753086419707E-2</v>
      </c>
      <c r="BM1285" s="13">
        <v>9.51156812339332E-2</v>
      </c>
    </row>
    <row r="1286" spans="2:65" x14ac:dyDescent="0.3">
      <c r="C1286" s="13"/>
      <c r="D1286" s="13"/>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row>
    <row r="1287" spans="2:65" x14ac:dyDescent="0.3">
      <c r="B1287" s="6" t="s">
        <v>489</v>
      </c>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row>
    <row r="1288" spans="2:65" x14ac:dyDescent="0.3">
      <c r="B1288" s="23" t="s">
        <v>184</v>
      </c>
      <c r="C1288" s="13"/>
      <c r="D1288" s="13"/>
      <c r="E1288" s="13"/>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row>
    <row r="1289" spans="2:65" x14ac:dyDescent="0.3">
      <c r="B1289" t="s">
        <v>476</v>
      </c>
      <c r="C1289" s="13">
        <v>0.194744976816074</v>
      </c>
      <c r="D1289" s="13">
        <v>0.21452145214521501</v>
      </c>
      <c r="E1289" s="13">
        <v>0.17647058823529399</v>
      </c>
      <c r="F1289" s="13"/>
      <c r="G1289" s="13">
        <v>0.240963855421687</v>
      </c>
      <c r="H1289" s="13">
        <v>0.22826086956521699</v>
      </c>
      <c r="I1289" s="13">
        <v>0.188524590163934</v>
      </c>
      <c r="J1289" s="13">
        <v>0.168224299065421</v>
      </c>
      <c r="K1289" s="13">
        <v>0.17910447761194001</v>
      </c>
      <c r="L1289" s="13">
        <v>0.13095238095238099</v>
      </c>
      <c r="M1289" s="13"/>
      <c r="N1289" s="13">
        <v>0.17499999999999999</v>
      </c>
      <c r="O1289" s="13">
        <v>0.15540540540540501</v>
      </c>
      <c r="P1289" s="13">
        <v>0.23404255319148901</v>
      </c>
      <c r="Q1289" s="13">
        <v>0.24203821656051</v>
      </c>
      <c r="R1289" s="13"/>
      <c r="S1289" s="13">
        <v>0.145985401459854</v>
      </c>
      <c r="T1289" s="13">
        <v>0.18918918918918901</v>
      </c>
      <c r="U1289" s="13">
        <v>0.18181818181818199</v>
      </c>
      <c r="V1289" s="13">
        <v>0.256410256410256</v>
      </c>
      <c r="W1289" s="13">
        <v>0.24242424242424199</v>
      </c>
      <c r="X1289" s="13">
        <v>0.27397260273972601</v>
      </c>
      <c r="Y1289" s="13">
        <v>0.13953488372093001</v>
      </c>
      <c r="Z1289" s="13">
        <v>9.0909090909090898E-2</v>
      </c>
      <c r="AA1289" s="13">
        <v>0.22666666666666699</v>
      </c>
      <c r="AB1289" s="13">
        <v>0.13636363636363599</v>
      </c>
      <c r="AC1289" s="13">
        <v>0.24324324324324301</v>
      </c>
      <c r="AD1289" s="13">
        <v>6.6666666666666693E-2</v>
      </c>
      <c r="AE1289" s="13"/>
      <c r="AF1289" s="13">
        <v>0.20157068062827199</v>
      </c>
      <c r="AG1289" s="13">
        <v>0.18677042801556401</v>
      </c>
      <c r="AH1289" s="13"/>
      <c r="AI1289" s="13">
        <v>0.1953125</v>
      </c>
      <c r="AJ1289" s="13">
        <v>0.19512195121951201</v>
      </c>
      <c r="AK1289" s="13">
        <v>0.19867549668874199</v>
      </c>
      <c r="AL1289" s="13"/>
      <c r="AM1289" s="13">
        <v>0.25</v>
      </c>
      <c r="AN1289" s="13">
        <v>0.27586206896551702</v>
      </c>
      <c r="AO1289" s="13">
        <v>0.13235294117647101</v>
      </c>
      <c r="AP1289" s="13"/>
      <c r="AQ1289" s="13">
        <v>0.23749999999999999</v>
      </c>
      <c r="AR1289" s="13">
        <v>0.15076923076923099</v>
      </c>
      <c r="AS1289" s="13"/>
      <c r="AT1289" s="13">
        <v>0.23170731707317099</v>
      </c>
      <c r="AU1289" s="13">
        <v>0.18279569892473099</v>
      </c>
      <c r="AV1289" s="13"/>
      <c r="AW1289" s="13">
        <v>0.17469879518072301</v>
      </c>
      <c r="AX1289" s="13">
        <v>0.19957537154989399</v>
      </c>
      <c r="AY1289" s="13"/>
      <c r="AZ1289" s="13">
        <v>0.173285198555957</v>
      </c>
      <c r="BA1289" s="13">
        <v>0.20994475138121499</v>
      </c>
      <c r="BB1289" s="13"/>
      <c r="BC1289" s="13">
        <v>0.242937853107345</v>
      </c>
      <c r="BD1289" s="13">
        <v>0.144144144144144</v>
      </c>
      <c r="BE1289" s="13"/>
      <c r="BF1289" s="13">
        <v>0.3125</v>
      </c>
      <c r="BG1289" s="13">
        <v>0.20353982300885001</v>
      </c>
      <c r="BH1289" s="13"/>
      <c r="BI1289" s="13">
        <v>0.22641509433962301</v>
      </c>
      <c r="BJ1289" s="13">
        <v>0.19217687074829901</v>
      </c>
      <c r="BK1289" s="13"/>
      <c r="BL1289" s="13">
        <v>0.16049382716049401</v>
      </c>
      <c r="BM1289" s="13">
        <v>0.215938303341902</v>
      </c>
    </row>
    <row r="1290" spans="2:65" x14ac:dyDescent="0.3">
      <c r="B1290" t="s">
        <v>477</v>
      </c>
      <c r="C1290" s="13">
        <v>0.704791344667697</v>
      </c>
      <c r="D1290" s="13">
        <v>0.68976897689769001</v>
      </c>
      <c r="E1290" s="13">
        <v>0.71764705882352897</v>
      </c>
      <c r="F1290" s="13"/>
      <c r="G1290" s="13">
        <v>0.67469879518072295</v>
      </c>
      <c r="H1290" s="13">
        <v>0.65760869565217395</v>
      </c>
      <c r="I1290" s="13">
        <v>0.69672131147541005</v>
      </c>
      <c r="J1290" s="13">
        <v>0.71962616822429903</v>
      </c>
      <c r="K1290" s="13">
        <v>0.71641791044776104</v>
      </c>
      <c r="L1290" s="13">
        <v>0.82142857142857095</v>
      </c>
      <c r="M1290" s="13"/>
      <c r="N1290" s="13">
        <v>0.75416666666666698</v>
      </c>
      <c r="O1290" s="13">
        <v>0.71621621621621601</v>
      </c>
      <c r="P1290" s="13">
        <v>0.67021276595744705</v>
      </c>
      <c r="Q1290" s="13">
        <v>0.63057324840764295</v>
      </c>
      <c r="R1290" s="13"/>
      <c r="S1290" s="13">
        <v>0.773722627737226</v>
      </c>
      <c r="T1290" s="13">
        <v>0.70270270270270296</v>
      </c>
      <c r="U1290" s="13">
        <v>0.78787878787878796</v>
      </c>
      <c r="V1290" s="13">
        <v>0.64102564102564097</v>
      </c>
      <c r="W1290" s="13">
        <v>0.66666666666666696</v>
      </c>
      <c r="X1290" s="13">
        <v>0.61643835616438403</v>
      </c>
      <c r="Y1290" s="13">
        <v>0.72093023255813904</v>
      </c>
      <c r="Z1290" s="13">
        <v>0.90909090909090895</v>
      </c>
      <c r="AA1290" s="13">
        <v>0.68</v>
      </c>
      <c r="AB1290" s="13">
        <v>0.72727272727272696</v>
      </c>
      <c r="AC1290" s="13">
        <v>0.62162162162162204</v>
      </c>
      <c r="AD1290" s="13">
        <v>0.73333333333333295</v>
      </c>
      <c r="AE1290" s="13"/>
      <c r="AF1290" s="13">
        <v>0.71727748691099502</v>
      </c>
      <c r="AG1290" s="13">
        <v>0.68871595330739299</v>
      </c>
      <c r="AH1290" s="13"/>
      <c r="AI1290" s="13">
        <v>0.734375</v>
      </c>
      <c r="AJ1290" s="13">
        <v>0.65853658536585402</v>
      </c>
      <c r="AK1290" s="13">
        <v>0.71523178807946997</v>
      </c>
      <c r="AL1290" s="13"/>
      <c r="AM1290" s="13">
        <v>0.72499999999999998</v>
      </c>
      <c r="AN1290" s="13">
        <v>0.58620689655172398</v>
      </c>
      <c r="AO1290" s="13">
        <v>0.73529411764705899</v>
      </c>
      <c r="AP1290" s="13"/>
      <c r="AQ1290" s="13">
        <v>0.671875</v>
      </c>
      <c r="AR1290" s="13">
        <v>0.73846153846153895</v>
      </c>
      <c r="AS1290" s="13"/>
      <c r="AT1290" s="13">
        <v>0.66463414634146301</v>
      </c>
      <c r="AU1290" s="13">
        <v>0.71827956989247299</v>
      </c>
      <c r="AV1290" s="13"/>
      <c r="AW1290" s="13">
        <v>0.71686746987951799</v>
      </c>
      <c r="AX1290" s="13">
        <v>0.70063694267515897</v>
      </c>
      <c r="AY1290" s="13"/>
      <c r="AZ1290" s="13">
        <v>0.71480144404332102</v>
      </c>
      <c r="BA1290" s="13">
        <v>0.698895027624309</v>
      </c>
      <c r="BB1290" s="13"/>
      <c r="BC1290" s="13">
        <v>0.68361581920904002</v>
      </c>
      <c r="BD1290" s="13">
        <v>0.70270270270270296</v>
      </c>
      <c r="BE1290" s="13"/>
      <c r="BF1290" s="13">
        <v>0.671875</v>
      </c>
      <c r="BG1290" s="13">
        <v>0.69026548672566401</v>
      </c>
      <c r="BH1290" s="13"/>
      <c r="BI1290" s="13">
        <v>0.71698113207547198</v>
      </c>
      <c r="BJ1290" s="13">
        <v>0.70578231292517002</v>
      </c>
      <c r="BK1290" s="13"/>
      <c r="BL1290" s="13">
        <v>0.748971193415638</v>
      </c>
      <c r="BM1290" s="13">
        <v>0.688946015424165</v>
      </c>
    </row>
    <row r="1291" spans="2:65" x14ac:dyDescent="0.3">
      <c r="B1291" t="s">
        <v>75</v>
      </c>
      <c r="C1291" s="13">
        <v>0.100463678516229</v>
      </c>
      <c r="D1291" s="13">
        <v>9.5709570957095702E-2</v>
      </c>
      <c r="E1291" s="13">
        <v>0.105882352941176</v>
      </c>
      <c r="F1291" s="13"/>
      <c r="G1291" s="13">
        <v>8.4337349397590397E-2</v>
      </c>
      <c r="H1291" s="13">
        <v>0.11413043478260899</v>
      </c>
      <c r="I1291" s="13">
        <v>0.114754098360656</v>
      </c>
      <c r="J1291" s="13">
        <v>0.11214953271028</v>
      </c>
      <c r="K1291" s="13">
        <v>0.104477611940299</v>
      </c>
      <c r="L1291" s="13">
        <v>4.7619047619047603E-2</v>
      </c>
      <c r="M1291" s="13"/>
      <c r="N1291" s="13">
        <v>7.0833333333333304E-2</v>
      </c>
      <c r="O1291" s="13">
        <v>0.12837837837837801</v>
      </c>
      <c r="P1291" s="13">
        <v>9.5744680851063801E-2</v>
      </c>
      <c r="Q1291" s="13">
        <v>0.12738853503184699</v>
      </c>
      <c r="R1291" s="13"/>
      <c r="S1291" s="13">
        <v>8.0291970802919693E-2</v>
      </c>
      <c r="T1291" s="13">
        <v>0.108108108108108</v>
      </c>
      <c r="U1291" s="13">
        <v>3.03030303030303E-2</v>
      </c>
      <c r="V1291" s="13">
        <v>0.102564102564103</v>
      </c>
      <c r="W1291" s="13">
        <v>9.0909090909090898E-2</v>
      </c>
      <c r="X1291" s="13">
        <v>0.10958904109589</v>
      </c>
      <c r="Y1291" s="13">
        <v>0.13953488372093001</v>
      </c>
      <c r="Z1291" s="13">
        <v>0</v>
      </c>
      <c r="AA1291" s="13">
        <v>9.3333333333333296E-2</v>
      </c>
      <c r="AB1291" s="13">
        <v>0.13636363636363599</v>
      </c>
      <c r="AC1291" s="13">
        <v>0.135135135135135</v>
      </c>
      <c r="AD1291" s="13">
        <v>0.2</v>
      </c>
      <c r="AE1291" s="13"/>
      <c r="AF1291" s="13">
        <v>8.1151832460733E-2</v>
      </c>
      <c r="AG1291" s="13">
        <v>0.124513618677043</v>
      </c>
      <c r="AH1291" s="13"/>
      <c r="AI1291" s="13">
        <v>7.03125E-2</v>
      </c>
      <c r="AJ1291" s="13">
        <v>0.146341463414634</v>
      </c>
      <c r="AK1291" s="13">
        <v>8.6092715231788103E-2</v>
      </c>
      <c r="AL1291" s="13"/>
      <c r="AM1291" s="13">
        <v>2.5000000000000001E-2</v>
      </c>
      <c r="AN1291" s="13">
        <v>0.13793103448275901</v>
      </c>
      <c r="AO1291" s="13">
        <v>0.13235294117647101</v>
      </c>
      <c r="AP1291" s="13"/>
      <c r="AQ1291" s="13">
        <v>9.0624999999999997E-2</v>
      </c>
      <c r="AR1291" s="13">
        <v>0.11076923076923099</v>
      </c>
      <c r="AS1291" s="13"/>
      <c r="AT1291" s="13">
        <v>0.103658536585366</v>
      </c>
      <c r="AU1291" s="13">
        <v>9.8924731182795697E-2</v>
      </c>
      <c r="AV1291" s="13"/>
      <c r="AW1291" s="13">
        <v>0.108433734939759</v>
      </c>
      <c r="AX1291" s="13">
        <v>9.9787685774946899E-2</v>
      </c>
      <c r="AY1291" s="13"/>
      <c r="AZ1291" s="13">
        <v>0.111913357400722</v>
      </c>
      <c r="BA1291" s="13">
        <v>9.11602209944751E-2</v>
      </c>
      <c r="BB1291" s="13"/>
      <c r="BC1291" s="13">
        <v>7.3446327683615795E-2</v>
      </c>
      <c r="BD1291" s="13">
        <v>0.153153153153153</v>
      </c>
      <c r="BE1291" s="13"/>
      <c r="BF1291" s="13">
        <v>1.5625E-2</v>
      </c>
      <c r="BG1291" s="13">
        <v>0.106194690265487</v>
      </c>
      <c r="BH1291" s="13"/>
      <c r="BI1291" s="13">
        <v>5.6603773584905703E-2</v>
      </c>
      <c r="BJ1291" s="13">
        <v>0.102040816326531</v>
      </c>
      <c r="BK1291" s="13"/>
      <c r="BL1291" s="13">
        <v>9.0534979423868303E-2</v>
      </c>
      <c r="BM1291" s="13">
        <v>9.51156812339332E-2</v>
      </c>
    </row>
    <row r="1292" spans="2:65" x14ac:dyDescent="0.3">
      <c r="C1292" s="13"/>
      <c r="D1292" s="13"/>
      <c r="E1292" s="13"/>
      <c r="F1292" s="13"/>
      <c r="G1292" s="13"/>
      <c r="H1292" s="13"/>
      <c r="I1292" s="13"/>
      <c r="J1292" s="13"/>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c r="BK1292" s="13"/>
      <c r="BL1292" s="13"/>
      <c r="BM1292" s="13"/>
    </row>
    <row r="1293" spans="2:65" x14ac:dyDescent="0.3">
      <c r="B1293" s="6" t="s">
        <v>491</v>
      </c>
      <c r="C1293" s="13"/>
      <c r="D1293" s="13"/>
      <c r="E1293" s="13"/>
      <c r="F1293" s="13"/>
      <c r="G1293" s="13"/>
      <c r="H1293" s="13"/>
      <c r="I1293" s="13"/>
      <c r="J1293" s="13"/>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c r="BK1293" s="13"/>
      <c r="BL1293" s="13"/>
      <c r="BM1293" s="13"/>
    </row>
    <row r="1294" spans="2:65" x14ac:dyDescent="0.3">
      <c r="B1294" s="23" t="s">
        <v>82</v>
      </c>
      <c r="C1294" s="13"/>
      <c r="D1294" s="13"/>
      <c r="E1294" s="13"/>
      <c r="F1294" s="13"/>
      <c r="G1294" s="13"/>
      <c r="H1294" s="13"/>
      <c r="I1294" s="13"/>
      <c r="J1294" s="13"/>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c r="BK1294" s="13"/>
      <c r="BL1294" s="13"/>
      <c r="BM1294" s="13"/>
    </row>
    <row r="1295" spans="2:65" x14ac:dyDescent="0.3">
      <c r="B1295" t="s">
        <v>476</v>
      </c>
      <c r="C1295" s="13">
        <v>0.354765506807867</v>
      </c>
      <c r="D1295" s="13">
        <v>0.340288924558588</v>
      </c>
      <c r="E1295" s="13">
        <v>0.36705202312138702</v>
      </c>
      <c r="F1295" s="13"/>
      <c r="G1295" s="13">
        <v>0.44751381215469599</v>
      </c>
      <c r="H1295" s="13">
        <v>0.35574229691876802</v>
      </c>
      <c r="I1295" s="13">
        <v>0.34686346863468598</v>
      </c>
      <c r="J1295" s="13">
        <v>0.32227488151658801</v>
      </c>
      <c r="K1295" s="13">
        <v>0.29770992366412202</v>
      </c>
      <c r="L1295" s="13">
        <v>0.35087719298245601</v>
      </c>
      <c r="M1295" s="13"/>
      <c r="N1295" s="13">
        <v>0.37872340425531897</v>
      </c>
      <c r="O1295" s="13">
        <v>0.32647058823529401</v>
      </c>
      <c r="P1295" s="13">
        <v>0.398876404494382</v>
      </c>
      <c r="Q1295" s="13">
        <v>0.32288401253918497</v>
      </c>
      <c r="R1295" s="13"/>
      <c r="S1295" s="13">
        <v>0.34256055363321802</v>
      </c>
      <c r="T1295" s="13">
        <v>0.39552238805970102</v>
      </c>
      <c r="U1295" s="13">
        <v>0.32258064516128998</v>
      </c>
      <c r="V1295" s="13">
        <v>0.39047619047618998</v>
      </c>
      <c r="W1295" s="13">
        <v>0.369747899159664</v>
      </c>
      <c r="X1295" s="13">
        <v>0.40909090909090901</v>
      </c>
      <c r="Y1295" s="13">
        <v>0.28037383177570102</v>
      </c>
      <c r="Z1295" s="13">
        <v>0.3</v>
      </c>
      <c r="AA1295" s="13">
        <v>0.31446540880503099</v>
      </c>
      <c r="AB1295" s="13">
        <v>0.35106382978723399</v>
      </c>
      <c r="AC1295" s="13">
        <v>0.42647058823529399</v>
      </c>
      <c r="AD1295" s="13">
        <v>0.30434782608695699</v>
      </c>
      <c r="AE1295" s="13"/>
      <c r="AF1295" s="13">
        <v>0.36010037641154302</v>
      </c>
      <c r="AG1295" s="13">
        <v>0.34630350194552501</v>
      </c>
      <c r="AH1295" s="13"/>
      <c r="AI1295" s="13">
        <v>0.37711864406779699</v>
      </c>
      <c r="AJ1295" s="13">
        <v>0.31168831168831201</v>
      </c>
      <c r="AK1295" s="13">
        <v>0.33236994219653199</v>
      </c>
      <c r="AL1295" s="13"/>
      <c r="AM1295" s="13">
        <v>0.42647058823529399</v>
      </c>
      <c r="AN1295" s="13">
        <v>0.44230769230769201</v>
      </c>
      <c r="AO1295" s="13">
        <v>0.30370370370370398</v>
      </c>
      <c r="AP1295" s="13"/>
      <c r="AQ1295" s="13">
        <v>0.36430678466076699</v>
      </c>
      <c r="AR1295" s="13">
        <v>0.34531250000000002</v>
      </c>
      <c r="AS1295" s="13"/>
      <c r="AT1295" s="13">
        <v>0.363363363363363</v>
      </c>
      <c r="AU1295" s="13">
        <v>0.35036496350364998</v>
      </c>
      <c r="AV1295" s="13"/>
      <c r="AW1295" s="13">
        <v>0.348441926345609</v>
      </c>
      <c r="AX1295" s="13">
        <v>0.35571878279118602</v>
      </c>
      <c r="AY1295" s="13"/>
      <c r="AZ1295" s="13">
        <v>0.38007380073800701</v>
      </c>
      <c r="BA1295" s="13">
        <v>0.336842105263158</v>
      </c>
      <c r="BB1295" s="13"/>
      <c r="BC1295" s="13">
        <v>0.37643678160919503</v>
      </c>
      <c r="BD1295" s="13">
        <v>0.3</v>
      </c>
      <c r="BE1295" s="13"/>
      <c r="BF1295" s="13">
        <v>0.36029411764705899</v>
      </c>
      <c r="BG1295" s="13">
        <v>0.38679245283018898</v>
      </c>
      <c r="BH1295" s="13"/>
      <c r="BI1295" s="13">
        <v>0.42753623188405798</v>
      </c>
      <c r="BJ1295" s="13">
        <v>0.34559452523524398</v>
      </c>
      <c r="BK1295" s="13"/>
      <c r="BL1295" s="13">
        <v>0.35049504950494997</v>
      </c>
      <c r="BM1295" s="13">
        <v>0.35479797979798</v>
      </c>
    </row>
    <row r="1296" spans="2:65" x14ac:dyDescent="0.3">
      <c r="B1296" t="s">
        <v>477</v>
      </c>
      <c r="C1296" s="13">
        <v>0.54311649016641494</v>
      </c>
      <c r="D1296" s="13">
        <v>0.56019261637239204</v>
      </c>
      <c r="E1296" s="13">
        <v>0.52745664739884401</v>
      </c>
      <c r="F1296" s="13"/>
      <c r="G1296" s="13">
        <v>0.475138121546961</v>
      </c>
      <c r="H1296" s="13">
        <v>0.56582633053221298</v>
      </c>
      <c r="I1296" s="13">
        <v>0.56088560885608896</v>
      </c>
      <c r="J1296" s="13">
        <v>0.559241706161137</v>
      </c>
      <c r="K1296" s="13">
        <v>0.51145038167938905</v>
      </c>
      <c r="L1296" s="13">
        <v>0.54385964912280704</v>
      </c>
      <c r="M1296" s="13"/>
      <c r="N1296" s="13">
        <v>0.53829787234042603</v>
      </c>
      <c r="O1296" s="13">
        <v>0.55588235294117605</v>
      </c>
      <c r="P1296" s="13">
        <v>0.53932584269662898</v>
      </c>
      <c r="Q1296" s="13">
        <v>0.53605015673981204</v>
      </c>
      <c r="R1296" s="13"/>
      <c r="S1296" s="13">
        <v>0.54671280276816603</v>
      </c>
      <c r="T1296" s="13">
        <v>0.51492537313432796</v>
      </c>
      <c r="U1296" s="13">
        <v>0.54838709677419395</v>
      </c>
      <c r="V1296" s="13">
        <v>0.49523809523809498</v>
      </c>
      <c r="W1296" s="13">
        <v>0.54621848739495804</v>
      </c>
      <c r="X1296" s="13">
        <v>0.48484848484848497</v>
      </c>
      <c r="Y1296" s="13">
        <v>0.58878504672897203</v>
      </c>
      <c r="Z1296" s="13">
        <v>0.63333333333333297</v>
      </c>
      <c r="AA1296" s="13">
        <v>0.58490566037735803</v>
      </c>
      <c r="AB1296" s="13">
        <v>0.55319148936170204</v>
      </c>
      <c r="AC1296" s="13">
        <v>0.51470588235294101</v>
      </c>
      <c r="AD1296" s="13">
        <v>0.60869565217391297</v>
      </c>
      <c r="AE1296" s="13"/>
      <c r="AF1296" s="13">
        <v>0.55457967377666295</v>
      </c>
      <c r="AG1296" s="13">
        <v>0.52723735408560302</v>
      </c>
      <c r="AH1296" s="13"/>
      <c r="AI1296" s="13">
        <v>0.54661016949152497</v>
      </c>
      <c r="AJ1296" s="13">
        <v>0.64935064935064901</v>
      </c>
      <c r="AK1296" s="13">
        <v>0.57514450867052003</v>
      </c>
      <c r="AL1296" s="13"/>
      <c r="AM1296" s="13">
        <v>0.55882352941176505</v>
      </c>
      <c r="AN1296" s="13">
        <v>0.55769230769230804</v>
      </c>
      <c r="AO1296" s="13">
        <v>0.54814814814814805</v>
      </c>
      <c r="AP1296" s="13"/>
      <c r="AQ1296" s="13">
        <v>0.53834808259586997</v>
      </c>
      <c r="AR1296" s="13">
        <v>0.546875</v>
      </c>
      <c r="AS1296" s="13"/>
      <c r="AT1296" s="13">
        <v>0.54054054054054101</v>
      </c>
      <c r="AU1296" s="13">
        <v>0.54535974973931201</v>
      </c>
      <c r="AV1296" s="13"/>
      <c r="AW1296" s="13">
        <v>0.54957507082153001</v>
      </c>
      <c r="AX1296" s="13">
        <v>0.54354669464847805</v>
      </c>
      <c r="AY1296" s="13"/>
      <c r="AZ1296" s="13">
        <v>0.51476014760147604</v>
      </c>
      <c r="BA1296" s="13">
        <v>0.567105263157895</v>
      </c>
      <c r="BB1296" s="13"/>
      <c r="BC1296" s="13">
        <v>0.56034482758620696</v>
      </c>
      <c r="BD1296" s="13">
        <v>0.56956521739130395</v>
      </c>
      <c r="BE1296" s="13"/>
      <c r="BF1296" s="13">
        <v>0.58088235294117696</v>
      </c>
      <c r="BG1296" s="13">
        <v>0.54716981132075504</v>
      </c>
      <c r="BH1296" s="13"/>
      <c r="BI1296" s="13">
        <v>0.51449275362318803</v>
      </c>
      <c r="BJ1296" s="13">
        <v>0.54662104362703201</v>
      </c>
      <c r="BK1296" s="13"/>
      <c r="BL1296" s="13">
        <v>0.55643564356435604</v>
      </c>
      <c r="BM1296" s="13">
        <v>0.53914141414141403</v>
      </c>
    </row>
    <row r="1297" spans="2:65" x14ac:dyDescent="0.3">
      <c r="B1297" t="s">
        <v>91</v>
      </c>
      <c r="C1297" s="13">
        <v>0.102118003025719</v>
      </c>
      <c r="D1297" s="13">
        <v>9.9518459069020904E-2</v>
      </c>
      <c r="E1297" s="13">
        <v>0.105491329479769</v>
      </c>
      <c r="F1297" s="13"/>
      <c r="G1297" s="13">
        <v>7.7348066298342497E-2</v>
      </c>
      <c r="H1297" s="13">
        <v>7.8431372549019607E-2</v>
      </c>
      <c r="I1297" s="13">
        <v>9.2250922509225106E-2</v>
      </c>
      <c r="J1297" s="13">
        <v>0.11848341232227499</v>
      </c>
      <c r="K1297" s="13">
        <v>0.19083969465648901</v>
      </c>
      <c r="L1297" s="13">
        <v>0.105263157894737</v>
      </c>
      <c r="M1297" s="13"/>
      <c r="N1297" s="13">
        <v>8.29787234042553E-2</v>
      </c>
      <c r="O1297" s="13">
        <v>0.11764705882352899</v>
      </c>
      <c r="P1297" s="13">
        <v>6.1797752808988797E-2</v>
      </c>
      <c r="Q1297" s="13">
        <v>0.14106583072100301</v>
      </c>
      <c r="R1297" s="13"/>
      <c r="S1297" s="13">
        <v>0.110726643598616</v>
      </c>
      <c r="T1297" s="13">
        <v>8.9552238805970102E-2</v>
      </c>
      <c r="U1297" s="13">
        <v>0.12903225806451599</v>
      </c>
      <c r="V1297" s="13">
        <v>0.114285714285714</v>
      </c>
      <c r="W1297" s="13">
        <v>8.40336134453782E-2</v>
      </c>
      <c r="X1297" s="13">
        <v>0.10606060606060599</v>
      </c>
      <c r="Y1297" s="13">
        <v>0.13084112149532701</v>
      </c>
      <c r="Z1297" s="13">
        <v>6.6666666666666693E-2</v>
      </c>
      <c r="AA1297" s="13">
        <v>0.10062893081761</v>
      </c>
      <c r="AB1297" s="13">
        <v>9.5744680851063801E-2</v>
      </c>
      <c r="AC1297" s="13">
        <v>5.8823529411764698E-2</v>
      </c>
      <c r="AD1297" s="13">
        <v>8.6956521739130405E-2</v>
      </c>
      <c r="AE1297" s="13"/>
      <c r="AF1297" s="13">
        <v>8.5319949811794193E-2</v>
      </c>
      <c r="AG1297" s="13">
        <v>0.12645914396887201</v>
      </c>
      <c r="AH1297" s="13"/>
      <c r="AI1297" s="13">
        <v>7.6271186440677999E-2</v>
      </c>
      <c r="AJ1297" s="13">
        <v>3.8961038961039002E-2</v>
      </c>
      <c r="AK1297" s="13">
        <v>9.2485549132948E-2</v>
      </c>
      <c r="AL1297" s="13"/>
      <c r="AM1297" s="13">
        <v>1.4705882352941201E-2</v>
      </c>
      <c r="AN1297" s="13">
        <v>0</v>
      </c>
      <c r="AO1297" s="13">
        <v>0.148148148148148</v>
      </c>
      <c r="AP1297" s="13"/>
      <c r="AQ1297" s="13">
        <v>9.7345132743362803E-2</v>
      </c>
      <c r="AR1297" s="13">
        <v>0.10781250000000001</v>
      </c>
      <c r="AS1297" s="13"/>
      <c r="AT1297" s="13">
        <v>9.6096096096096095E-2</v>
      </c>
      <c r="AU1297" s="13">
        <v>0.104275286757039</v>
      </c>
      <c r="AV1297" s="13"/>
      <c r="AW1297" s="13">
        <v>0.10198300283286101</v>
      </c>
      <c r="AX1297" s="13">
        <v>0.10073452256033601</v>
      </c>
      <c r="AY1297" s="13"/>
      <c r="AZ1297" s="13">
        <v>0.105166051660517</v>
      </c>
      <c r="BA1297" s="13">
        <v>9.6052631578947403E-2</v>
      </c>
      <c r="BB1297" s="13"/>
      <c r="BC1297" s="13">
        <v>6.3218390804597693E-2</v>
      </c>
      <c r="BD1297" s="13">
        <v>0.13043478260869601</v>
      </c>
      <c r="BE1297" s="13"/>
      <c r="BF1297" s="13">
        <v>5.8823529411764698E-2</v>
      </c>
      <c r="BG1297" s="13">
        <v>6.6037735849056603E-2</v>
      </c>
      <c r="BH1297" s="13"/>
      <c r="BI1297" s="13">
        <v>5.7971014492753603E-2</v>
      </c>
      <c r="BJ1297" s="13">
        <v>0.107784431137725</v>
      </c>
      <c r="BK1297" s="13"/>
      <c r="BL1297" s="13">
        <v>9.3069306930693096E-2</v>
      </c>
      <c r="BM1297" s="13">
        <v>0.10606060606060599</v>
      </c>
    </row>
    <row r="1298" spans="2:65" x14ac:dyDescent="0.3">
      <c r="C1298" s="13"/>
      <c r="D1298" s="13"/>
      <c r="E1298" s="13"/>
      <c r="F1298" s="13"/>
      <c r="G1298" s="13"/>
      <c r="H1298" s="13"/>
      <c r="I1298" s="13"/>
      <c r="J1298" s="13"/>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c r="BK1298" s="13"/>
      <c r="BL1298" s="13"/>
      <c r="BM1298" s="13"/>
    </row>
    <row r="1299" spans="2:65" x14ac:dyDescent="0.3">
      <c r="B1299" s="6" t="s">
        <v>492</v>
      </c>
      <c r="C1299" s="13"/>
      <c r="D1299" s="13"/>
      <c r="E1299" s="13"/>
      <c r="F1299" s="13"/>
      <c r="G1299" s="13"/>
      <c r="H1299" s="13"/>
      <c r="I1299" s="13"/>
      <c r="J1299" s="13"/>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c r="BK1299" s="13"/>
      <c r="BL1299" s="13"/>
      <c r="BM1299" s="13"/>
    </row>
    <row r="1300" spans="2:65" x14ac:dyDescent="0.3">
      <c r="B1300" s="23" t="s">
        <v>82</v>
      </c>
      <c r="C1300" s="13"/>
      <c r="D1300" s="13"/>
      <c r="E1300" s="13"/>
      <c r="F1300" s="13"/>
      <c r="G1300" s="13"/>
      <c r="H1300" s="13"/>
      <c r="I1300" s="13"/>
      <c r="J1300" s="13"/>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c r="BK1300" s="13"/>
      <c r="BL1300" s="13"/>
      <c r="BM1300" s="13"/>
    </row>
    <row r="1301" spans="2:65" x14ac:dyDescent="0.3">
      <c r="B1301" t="s">
        <v>476</v>
      </c>
      <c r="C1301" s="13">
        <v>0.30332829046898602</v>
      </c>
      <c r="D1301" s="13">
        <v>0.304975922953451</v>
      </c>
      <c r="E1301" s="13">
        <v>0.300578034682081</v>
      </c>
      <c r="F1301" s="13"/>
      <c r="G1301" s="13">
        <v>0.38121546961326003</v>
      </c>
      <c r="H1301" s="13">
        <v>0.32773109243697501</v>
      </c>
      <c r="I1301" s="13">
        <v>0.29151291512915101</v>
      </c>
      <c r="J1301" s="13">
        <v>0.24170616113744101</v>
      </c>
      <c r="K1301" s="13">
        <v>0.28244274809160302</v>
      </c>
      <c r="L1301" s="13">
        <v>0.28070175438596501</v>
      </c>
      <c r="M1301" s="13"/>
      <c r="N1301" s="13">
        <v>0.31702127659574503</v>
      </c>
      <c r="O1301" s="13">
        <v>0.29411764705882398</v>
      </c>
      <c r="P1301" s="13">
        <v>0.31460674157303398</v>
      </c>
      <c r="Q1301" s="13">
        <v>0.28840125391849503</v>
      </c>
      <c r="R1301" s="13"/>
      <c r="S1301" s="13">
        <v>0.304498269896194</v>
      </c>
      <c r="T1301" s="13">
        <v>0.29850746268656703</v>
      </c>
      <c r="U1301" s="13">
        <v>0.241935483870968</v>
      </c>
      <c r="V1301" s="13">
        <v>0.34285714285714303</v>
      </c>
      <c r="W1301" s="13">
        <v>0.28571428571428598</v>
      </c>
      <c r="X1301" s="13">
        <v>0.34090909090909099</v>
      </c>
      <c r="Y1301" s="13">
        <v>0.26168224299065401</v>
      </c>
      <c r="Z1301" s="13">
        <v>0.266666666666667</v>
      </c>
      <c r="AA1301" s="13">
        <v>0.29559748427672999</v>
      </c>
      <c r="AB1301" s="13">
        <v>0.28723404255319201</v>
      </c>
      <c r="AC1301" s="13">
        <v>0.39705882352941202</v>
      </c>
      <c r="AD1301" s="13">
        <v>0.26086956521739102</v>
      </c>
      <c r="AE1301" s="13"/>
      <c r="AF1301" s="13">
        <v>0.31994981179422799</v>
      </c>
      <c r="AG1301" s="13">
        <v>0.28015564202334597</v>
      </c>
      <c r="AH1301" s="13"/>
      <c r="AI1301" s="13">
        <v>0.37288135593220301</v>
      </c>
      <c r="AJ1301" s="13">
        <v>0.337662337662338</v>
      </c>
      <c r="AK1301" s="13">
        <v>0.27167630057803499</v>
      </c>
      <c r="AL1301" s="13"/>
      <c r="AM1301" s="13">
        <v>0.38235294117647101</v>
      </c>
      <c r="AN1301" s="13">
        <v>0.44230769230769201</v>
      </c>
      <c r="AO1301" s="13">
        <v>0.28888888888888897</v>
      </c>
      <c r="AP1301" s="13"/>
      <c r="AQ1301" s="13">
        <v>0.33333333333333298</v>
      </c>
      <c r="AR1301" s="13">
        <v>0.2734375</v>
      </c>
      <c r="AS1301" s="13"/>
      <c r="AT1301" s="13">
        <v>0.34234234234234201</v>
      </c>
      <c r="AU1301" s="13">
        <v>0.29197080291970801</v>
      </c>
      <c r="AV1301" s="13"/>
      <c r="AW1301" s="13">
        <v>0.297450424929178</v>
      </c>
      <c r="AX1301" s="13">
        <v>0.30535152151101802</v>
      </c>
      <c r="AY1301" s="13"/>
      <c r="AZ1301" s="13">
        <v>0.300738007380074</v>
      </c>
      <c r="BA1301" s="13">
        <v>0.30394736842105302</v>
      </c>
      <c r="BB1301" s="13"/>
      <c r="BC1301" s="13">
        <v>0.36206896551724099</v>
      </c>
      <c r="BD1301" s="13">
        <v>0.26086956521739102</v>
      </c>
      <c r="BE1301" s="13"/>
      <c r="BF1301" s="13">
        <v>0.375</v>
      </c>
      <c r="BG1301" s="13">
        <v>0.35377358490566002</v>
      </c>
      <c r="BH1301" s="13"/>
      <c r="BI1301" s="13">
        <v>0.35507246376811602</v>
      </c>
      <c r="BJ1301" s="13">
        <v>0.29512403763900802</v>
      </c>
      <c r="BK1301" s="13"/>
      <c r="BL1301" s="13">
        <v>0.29504950495049498</v>
      </c>
      <c r="BM1301" s="13">
        <v>0.30303030303030298</v>
      </c>
    </row>
    <row r="1302" spans="2:65" x14ac:dyDescent="0.3">
      <c r="B1302" t="s">
        <v>477</v>
      </c>
      <c r="C1302" s="13">
        <v>0.61951588502269295</v>
      </c>
      <c r="D1302" s="13">
        <v>0.61155698234349898</v>
      </c>
      <c r="E1302" s="13">
        <v>0.62716763005780396</v>
      </c>
      <c r="F1302" s="13"/>
      <c r="G1302" s="13">
        <v>0.574585635359116</v>
      </c>
      <c r="H1302" s="13">
        <v>0.60224089635854305</v>
      </c>
      <c r="I1302" s="13">
        <v>0.63468634686346903</v>
      </c>
      <c r="J1302" s="13">
        <v>0.67772511848341199</v>
      </c>
      <c r="K1302" s="13">
        <v>0.58778625954198505</v>
      </c>
      <c r="L1302" s="13">
        <v>0.63157894736842102</v>
      </c>
      <c r="M1302" s="13"/>
      <c r="N1302" s="13">
        <v>0.608510638297872</v>
      </c>
      <c r="O1302" s="13">
        <v>0.626470588235294</v>
      </c>
      <c r="P1302" s="13">
        <v>0.63483146067415697</v>
      </c>
      <c r="Q1302" s="13">
        <v>0.61442006269592497</v>
      </c>
      <c r="R1302" s="13"/>
      <c r="S1302" s="13">
        <v>0.63667820069204195</v>
      </c>
      <c r="T1302" s="13">
        <v>0.62686567164179097</v>
      </c>
      <c r="U1302" s="13">
        <v>0.61290322580645196</v>
      </c>
      <c r="V1302" s="13">
        <v>0.59047619047619004</v>
      </c>
      <c r="W1302" s="13">
        <v>0.63865546218487401</v>
      </c>
      <c r="X1302" s="13">
        <v>0.560606060606061</v>
      </c>
      <c r="Y1302" s="13">
        <v>0.65420560747663503</v>
      </c>
      <c r="Z1302" s="13">
        <v>0.7</v>
      </c>
      <c r="AA1302" s="13">
        <v>0.63522012578616305</v>
      </c>
      <c r="AB1302" s="13">
        <v>0.61702127659574502</v>
      </c>
      <c r="AC1302" s="13">
        <v>0.52941176470588203</v>
      </c>
      <c r="AD1302" s="13">
        <v>0.65217391304347805</v>
      </c>
      <c r="AE1302" s="13"/>
      <c r="AF1302" s="13">
        <v>0.61480552070263506</v>
      </c>
      <c r="AG1302" s="13">
        <v>0.62645914396887203</v>
      </c>
      <c r="AH1302" s="13"/>
      <c r="AI1302" s="13">
        <v>0.58898305084745795</v>
      </c>
      <c r="AJ1302" s="13">
        <v>0.61038961038961004</v>
      </c>
      <c r="AK1302" s="13">
        <v>0.64739884393063596</v>
      </c>
      <c r="AL1302" s="13"/>
      <c r="AM1302" s="13">
        <v>0.60294117647058798</v>
      </c>
      <c r="AN1302" s="13">
        <v>0.55769230769230804</v>
      </c>
      <c r="AO1302" s="13">
        <v>0.63703703703703696</v>
      </c>
      <c r="AP1302" s="13"/>
      <c r="AQ1302" s="13">
        <v>0.58702064896755202</v>
      </c>
      <c r="AR1302" s="13">
        <v>0.65156250000000004</v>
      </c>
      <c r="AS1302" s="13"/>
      <c r="AT1302" s="13">
        <v>0.58558558558558604</v>
      </c>
      <c r="AU1302" s="13">
        <v>0.626694473409802</v>
      </c>
      <c r="AV1302" s="13"/>
      <c r="AW1302" s="13">
        <v>0.63456090651558095</v>
      </c>
      <c r="AX1302" s="13">
        <v>0.61490031479538299</v>
      </c>
      <c r="AY1302" s="13"/>
      <c r="AZ1302" s="13">
        <v>0.62177121771217703</v>
      </c>
      <c r="BA1302" s="13">
        <v>0.62105263157894697</v>
      </c>
      <c r="BB1302" s="13"/>
      <c r="BC1302" s="13">
        <v>0.58333333333333304</v>
      </c>
      <c r="BD1302" s="13">
        <v>0.63478260869565195</v>
      </c>
      <c r="BE1302" s="13"/>
      <c r="BF1302" s="13">
        <v>0.56617647058823495</v>
      </c>
      <c r="BG1302" s="13">
        <v>0.59433962264150897</v>
      </c>
      <c r="BH1302" s="13"/>
      <c r="BI1302" s="13">
        <v>0.58695652173913004</v>
      </c>
      <c r="BJ1302" s="13">
        <v>0.62446535500427702</v>
      </c>
      <c r="BK1302" s="13"/>
      <c r="BL1302" s="13">
        <v>0.63960396039603995</v>
      </c>
      <c r="BM1302" s="13">
        <v>0.61237373737373701</v>
      </c>
    </row>
    <row r="1303" spans="2:65" x14ac:dyDescent="0.3">
      <c r="B1303" t="s">
        <v>91</v>
      </c>
      <c r="C1303" s="13">
        <v>7.7155824508320703E-2</v>
      </c>
      <c r="D1303" s="13">
        <v>8.3467094703049804E-2</v>
      </c>
      <c r="E1303" s="13">
        <v>7.2254335260115599E-2</v>
      </c>
      <c r="F1303" s="13"/>
      <c r="G1303" s="13">
        <v>4.4198895027624301E-2</v>
      </c>
      <c r="H1303" s="13">
        <v>7.0028011204481794E-2</v>
      </c>
      <c r="I1303" s="13">
        <v>7.3800738007380101E-2</v>
      </c>
      <c r="J1303" s="13">
        <v>8.0568720379146905E-2</v>
      </c>
      <c r="K1303" s="13">
        <v>0.12977099236641201</v>
      </c>
      <c r="L1303" s="13">
        <v>8.7719298245614002E-2</v>
      </c>
      <c r="M1303" s="13"/>
      <c r="N1303" s="13">
        <v>7.4468085106383003E-2</v>
      </c>
      <c r="O1303" s="13">
        <v>7.9411764705882307E-2</v>
      </c>
      <c r="P1303" s="13">
        <v>5.0561797752809001E-2</v>
      </c>
      <c r="Q1303" s="13">
        <v>9.7178683385579903E-2</v>
      </c>
      <c r="R1303" s="13"/>
      <c r="S1303" s="13">
        <v>5.8823529411764698E-2</v>
      </c>
      <c r="T1303" s="13">
        <v>7.4626865671641798E-2</v>
      </c>
      <c r="U1303" s="13">
        <v>0.14516129032258099</v>
      </c>
      <c r="V1303" s="13">
        <v>6.6666666666666693E-2</v>
      </c>
      <c r="W1303" s="13">
        <v>7.5630252100840303E-2</v>
      </c>
      <c r="X1303" s="13">
        <v>9.8484848484848495E-2</v>
      </c>
      <c r="Y1303" s="13">
        <v>8.4112149532710304E-2</v>
      </c>
      <c r="Z1303" s="13">
        <v>3.3333333333333298E-2</v>
      </c>
      <c r="AA1303" s="13">
        <v>6.9182389937106903E-2</v>
      </c>
      <c r="AB1303" s="13">
        <v>9.5744680851063801E-2</v>
      </c>
      <c r="AC1303" s="13">
        <v>7.3529411764705899E-2</v>
      </c>
      <c r="AD1303" s="13">
        <v>8.6956521739130405E-2</v>
      </c>
      <c r="AE1303" s="13"/>
      <c r="AF1303" s="13">
        <v>6.5244667503136802E-2</v>
      </c>
      <c r="AG1303" s="13">
        <v>9.3385214007782102E-2</v>
      </c>
      <c r="AH1303" s="13"/>
      <c r="AI1303" s="13">
        <v>3.8135593220338999E-2</v>
      </c>
      <c r="AJ1303" s="13">
        <v>5.1948051948052E-2</v>
      </c>
      <c r="AK1303" s="13">
        <v>8.0924855491329495E-2</v>
      </c>
      <c r="AL1303" s="13"/>
      <c r="AM1303" s="13">
        <v>1.4705882352941201E-2</v>
      </c>
      <c r="AN1303" s="13">
        <v>0</v>
      </c>
      <c r="AO1303" s="13">
        <v>7.4074074074074098E-2</v>
      </c>
      <c r="AP1303" s="13"/>
      <c r="AQ1303" s="13">
        <v>7.9646017699115002E-2</v>
      </c>
      <c r="AR1303" s="13">
        <v>7.4999999999999997E-2</v>
      </c>
      <c r="AS1303" s="13"/>
      <c r="AT1303" s="13">
        <v>7.2072072072072099E-2</v>
      </c>
      <c r="AU1303" s="13">
        <v>8.1334723670490106E-2</v>
      </c>
      <c r="AV1303" s="13"/>
      <c r="AW1303" s="13">
        <v>6.79886685552408E-2</v>
      </c>
      <c r="AX1303" s="13">
        <v>7.9748163693599203E-2</v>
      </c>
      <c r="AY1303" s="13"/>
      <c r="AZ1303" s="13">
        <v>7.7490774907749096E-2</v>
      </c>
      <c r="BA1303" s="13">
        <v>7.4999999999999997E-2</v>
      </c>
      <c r="BB1303" s="13"/>
      <c r="BC1303" s="13">
        <v>5.4597701149425297E-2</v>
      </c>
      <c r="BD1303" s="13">
        <v>0.104347826086957</v>
      </c>
      <c r="BE1303" s="13"/>
      <c r="BF1303" s="13">
        <v>5.8823529411764698E-2</v>
      </c>
      <c r="BG1303" s="13">
        <v>5.1886792452830198E-2</v>
      </c>
      <c r="BH1303" s="13"/>
      <c r="BI1303" s="13">
        <v>5.7971014492753603E-2</v>
      </c>
      <c r="BJ1303" s="13">
        <v>8.0410607356715097E-2</v>
      </c>
      <c r="BK1303" s="13"/>
      <c r="BL1303" s="13">
        <v>6.5346534653465294E-2</v>
      </c>
      <c r="BM1303" s="13">
        <v>8.4595959595959599E-2</v>
      </c>
    </row>
    <row r="1304" spans="2:65" x14ac:dyDescent="0.3">
      <c r="C1304" s="13"/>
      <c r="D1304" s="13"/>
      <c r="E1304" s="13"/>
      <c r="F1304" s="13"/>
      <c r="G1304" s="13"/>
      <c r="H1304" s="13"/>
      <c r="I1304" s="13"/>
      <c r="J1304" s="13"/>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c r="BK1304" s="13"/>
      <c r="BL1304" s="13"/>
      <c r="BM1304" s="13"/>
    </row>
    <row r="1305" spans="2:65" x14ac:dyDescent="0.3">
      <c r="B1305" s="6" t="s">
        <v>493</v>
      </c>
      <c r="C1305" s="13"/>
      <c r="D1305" s="13"/>
      <c r="E1305" s="13"/>
      <c r="F1305" s="13"/>
      <c r="G1305" s="13"/>
      <c r="H1305" s="13"/>
      <c r="I1305" s="13"/>
      <c r="J1305" s="13"/>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c r="BK1305" s="13"/>
      <c r="BL1305" s="13"/>
      <c r="BM1305" s="13"/>
    </row>
    <row r="1306" spans="2:65" x14ac:dyDescent="0.3">
      <c r="B1306" s="23" t="s">
        <v>82</v>
      </c>
      <c r="C1306" s="13"/>
      <c r="D1306" s="13"/>
      <c r="E1306" s="13"/>
      <c r="F1306" s="13"/>
      <c r="G1306" s="13"/>
      <c r="H1306" s="13"/>
      <c r="I1306" s="13"/>
      <c r="J1306" s="13"/>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c r="BK1306" s="13"/>
      <c r="BL1306" s="13"/>
      <c r="BM1306" s="13"/>
    </row>
    <row r="1307" spans="2:65" x14ac:dyDescent="0.3">
      <c r="B1307" t="s">
        <v>476</v>
      </c>
      <c r="C1307" s="13">
        <v>0.27534039334341898</v>
      </c>
      <c r="D1307" s="13">
        <v>0.27287319422150902</v>
      </c>
      <c r="E1307" s="13">
        <v>0.27601156069364202</v>
      </c>
      <c r="F1307" s="13"/>
      <c r="G1307" s="13">
        <v>0.325966850828729</v>
      </c>
      <c r="H1307" s="13">
        <v>0.30252100840336099</v>
      </c>
      <c r="I1307" s="13">
        <v>0.25461254612546103</v>
      </c>
      <c r="J1307" s="13">
        <v>0.24644549763033199</v>
      </c>
      <c r="K1307" s="13">
        <v>0.244274809160305</v>
      </c>
      <c r="L1307" s="13">
        <v>0.25730994152046799</v>
      </c>
      <c r="M1307" s="13"/>
      <c r="N1307" s="13">
        <v>0.31063829787233999</v>
      </c>
      <c r="O1307" s="13">
        <v>0.23823529411764699</v>
      </c>
      <c r="P1307" s="13">
        <v>0.28651685393258403</v>
      </c>
      <c r="Q1307" s="13">
        <v>0.263322884012539</v>
      </c>
      <c r="R1307" s="13"/>
      <c r="S1307" s="13">
        <v>0.28373702422145303</v>
      </c>
      <c r="T1307" s="13">
        <v>0.27611940298507498</v>
      </c>
      <c r="U1307" s="13">
        <v>0.19354838709677399</v>
      </c>
      <c r="V1307" s="13">
        <v>0.32380952380952399</v>
      </c>
      <c r="W1307" s="13">
        <v>0.310924369747899</v>
      </c>
      <c r="X1307" s="13">
        <v>0.28787878787878801</v>
      </c>
      <c r="Y1307" s="13">
        <v>0.22429906542056099</v>
      </c>
      <c r="Z1307" s="13">
        <v>0.266666666666667</v>
      </c>
      <c r="AA1307" s="13">
        <v>0.26415094339622602</v>
      </c>
      <c r="AB1307" s="13">
        <v>0.22340425531914901</v>
      </c>
      <c r="AC1307" s="13">
        <v>0.35294117647058798</v>
      </c>
      <c r="AD1307" s="13">
        <v>0.217391304347826</v>
      </c>
      <c r="AE1307" s="13"/>
      <c r="AF1307" s="13">
        <v>0.288582183186951</v>
      </c>
      <c r="AG1307" s="13">
        <v>0.25875486381322998</v>
      </c>
      <c r="AH1307" s="13"/>
      <c r="AI1307" s="13">
        <v>0.34745762711864397</v>
      </c>
      <c r="AJ1307" s="13">
        <v>0.38961038961039002</v>
      </c>
      <c r="AK1307" s="13">
        <v>0.219653179190751</v>
      </c>
      <c r="AL1307" s="13"/>
      <c r="AM1307" s="13">
        <v>0.41176470588235298</v>
      </c>
      <c r="AN1307" s="13">
        <v>0.480769230769231</v>
      </c>
      <c r="AO1307" s="13">
        <v>0.25185185185185199</v>
      </c>
      <c r="AP1307" s="13"/>
      <c r="AQ1307" s="13">
        <v>0.30235988200590003</v>
      </c>
      <c r="AR1307" s="13">
        <v>0.24843750000000001</v>
      </c>
      <c r="AS1307" s="13"/>
      <c r="AT1307" s="13">
        <v>0.29729729729729698</v>
      </c>
      <c r="AU1307" s="13">
        <v>0.26798748696558899</v>
      </c>
      <c r="AV1307" s="13"/>
      <c r="AW1307" s="13">
        <v>0.27762039660056698</v>
      </c>
      <c r="AX1307" s="13">
        <v>0.27387198321091299</v>
      </c>
      <c r="AY1307" s="13"/>
      <c r="AZ1307" s="13">
        <v>0.26752767527675297</v>
      </c>
      <c r="BA1307" s="13">
        <v>0.28026315789473699</v>
      </c>
      <c r="BB1307" s="13"/>
      <c r="BC1307" s="13">
        <v>0.33333333333333298</v>
      </c>
      <c r="BD1307" s="13">
        <v>0.22608695652173899</v>
      </c>
      <c r="BE1307" s="13"/>
      <c r="BF1307" s="13">
        <v>0.33823529411764702</v>
      </c>
      <c r="BG1307" s="13">
        <v>0.330188679245283</v>
      </c>
      <c r="BH1307" s="13"/>
      <c r="BI1307" s="13">
        <v>0.34057971014492799</v>
      </c>
      <c r="BJ1307" s="13">
        <v>0.266894781864842</v>
      </c>
      <c r="BK1307" s="13"/>
      <c r="BL1307" s="13">
        <v>0.25346534653465302</v>
      </c>
      <c r="BM1307" s="13">
        <v>0.28661616161616199</v>
      </c>
    </row>
    <row r="1308" spans="2:65" x14ac:dyDescent="0.3">
      <c r="B1308" t="s">
        <v>477</v>
      </c>
      <c r="C1308" s="13">
        <v>0.64826021180030302</v>
      </c>
      <c r="D1308" s="13">
        <v>0.64205457463884397</v>
      </c>
      <c r="E1308" s="13">
        <v>0.65462427745664697</v>
      </c>
      <c r="F1308" s="13"/>
      <c r="G1308" s="13">
        <v>0.64088397790055296</v>
      </c>
      <c r="H1308" s="13">
        <v>0.61624649859944003</v>
      </c>
      <c r="I1308" s="13">
        <v>0.66420664206642099</v>
      </c>
      <c r="J1308" s="13">
        <v>0.67772511848341199</v>
      </c>
      <c r="K1308" s="13">
        <v>0.64122137404580104</v>
      </c>
      <c r="L1308" s="13">
        <v>0.66666666666666696</v>
      </c>
      <c r="M1308" s="13"/>
      <c r="N1308" s="13">
        <v>0.61914893617021305</v>
      </c>
      <c r="O1308" s="13">
        <v>0.67941176470588205</v>
      </c>
      <c r="P1308" s="13">
        <v>0.65730337078651702</v>
      </c>
      <c r="Q1308" s="13">
        <v>0.64263322884012497</v>
      </c>
      <c r="R1308" s="13"/>
      <c r="S1308" s="13">
        <v>0.65743944636678198</v>
      </c>
      <c r="T1308" s="13">
        <v>0.63432835820895495</v>
      </c>
      <c r="U1308" s="13">
        <v>0.64516129032258096</v>
      </c>
      <c r="V1308" s="13">
        <v>0.6</v>
      </c>
      <c r="W1308" s="13">
        <v>0.630252100840336</v>
      </c>
      <c r="X1308" s="13">
        <v>0.60606060606060597</v>
      </c>
      <c r="Y1308" s="13">
        <v>0.710280373831776</v>
      </c>
      <c r="Z1308" s="13">
        <v>0.7</v>
      </c>
      <c r="AA1308" s="13">
        <v>0.679245283018868</v>
      </c>
      <c r="AB1308" s="13">
        <v>0.70212765957446799</v>
      </c>
      <c r="AC1308" s="13">
        <v>0.57352941176470595</v>
      </c>
      <c r="AD1308" s="13">
        <v>0.60869565217391297</v>
      </c>
      <c r="AE1308" s="13"/>
      <c r="AF1308" s="13">
        <v>0.64617314930991199</v>
      </c>
      <c r="AG1308" s="13">
        <v>0.64980544747081703</v>
      </c>
      <c r="AH1308" s="13"/>
      <c r="AI1308" s="13">
        <v>0.62711864406779705</v>
      </c>
      <c r="AJ1308" s="13">
        <v>0.54545454545454497</v>
      </c>
      <c r="AK1308" s="13">
        <v>0.69653179190751402</v>
      </c>
      <c r="AL1308" s="13"/>
      <c r="AM1308" s="13">
        <v>0.57352941176470595</v>
      </c>
      <c r="AN1308" s="13">
        <v>0.5</v>
      </c>
      <c r="AO1308" s="13">
        <v>0.68888888888888899</v>
      </c>
      <c r="AP1308" s="13"/>
      <c r="AQ1308" s="13">
        <v>0.61651917404129797</v>
      </c>
      <c r="AR1308" s="13">
        <v>0.6796875</v>
      </c>
      <c r="AS1308" s="13"/>
      <c r="AT1308" s="13">
        <v>0.62162162162162204</v>
      </c>
      <c r="AU1308" s="13">
        <v>0.65484880083420205</v>
      </c>
      <c r="AV1308" s="13"/>
      <c r="AW1308" s="13">
        <v>0.66572237960339897</v>
      </c>
      <c r="AX1308" s="13">
        <v>0.64428121720881404</v>
      </c>
      <c r="AY1308" s="13"/>
      <c r="AZ1308" s="13">
        <v>0.65867158671586701</v>
      </c>
      <c r="BA1308" s="13">
        <v>0.64473684210526305</v>
      </c>
      <c r="BB1308" s="13"/>
      <c r="BC1308" s="13">
        <v>0.62356321839080497</v>
      </c>
      <c r="BD1308" s="13">
        <v>0.647826086956522</v>
      </c>
      <c r="BE1308" s="13"/>
      <c r="BF1308" s="13">
        <v>0.625</v>
      </c>
      <c r="BG1308" s="13">
        <v>0.62264150943396201</v>
      </c>
      <c r="BH1308" s="13"/>
      <c r="BI1308" s="13">
        <v>0.60144927536231896</v>
      </c>
      <c r="BJ1308" s="13">
        <v>0.65440547476475597</v>
      </c>
      <c r="BK1308" s="13"/>
      <c r="BL1308" s="13">
        <v>0.67920792079207903</v>
      </c>
      <c r="BM1308" s="13">
        <v>0.63131313131313105</v>
      </c>
    </row>
    <row r="1309" spans="2:65" x14ac:dyDescent="0.3">
      <c r="B1309" t="s">
        <v>91</v>
      </c>
      <c r="C1309" s="13">
        <v>7.6399394856278405E-2</v>
      </c>
      <c r="D1309" s="13">
        <v>8.5072231139646903E-2</v>
      </c>
      <c r="E1309" s="13">
        <v>6.9364161849711004E-2</v>
      </c>
      <c r="F1309" s="13"/>
      <c r="G1309" s="13">
        <v>3.3149171270718203E-2</v>
      </c>
      <c r="H1309" s="13">
        <v>8.1232492997198896E-2</v>
      </c>
      <c r="I1309" s="13">
        <v>8.1180811808118106E-2</v>
      </c>
      <c r="J1309" s="13">
        <v>7.5829383886255902E-2</v>
      </c>
      <c r="K1309" s="13">
        <v>0.114503816793893</v>
      </c>
      <c r="L1309" s="13">
        <v>7.6023391812865507E-2</v>
      </c>
      <c r="M1309" s="13"/>
      <c r="N1309" s="13">
        <v>7.0212765957446799E-2</v>
      </c>
      <c r="O1309" s="13">
        <v>8.2352941176470601E-2</v>
      </c>
      <c r="P1309" s="13">
        <v>5.6179775280898903E-2</v>
      </c>
      <c r="Q1309" s="13">
        <v>9.40438871473354E-2</v>
      </c>
      <c r="R1309" s="13"/>
      <c r="S1309" s="13">
        <v>5.8823529411764698E-2</v>
      </c>
      <c r="T1309" s="13">
        <v>8.9552238805970102E-2</v>
      </c>
      <c r="U1309" s="13">
        <v>0.16129032258064499</v>
      </c>
      <c r="V1309" s="13">
        <v>7.6190476190476197E-2</v>
      </c>
      <c r="W1309" s="13">
        <v>5.8823529411764698E-2</v>
      </c>
      <c r="X1309" s="13">
        <v>0.10606060606060599</v>
      </c>
      <c r="Y1309" s="13">
        <v>6.5420560747663503E-2</v>
      </c>
      <c r="Z1309" s="13">
        <v>3.3333333333333298E-2</v>
      </c>
      <c r="AA1309" s="13">
        <v>5.6603773584905703E-2</v>
      </c>
      <c r="AB1309" s="13">
        <v>7.4468085106383003E-2</v>
      </c>
      <c r="AC1309" s="13">
        <v>7.3529411764705899E-2</v>
      </c>
      <c r="AD1309" s="13">
        <v>0.173913043478261</v>
      </c>
      <c r="AE1309" s="13"/>
      <c r="AF1309" s="13">
        <v>6.5244667503136802E-2</v>
      </c>
      <c r="AG1309" s="13">
        <v>9.1439688715953302E-2</v>
      </c>
      <c r="AH1309" s="13"/>
      <c r="AI1309" s="13">
        <v>2.5423728813559299E-2</v>
      </c>
      <c r="AJ1309" s="13">
        <v>6.4935064935064901E-2</v>
      </c>
      <c r="AK1309" s="13">
        <v>8.3815028901734104E-2</v>
      </c>
      <c r="AL1309" s="13"/>
      <c r="AM1309" s="13">
        <v>1.4705882352941201E-2</v>
      </c>
      <c r="AN1309" s="13">
        <v>1.9230769230769201E-2</v>
      </c>
      <c r="AO1309" s="13">
        <v>5.9259259259259303E-2</v>
      </c>
      <c r="AP1309" s="13"/>
      <c r="AQ1309" s="13">
        <v>8.1120943952802393E-2</v>
      </c>
      <c r="AR1309" s="13">
        <v>7.1874999999999994E-2</v>
      </c>
      <c r="AS1309" s="13"/>
      <c r="AT1309" s="13">
        <v>8.1081081081081099E-2</v>
      </c>
      <c r="AU1309" s="13">
        <v>7.7163712200208595E-2</v>
      </c>
      <c r="AV1309" s="13"/>
      <c r="AW1309" s="13">
        <v>5.6657223796034002E-2</v>
      </c>
      <c r="AX1309" s="13">
        <v>8.18467995802728E-2</v>
      </c>
      <c r="AY1309" s="13"/>
      <c r="AZ1309" s="13">
        <v>7.3800738007380101E-2</v>
      </c>
      <c r="BA1309" s="13">
        <v>7.4999999999999997E-2</v>
      </c>
      <c r="BB1309" s="13"/>
      <c r="BC1309" s="13">
        <v>4.31034482758621E-2</v>
      </c>
      <c r="BD1309" s="13">
        <v>0.12608695652173901</v>
      </c>
      <c r="BE1309" s="13"/>
      <c r="BF1309" s="13">
        <v>3.6764705882352901E-2</v>
      </c>
      <c r="BG1309" s="13">
        <v>4.71698113207547E-2</v>
      </c>
      <c r="BH1309" s="13"/>
      <c r="BI1309" s="13">
        <v>5.7971014492753603E-2</v>
      </c>
      <c r="BJ1309" s="13">
        <v>7.86997433704021E-2</v>
      </c>
      <c r="BK1309" s="13"/>
      <c r="BL1309" s="13">
        <v>6.7326732673267303E-2</v>
      </c>
      <c r="BM1309" s="13">
        <v>8.20707070707071E-2</v>
      </c>
    </row>
    <row r="1310" spans="2:65" x14ac:dyDescent="0.3">
      <c r="C1310" s="13"/>
      <c r="D1310" s="13"/>
      <c r="E1310" s="13"/>
      <c r="F1310" s="13"/>
      <c r="G1310" s="13"/>
      <c r="H1310" s="13"/>
      <c r="I1310" s="13"/>
      <c r="J1310" s="13"/>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c r="BK1310" s="13"/>
      <c r="BL1310" s="13"/>
      <c r="BM1310" s="13"/>
    </row>
    <row r="1311" spans="2:65" x14ac:dyDescent="0.3">
      <c r="B1311" s="6" t="s">
        <v>494</v>
      </c>
      <c r="C1311" s="13"/>
      <c r="D1311" s="13"/>
      <c r="E1311" s="13"/>
      <c r="F1311" s="13"/>
      <c r="G1311" s="13"/>
      <c r="H1311" s="13"/>
      <c r="I1311" s="13"/>
      <c r="J1311" s="13"/>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c r="BK1311" s="13"/>
      <c r="BL1311" s="13"/>
      <c r="BM1311" s="13"/>
    </row>
    <row r="1312" spans="2:65" x14ac:dyDescent="0.3">
      <c r="B1312" s="23" t="s">
        <v>82</v>
      </c>
      <c r="C1312" s="13"/>
      <c r="D1312" s="13"/>
      <c r="E1312" s="13"/>
      <c r="F1312" s="13"/>
      <c r="G1312" s="13"/>
      <c r="H1312" s="13"/>
      <c r="I1312" s="13"/>
      <c r="J1312" s="13"/>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c r="BK1312" s="13"/>
      <c r="BL1312" s="13"/>
      <c r="BM1312" s="13"/>
    </row>
    <row r="1313" spans="2:65" x14ac:dyDescent="0.3">
      <c r="B1313" t="s">
        <v>476</v>
      </c>
      <c r="C1313" s="13">
        <v>0.242057488653555</v>
      </c>
      <c r="D1313" s="13">
        <v>0.24077046548956699</v>
      </c>
      <c r="E1313" s="13">
        <v>0.24132947976878599</v>
      </c>
      <c r="F1313" s="13"/>
      <c r="G1313" s="13">
        <v>0.27624309392265201</v>
      </c>
      <c r="H1313" s="13">
        <v>0.271708683473389</v>
      </c>
      <c r="I1313" s="13">
        <v>0.22509225092250901</v>
      </c>
      <c r="J1313" s="13">
        <v>0.232227488151659</v>
      </c>
      <c r="K1313" s="13">
        <v>0.213740458015267</v>
      </c>
      <c r="L1313" s="13">
        <v>0.20467836257309899</v>
      </c>
      <c r="M1313" s="13"/>
      <c r="N1313" s="13">
        <v>0.26595744680851102</v>
      </c>
      <c r="O1313" s="13">
        <v>0.20882352941176499</v>
      </c>
      <c r="P1313" s="13">
        <v>0.235955056179775</v>
      </c>
      <c r="Q1313" s="13">
        <v>0.25078369905956099</v>
      </c>
      <c r="R1313" s="13"/>
      <c r="S1313" s="13">
        <v>0.25605536332179901</v>
      </c>
      <c r="T1313" s="13">
        <v>0.24626865671641801</v>
      </c>
      <c r="U1313" s="13">
        <v>0.17741935483870999</v>
      </c>
      <c r="V1313" s="13">
        <v>0.266666666666667</v>
      </c>
      <c r="W1313" s="13">
        <v>0.24369747899159699</v>
      </c>
      <c r="X1313" s="13">
        <v>0.28030303030303</v>
      </c>
      <c r="Y1313" s="13">
        <v>0.21495327102803699</v>
      </c>
      <c r="Z1313" s="13">
        <v>0.133333333333333</v>
      </c>
      <c r="AA1313" s="13">
        <v>0.23899371069182401</v>
      </c>
      <c r="AB1313" s="13">
        <v>0.19148936170212799</v>
      </c>
      <c r="AC1313" s="13">
        <v>0.29411764705882398</v>
      </c>
      <c r="AD1313" s="13">
        <v>0.217391304347826</v>
      </c>
      <c r="AE1313" s="13"/>
      <c r="AF1313" s="13">
        <v>0.25595984943538302</v>
      </c>
      <c r="AG1313" s="13">
        <v>0.22373540856031099</v>
      </c>
      <c r="AH1313" s="13"/>
      <c r="AI1313" s="13">
        <v>0.31355932203389802</v>
      </c>
      <c r="AJ1313" s="13">
        <v>0.31168831168831201</v>
      </c>
      <c r="AK1313" s="13">
        <v>0.20809248554913301</v>
      </c>
      <c r="AL1313" s="13"/>
      <c r="AM1313" s="13">
        <v>0.33823529411764702</v>
      </c>
      <c r="AN1313" s="13">
        <v>0.40384615384615402</v>
      </c>
      <c r="AO1313" s="13">
        <v>0.22222222222222199</v>
      </c>
      <c r="AP1313" s="13"/>
      <c r="AQ1313" s="13">
        <v>0.261061946902655</v>
      </c>
      <c r="AR1313" s="13">
        <v>0.22343750000000001</v>
      </c>
      <c r="AS1313" s="13"/>
      <c r="AT1313" s="13">
        <v>0.27927927927927898</v>
      </c>
      <c r="AU1313" s="13">
        <v>0.23044838373305501</v>
      </c>
      <c r="AV1313" s="13"/>
      <c r="AW1313" s="13">
        <v>0.25779036827195501</v>
      </c>
      <c r="AX1313" s="13">
        <v>0.233997901364113</v>
      </c>
      <c r="AY1313" s="13"/>
      <c r="AZ1313" s="13">
        <v>0.24169741697416999</v>
      </c>
      <c r="BA1313" s="13">
        <v>0.240789473684211</v>
      </c>
      <c r="BB1313" s="13"/>
      <c r="BC1313" s="13">
        <v>0.31321839080459801</v>
      </c>
      <c r="BD1313" s="13">
        <v>0.19565217391304299</v>
      </c>
      <c r="BE1313" s="13"/>
      <c r="BF1313" s="13">
        <v>0.32352941176470601</v>
      </c>
      <c r="BG1313" s="13">
        <v>0.30660377358490598</v>
      </c>
      <c r="BH1313" s="13"/>
      <c r="BI1313" s="13">
        <v>0.282608695652174</v>
      </c>
      <c r="BJ1313" s="13">
        <v>0.236954662104363</v>
      </c>
      <c r="BK1313" s="13"/>
      <c r="BL1313" s="13">
        <v>0.23564356435643599</v>
      </c>
      <c r="BM1313" s="13">
        <v>0.24242424242424199</v>
      </c>
    </row>
    <row r="1314" spans="2:65" x14ac:dyDescent="0.3">
      <c r="B1314" t="s">
        <v>477</v>
      </c>
      <c r="C1314" s="13">
        <v>0.67851739788199705</v>
      </c>
      <c r="D1314" s="13">
        <v>0.66773675762439799</v>
      </c>
      <c r="E1314" s="13">
        <v>0.689306358381503</v>
      </c>
      <c r="F1314" s="13"/>
      <c r="G1314" s="13">
        <v>0.69060773480662996</v>
      </c>
      <c r="H1314" s="13">
        <v>0.64985994397759095</v>
      </c>
      <c r="I1314" s="13">
        <v>0.68634686346863505</v>
      </c>
      <c r="J1314" s="13">
        <v>0.69668246445497595</v>
      </c>
      <c r="K1314" s="13">
        <v>0.64885496183206104</v>
      </c>
      <c r="L1314" s="13">
        <v>0.713450292397661</v>
      </c>
      <c r="M1314" s="13"/>
      <c r="N1314" s="13">
        <v>0.659574468085106</v>
      </c>
      <c r="O1314" s="13">
        <v>0.71470588235294097</v>
      </c>
      <c r="P1314" s="13">
        <v>0.68539325842696597</v>
      </c>
      <c r="Q1314" s="13">
        <v>0.65517241379310298</v>
      </c>
      <c r="R1314" s="13"/>
      <c r="S1314" s="13">
        <v>0.69204152249134898</v>
      </c>
      <c r="T1314" s="13">
        <v>0.65671641791044799</v>
      </c>
      <c r="U1314" s="13">
        <v>0.70967741935483897</v>
      </c>
      <c r="V1314" s="13">
        <v>0.66666666666666696</v>
      </c>
      <c r="W1314" s="13">
        <v>0.68067226890756305</v>
      </c>
      <c r="X1314" s="13">
        <v>0.60606060606060597</v>
      </c>
      <c r="Y1314" s="13">
        <v>0.72897196261682196</v>
      </c>
      <c r="Z1314" s="13">
        <v>0.8</v>
      </c>
      <c r="AA1314" s="13">
        <v>0.69182389937106903</v>
      </c>
      <c r="AB1314" s="13">
        <v>0.71276595744680804</v>
      </c>
      <c r="AC1314" s="13">
        <v>0.60294117647058798</v>
      </c>
      <c r="AD1314" s="13">
        <v>0.60869565217391297</v>
      </c>
      <c r="AE1314" s="13"/>
      <c r="AF1314" s="13">
        <v>0.67879548306148096</v>
      </c>
      <c r="AG1314" s="13">
        <v>0.67704280155642005</v>
      </c>
      <c r="AH1314" s="13"/>
      <c r="AI1314" s="13">
        <v>0.66101694915254205</v>
      </c>
      <c r="AJ1314" s="13">
        <v>0.62337662337662303</v>
      </c>
      <c r="AK1314" s="13">
        <v>0.70520231213872797</v>
      </c>
      <c r="AL1314" s="13"/>
      <c r="AM1314" s="13">
        <v>0.61764705882352899</v>
      </c>
      <c r="AN1314" s="13">
        <v>0.59615384615384603</v>
      </c>
      <c r="AO1314" s="13">
        <v>0.73333333333333295</v>
      </c>
      <c r="AP1314" s="13"/>
      <c r="AQ1314" s="13">
        <v>0.65339233038348099</v>
      </c>
      <c r="AR1314" s="13">
        <v>0.703125</v>
      </c>
      <c r="AS1314" s="13"/>
      <c r="AT1314" s="13">
        <v>0.63363363363363401</v>
      </c>
      <c r="AU1314" s="13">
        <v>0.69030239833159501</v>
      </c>
      <c r="AV1314" s="13"/>
      <c r="AW1314" s="13">
        <v>0.696883852691218</v>
      </c>
      <c r="AX1314" s="13">
        <v>0.67576075550891901</v>
      </c>
      <c r="AY1314" s="13"/>
      <c r="AZ1314" s="13">
        <v>0.67896678966789703</v>
      </c>
      <c r="BA1314" s="13">
        <v>0.68157894736842095</v>
      </c>
      <c r="BB1314" s="13"/>
      <c r="BC1314" s="13">
        <v>0.63218390804597702</v>
      </c>
      <c r="BD1314" s="13">
        <v>0.69565217391304301</v>
      </c>
      <c r="BE1314" s="13"/>
      <c r="BF1314" s="13">
        <v>0.63235294117647101</v>
      </c>
      <c r="BG1314" s="13">
        <v>0.63207547169811296</v>
      </c>
      <c r="BH1314" s="13"/>
      <c r="BI1314" s="13">
        <v>0.65942028985507295</v>
      </c>
      <c r="BJ1314" s="13">
        <v>0.68092386655260895</v>
      </c>
      <c r="BK1314" s="13"/>
      <c r="BL1314" s="13">
        <v>0.69306930693069302</v>
      </c>
      <c r="BM1314" s="13">
        <v>0.67297979797979801</v>
      </c>
    </row>
    <row r="1315" spans="2:65" x14ac:dyDescent="0.3">
      <c r="B1315" t="s">
        <v>91</v>
      </c>
      <c r="C1315" s="13">
        <v>7.9425113464447805E-2</v>
      </c>
      <c r="D1315" s="13">
        <v>9.1492776886035299E-2</v>
      </c>
      <c r="E1315" s="13">
        <v>6.9364161849711004E-2</v>
      </c>
      <c r="F1315" s="13"/>
      <c r="G1315" s="13">
        <v>3.3149171270718203E-2</v>
      </c>
      <c r="H1315" s="13">
        <v>7.8431372549019607E-2</v>
      </c>
      <c r="I1315" s="13">
        <v>8.8560885608856096E-2</v>
      </c>
      <c r="J1315" s="13">
        <v>7.10900473933649E-2</v>
      </c>
      <c r="K1315" s="13">
        <v>0.13740458015267201</v>
      </c>
      <c r="L1315" s="13">
        <v>8.1871345029239803E-2</v>
      </c>
      <c r="M1315" s="13"/>
      <c r="N1315" s="13">
        <v>7.4468085106383003E-2</v>
      </c>
      <c r="O1315" s="13">
        <v>7.6470588235294096E-2</v>
      </c>
      <c r="P1315" s="13">
        <v>7.8651685393258397E-2</v>
      </c>
      <c r="Q1315" s="13">
        <v>9.40438871473354E-2</v>
      </c>
      <c r="R1315" s="13"/>
      <c r="S1315" s="13">
        <v>5.1903114186851201E-2</v>
      </c>
      <c r="T1315" s="13">
        <v>9.7014925373134303E-2</v>
      </c>
      <c r="U1315" s="13">
        <v>0.112903225806452</v>
      </c>
      <c r="V1315" s="13">
        <v>6.6666666666666693E-2</v>
      </c>
      <c r="W1315" s="13">
        <v>7.5630252100840303E-2</v>
      </c>
      <c r="X1315" s="13">
        <v>0.11363636363636399</v>
      </c>
      <c r="Y1315" s="13">
        <v>5.60747663551402E-2</v>
      </c>
      <c r="Z1315" s="13">
        <v>6.6666666666666693E-2</v>
      </c>
      <c r="AA1315" s="13">
        <v>6.9182389937106903E-2</v>
      </c>
      <c r="AB1315" s="13">
        <v>9.5744680851063801E-2</v>
      </c>
      <c r="AC1315" s="13">
        <v>0.10294117647058799</v>
      </c>
      <c r="AD1315" s="13">
        <v>0.173913043478261</v>
      </c>
      <c r="AE1315" s="13"/>
      <c r="AF1315" s="13">
        <v>6.5244667503136802E-2</v>
      </c>
      <c r="AG1315" s="13">
        <v>9.9221789883268505E-2</v>
      </c>
      <c r="AH1315" s="13"/>
      <c r="AI1315" s="13">
        <v>2.5423728813559299E-2</v>
      </c>
      <c r="AJ1315" s="13">
        <v>6.4935064935064901E-2</v>
      </c>
      <c r="AK1315" s="13">
        <v>8.6705202312138699E-2</v>
      </c>
      <c r="AL1315" s="13"/>
      <c r="AM1315" s="13">
        <v>4.4117647058823498E-2</v>
      </c>
      <c r="AN1315" s="13">
        <v>0</v>
      </c>
      <c r="AO1315" s="13">
        <v>4.4444444444444398E-2</v>
      </c>
      <c r="AP1315" s="13"/>
      <c r="AQ1315" s="13">
        <v>8.5545722713864306E-2</v>
      </c>
      <c r="AR1315" s="13">
        <v>7.3437500000000003E-2</v>
      </c>
      <c r="AS1315" s="13"/>
      <c r="AT1315" s="13">
        <v>8.7087087087087095E-2</v>
      </c>
      <c r="AU1315" s="13">
        <v>7.9249217935349295E-2</v>
      </c>
      <c r="AV1315" s="13"/>
      <c r="AW1315" s="13">
        <v>4.5325779036827198E-2</v>
      </c>
      <c r="AX1315" s="13">
        <v>9.0241343126967494E-2</v>
      </c>
      <c r="AY1315" s="13"/>
      <c r="AZ1315" s="13">
        <v>7.9335793357933601E-2</v>
      </c>
      <c r="BA1315" s="13">
        <v>7.7631578947368399E-2</v>
      </c>
      <c r="BB1315" s="13"/>
      <c r="BC1315" s="13">
        <v>5.4597701149425297E-2</v>
      </c>
      <c r="BD1315" s="13">
        <v>0.108695652173913</v>
      </c>
      <c r="BE1315" s="13"/>
      <c r="BF1315" s="13">
        <v>4.4117647058823498E-2</v>
      </c>
      <c r="BG1315" s="13">
        <v>6.1320754716981098E-2</v>
      </c>
      <c r="BH1315" s="13"/>
      <c r="BI1315" s="13">
        <v>5.7971014492753603E-2</v>
      </c>
      <c r="BJ1315" s="13">
        <v>8.2121471343028205E-2</v>
      </c>
      <c r="BK1315" s="13"/>
      <c r="BL1315" s="13">
        <v>7.1287128712871295E-2</v>
      </c>
      <c r="BM1315" s="13">
        <v>8.4595959595959599E-2</v>
      </c>
    </row>
    <row r="1316" spans="2:65" x14ac:dyDescent="0.3">
      <c r="C1316" s="13"/>
      <c r="D1316" s="13"/>
      <c r="E1316" s="13"/>
      <c r="F1316" s="13"/>
      <c r="G1316" s="13"/>
      <c r="H1316" s="13"/>
      <c r="I1316" s="13"/>
      <c r="J1316" s="13"/>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c r="BK1316" s="13"/>
      <c r="BL1316" s="13"/>
      <c r="BM1316" s="13"/>
    </row>
    <row r="1317" spans="2:65" x14ac:dyDescent="0.3">
      <c r="B1317" s="6" t="s">
        <v>495</v>
      </c>
      <c r="C1317" s="13"/>
      <c r="D1317" s="13"/>
      <c r="E1317" s="13"/>
      <c r="F1317" s="13"/>
      <c r="G1317" s="13"/>
      <c r="H1317" s="13"/>
      <c r="I1317" s="13"/>
      <c r="J1317" s="13"/>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c r="BK1317" s="13"/>
      <c r="BL1317" s="13"/>
      <c r="BM1317" s="13"/>
    </row>
    <row r="1318" spans="2:65" x14ac:dyDescent="0.3">
      <c r="B1318" s="23" t="s">
        <v>82</v>
      </c>
      <c r="C1318" s="13"/>
      <c r="D1318" s="13"/>
      <c r="E1318" s="13"/>
      <c r="F1318" s="13"/>
      <c r="G1318" s="13"/>
      <c r="H1318" s="13"/>
      <c r="I1318" s="13"/>
      <c r="J1318" s="13"/>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c r="BK1318" s="13"/>
      <c r="BL1318" s="13"/>
      <c r="BM1318" s="13"/>
    </row>
    <row r="1319" spans="2:65" x14ac:dyDescent="0.3">
      <c r="B1319" t="s">
        <v>476</v>
      </c>
      <c r="C1319" s="13">
        <v>0.22314674735249601</v>
      </c>
      <c r="D1319" s="13">
        <v>0.21669341894061001</v>
      </c>
      <c r="E1319" s="13">
        <v>0.22687861271676299</v>
      </c>
      <c r="F1319" s="13"/>
      <c r="G1319" s="13">
        <v>0.29281767955801102</v>
      </c>
      <c r="H1319" s="13">
        <v>0.218487394957983</v>
      </c>
      <c r="I1319" s="13">
        <v>0.199261992619926</v>
      </c>
      <c r="J1319" s="13">
        <v>0.222748815165877</v>
      </c>
      <c r="K1319" s="13">
        <v>0.213740458015267</v>
      </c>
      <c r="L1319" s="13">
        <v>0.20467836257309899</v>
      </c>
      <c r="M1319" s="13"/>
      <c r="N1319" s="13">
        <v>0.23829787234042599</v>
      </c>
      <c r="O1319" s="13">
        <v>0.185294117647059</v>
      </c>
      <c r="P1319" s="13">
        <v>0.235955056179775</v>
      </c>
      <c r="Q1319" s="13">
        <v>0.24137931034482801</v>
      </c>
      <c r="R1319" s="13"/>
      <c r="S1319" s="13">
        <v>0.22145328719723201</v>
      </c>
      <c r="T1319" s="13">
        <v>0.22388059701492499</v>
      </c>
      <c r="U1319" s="13">
        <v>0.17741935483870999</v>
      </c>
      <c r="V1319" s="13">
        <v>0.25714285714285701</v>
      </c>
      <c r="W1319" s="13">
        <v>0.20168067226890801</v>
      </c>
      <c r="X1319" s="13">
        <v>0.24242424242424199</v>
      </c>
      <c r="Y1319" s="13">
        <v>0.19626168224299101</v>
      </c>
      <c r="Z1319" s="13">
        <v>0.16666666666666699</v>
      </c>
      <c r="AA1319" s="13">
        <v>0.22641509433962301</v>
      </c>
      <c r="AB1319" s="13">
        <v>0.19148936170212799</v>
      </c>
      <c r="AC1319" s="13">
        <v>0.32352941176470601</v>
      </c>
      <c r="AD1319" s="13">
        <v>0.217391304347826</v>
      </c>
      <c r="AE1319" s="13"/>
      <c r="AF1319" s="13">
        <v>0.22835633626097901</v>
      </c>
      <c r="AG1319" s="13">
        <v>0.21789883268482499</v>
      </c>
      <c r="AH1319" s="13"/>
      <c r="AI1319" s="13">
        <v>0.27118644067796599</v>
      </c>
      <c r="AJ1319" s="13">
        <v>0.25974025974025999</v>
      </c>
      <c r="AK1319" s="13">
        <v>0.199421965317919</v>
      </c>
      <c r="AL1319" s="13"/>
      <c r="AM1319" s="13">
        <v>0.29411764705882398</v>
      </c>
      <c r="AN1319" s="13">
        <v>0.34615384615384598</v>
      </c>
      <c r="AO1319" s="13">
        <v>0.162962962962963</v>
      </c>
      <c r="AP1319" s="13"/>
      <c r="AQ1319" s="13">
        <v>0.24336283185840701</v>
      </c>
      <c r="AR1319" s="13">
        <v>0.203125</v>
      </c>
      <c r="AS1319" s="13"/>
      <c r="AT1319" s="13">
        <v>0.23423423423423401</v>
      </c>
      <c r="AU1319" s="13">
        <v>0.220020855057351</v>
      </c>
      <c r="AV1319" s="13"/>
      <c r="AW1319" s="13">
        <v>0.22379603399433401</v>
      </c>
      <c r="AX1319" s="13">
        <v>0.221406086044071</v>
      </c>
      <c r="AY1319" s="13"/>
      <c r="AZ1319" s="13">
        <v>0.22878228782287799</v>
      </c>
      <c r="BA1319" s="13">
        <v>0.21973684210526301</v>
      </c>
      <c r="BB1319" s="13"/>
      <c r="BC1319" s="13">
        <v>0.27586206896551702</v>
      </c>
      <c r="BD1319" s="13">
        <v>0.182608695652174</v>
      </c>
      <c r="BE1319" s="13"/>
      <c r="BF1319" s="13">
        <v>0.308823529411765</v>
      </c>
      <c r="BG1319" s="13">
        <v>0.25471698113207503</v>
      </c>
      <c r="BH1319" s="13"/>
      <c r="BI1319" s="13">
        <v>0.26811594202898598</v>
      </c>
      <c r="BJ1319" s="13">
        <v>0.21727972626176201</v>
      </c>
      <c r="BK1319" s="13"/>
      <c r="BL1319" s="13">
        <v>0.21782178217821799</v>
      </c>
      <c r="BM1319" s="13">
        <v>0.22348484848484801</v>
      </c>
    </row>
    <row r="1320" spans="2:65" x14ac:dyDescent="0.3">
      <c r="B1320" t="s">
        <v>477</v>
      </c>
      <c r="C1320" s="13">
        <v>0.68910741301058998</v>
      </c>
      <c r="D1320" s="13">
        <v>0.68218298555377199</v>
      </c>
      <c r="E1320" s="13">
        <v>0.69653179190751402</v>
      </c>
      <c r="F1320" s="13"/>
      <c r="G1320" s="13">
        <v>0.66298342541436495</v>
      </c>
      <c r="H1320" s="13">
        <v>0.70588235294117696</v>
      </c>
      <c r="I1320" s="13">
        <v>0.690036900369004</v>
      </c>
      <c r="J1320" s="13">
        <v>0.69668246445497595</v>
      </c>
      <c r="K1320" s="13">
        <v>0.65648854961832104</v>
      </c>
      <c r="L1320" s="13">
        <v>0.69590643274853803</v>
      </c>
      <c r="M1320" s="13"/>
      <c r="N1320" s="13">
        <v>0.68297872340425503</v>
      </c>
      <c r="O1320" s="13">
        <v>0.72941176470588198</v>
      </c>
      <c r="P1320" s="13">
        <v>0.67415730337078605</v>
      </c>
      <c r="Q1320" s="13">
        <v>0.65203761755485901</v>
      </c>
      <c r="R1320" s="13"/>
      <c r="S1320" s="13">
        <v>0.71280276816609001</v>
      </c>
      <c r="T1320" s="13">
        <v>0.67910447761194004</v>
      </c>
      <c r="U1320" s="13">
        <v>0.70967741935483897</v>
      </c>
      <c r="V1320" s="13">
        <v>0.67619047619047601</v>
      </c>
      <c r="W1320" s="13">
        <v>0.70588235294117696</v>
      </c>
      <c r="X1320" s="13">
        <v>0.63636363636363602</v>
      </c>
      <c r="Y1320" s="13">
        <v>0.72897196261682196</v>
      </c>
      <c r="Z1320" s="13">
        <v>0.76666666666666705</v>
      </c>
      <c r="AA1320" s="13">
        <v>0.68553459119496896</v>
      </c>
      <c r="AB1320" s="13">
        <v>0.73404255319148903</v>
      </c>
      <c r="AC1320" s="13">
        <v>0.54411764705882304</v>
      </c>
      <c r="AD1320" s="13">
        <v>0.65217391304347805</v>
      </c>
      <c r="AE1320" s="13"/>
      <c r="AF1320" s="13">
        <v>0.69259723964868303</v>
      </c>
      <c r="AG1320" s="13">
        <v>0.68287937743190696</v>
      </c>
      <c r="AH1320" s="13"/>
      <c r="AI1320" s="13">
        <v>0.677966101694915</v>
      </c>
      <c r="AJ1320" s="13">
        <v>0.64935064935064901</v>
      </c>
      <c r="AK1320" s="13">
        <v>0.71387283236994203</v>
      </c>
      <c r="AL1320" s="13"/>
      <c r="AM1320" s="13">
        <v>0.66176470588235303</v>
      </c>
      <c r="AN1320" s="13">
        <v>0.55769230769230804</v>
      </c>
      <c r="AO1320" s="13">
        <v>0.77037037037037004</v>
      </c>
      <c r="AP1320" s="13"/>
      <c r="AQ1320" s="13">
        <v>0.66814159292035402</v>
      </c>
      <c r="AR1320" s="13">
        <v>0.70937499999999998</v>
      </c>
      <c r="AS1320" s="13"/>
      <c r="AT1320" s="13">
        <v>0.66366366366366403</v>
      </c>
      <c r="AU1320" s="13">
        <v>0.69655891553701799</v>
      </c>
      <c r="AV1320" s="13"/>
      <c r="AW1320" s="13">
        <v>0.708215297450425</v>
      </c>
      <c r="AX1320" s="13">
        <v>0.68520461699895097</v>
      </c>
      <c r="AY1320" s="13"/>
      <c r="AZ1320" s="13">
        <v>0.68634686346863505</v>
      </c>
      <c r="BA1320" s="13">
        <v>0.69342105263157905</v>
      </c>
      <c r="BB1320" s="13"/>
      <c r="BC1320" s="13">
        <v>0.64655172413793105</v>
      </c>
      <c r="BD1320" s="13">
        <v>0.70434782608695701</v>
      </c>
      <c r="BE1320" s="13"/>
      <c r="BF1320" s="13">
        <v>0.64705882352941202</v>
      </c>
      <c r="BG1320" s="13">
        <v>0.64622641509433998</v>
      </c>
      <c r="BH1320" s="13"/>
      <c r="BI1320" s="13">
        <v>0.65217391304347805</v>
      </c>
      <c r="BJ1320" s="13">
        <v>0.69461077844311403</v>
      </c>
      <c r="BK1320" s="13"/>
      <c r="BL1320" s="13">
        <v>0.71287128712871295</v>
      </c>
      <c r="BM1320" s="13">
        <v>0.68055555555555602</v>
      </c>
    </row>
    <row r="1321" spans="2:65" x14ac:dyDescent="0.3">
      <c r="B1321" t="s">
        <v>91</v>
      </c>
      <c r="C1321" s="13">
        <v>8.7745839636913806E-2</v>
      </c>
      <c r="D1321" s="13">
        <v>0.101123595505618</v>
      </c>
      <c r="E1321" s="13">
        <v>7.6589595375722505E-2</v>
      </c>
      <c r="F1321" s="13"/>
      <c r="G1321" s="13">
        <v>4.4198895027624301E-2</v>
      </c>
      <c r="H1321" s="13">
        <v>7.5630252100840303E-2</v>
      </c>
      <c r="I1321" s="13">
        <v>0.11070110701107</v>
      </c>
      <c r="J1321" s="13">
        <v>8.0568720379146905E-2</v>
      </c>
      <c r="K1321" s="13">
        <v>0.12977099236641201</v>
      </c>
      <c r="L1321" s="13">
        <v>9.9415204678362595E-2</v>
      </c>
      <c r="M1321" s="13"/>
      <c r="N1321" s="13">
        <v>7.8723404255319193E-2</v>
      </c>
      <c r="O1321" s="13">
        <v>8.5294117647058798E-2</v>
      </c>
      <c r="P1321" s="13">
        <v>8.98876404494382E-2</v>
      </c>
      <c r="Q1321" s="13">
        <v>0.10658307210031299</v>
      </c>
      <c r="R1321" s="13"/>
      <c r="S1321" s="13">
        <v>6.5743944636678195E-2</v>
      </c>
      <c r="T1321" s="13">
        <v>9.7014925373134303E-2</v>
      </c>
      <c r="U1321" s="13">
        <v>0.112903225806452</v>
      </c>
      <c r="V1321" s="13">
        <v>6.6666666666666693E-2</v>
      </c>
      <c r="W1321" s="13">
        <v>9.2436974789915999E-2</v>
      </c>
      <c r="X1321" s="13">
        <v>0.12121212121212099</v>
      </c>
      <c r="Y1321" s="13">
        <v>7.4766355140186896E-2</v>
      </c>
      <c r="Z1321" s="13">
        <v>6.6666666666666693E-2</v>
      </c>
      <c r="AA1321" s="13">
        <v>8.8050314465408799E-2</v>
      </c>
      <c r="AB1321" s="13">
        <v>7.4468085106383003E-2</v>
      </c>
      <c r="AC1321" s="13">
        <v>0.13235294117647101</v>
      </c>
      <c r="AD1321" s="13">
        <v>0.13043478260869601</v>
      </c>
      <c r="AE1321" s="13"/>
      <c r="AF1321" s="13">
        <v>7.9046424090338796E-2</v>
      </c>
      <c r="AG1321" s="13">
        <v>9.9221789883268505E-2</v>
      </c>
      <c r="AH1321" s="13"/>
      <c r="AI1321" s="13">
        <v>5.0847457627118599E-2</v>
      </c>
      <c r="AJ1321" s="13">
        <v>9.0909090909090898E-2</v>
      </c>
      <c r="AK1321" s="13">
        <v>8.6705202312138699E-2</v>
      </c>
      <c r="AL1321" s="13"/>
      <c r="AM1321" s="13">
        <v>4.4117647058823498E-2</v>
      </c>
      <c r="AN1321" s="13">
        <v>9.6153846153846201E-2</v>
      </c>
      <c r="AO1321" s="13">
        <v>6.6666666666666693E-2</v>
      </c>
      <c r="AP1321" s="13"/>
      <c r="AQ1321" s="13">
        <v>8.8495575221238895E-2</v>
      </c>
      <c r="AR1321" s="13">
        <v>8.7499999999999994E-2</v>
      </c>
      <c r="AS1321" s="13"/>
      <c r="AT1321" s="13">
        <v>0.10210210210210199</v>
      </c>
      <c r="AU1321" s="13">
        <v>8.3420229405630902E-2</v>
      </c>
      <c r="AV1321" s="13"/>
      <c r="AW1321" s="13">
        <v>6.79886685552408E-2</v>
      </c>
      <c r="AX1321" s="13">
        <v>9.3389296956977993E-2</v>
      </c>
      <c r="AY1321" s="13"/>
      <c r="AZ1321" s="13">
        <v>8.4870848708487101E-2</v>
      </c>
      <c r="BA1321" s="13">
        <v>8.6842105263157901E-2</v>
      </c>
      <c r="BB1321" s="13"/>
      <c r="BC1321" s="13">
        <v>7.7586206896551699E-2</v>
      </c>
      <c r="BD1321" s="13">
        <v>0.11304347826087</v>
      </c>
      <c r="BE1321" s="13"/>
      <c r="BF1321" s="13">
        <v>4.4117647058823498E-2</v>
      </c>
      <c r="BG1321" s="13">
        <v>9.9056603773584898E-2</v>
      </c>
      <c r="BH1321" s="13"/>
      <c r="BI1321" s="13">
        <v>7.9710144927536197E-2</v>
      </c>
      <c r="BJ1321" s="13">
        <v>8.8109495295124005E-2</v>
      </c>
      <c r="BK1321" s="13"/>
      <c r="BL1321" s="13">
        <v>6.9306930693069299E-2</v>
      </c>
      <c r="BM1321" s="13">
        <v>9.5959595959595995E-2</v>
      </c>
    </row>
    <row r="1322" spans="2:65" x14ac:dyDescent="0.3">
      <c r="C1322" s="13"/>
      <c r="D1322" s="13"/>
      <c r="E1322" s="13"/>
      <c r="F1322" s="13"/>
      <c r="G1322" s="13"/>
      <c r="H1322" s="13"/>
      <c r="I1322" s="13"/>
      <c r="J1322" s="13"/>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c r="BK1322" s="13"/>
      <c r="BL1322" s="13"/>
      <c r="BM1322" s="13"/>
    </row>
    <row r="1323" spans="2:65" x14ac:dyDescent="0.3">
      <c r="B1323" s="6" t="s">
        <v>508</v>
      </c>
      <c r="C1323" s="13"/>
      <c r="D1323" s="13"/>
      <c r="E1323" s="13"/>
      <c r="F1323" s="13"/>
      <c r="G1323" s="13"/>
      <c r="H1323" s="13"/>
      <c r="I1323" s="13"/>
      <c r="J1323" s="13"/>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c r="BK1323" s="13"/>
      <c r="BL1323" s="13"/>
      <c r="BM1323" s="13"/>
    </row>
    <row r="1324" spans="2:65" x14ac:dyDescent="0.3">
      <c r="B1324" s="23" t="s">
        <v>82</v>
      </c>
      <c r="C1324" s="13"/>
      <c r="D1324" s="13"/>
      <c r="E1324" s="13"/>
      <c r="F1324" s="13"/>
      <c r="G1324" s="13"/>
      <c r="H1324" s="13"/>
      <c r="I1324" s="13"/>
      <c r="J1324" s="13"/>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c r="BK1324" s="13"/>
      <c r="BL1324" s="13"/>
      <c r="BM1324" s="13"/>
    </row>
    <row r="1325" spans="2:65" x14ac:dyDescent="0.3">
      <c r="B1325" t="s">
        <v>499</v>
      </c>
      <c r="C1325" s="13">
        <v>0.27155824508320697</v>
      </c>
      <c r="D1325" s="13">
        <v>0.25682182985553798</v>
      </c>
      <c r="E1325" s="13">
        <v>0.28468208092485497</v>
      </c>
      <c r="F1325" s="13"/>
      <c r="G1325" s="13">
        <v>0.26519337016574601</v>
      </c>
      <c r="H1325" s="13">
        <v>0.291316526610644</v>
      </c>
      <c r="I1325" s="13">
        <v>0.31365313653136501</v>
      </c>
      <c r="J1325" s="13">
        <v>0.27014218009478702</v>
      </c>
      <c r="K1325" s="13">
        <v>0.229007633587786</v>
      </c>
      <c r="L1325" s="13">
        <v>0.20467836257309899</v>
      </c>
      <c r="M1325" s="13"/>
      <c r="N1325" s="13">
        <v>0.257446808510638</v>
      </c>
      <c r="O1325" s="13">
        <v>0.26176470588235301</v>
      </c>
      <c r="P1325" s="13">
        <v>0.224719101123595</v>
      </c>
      <c r="Q1325" s="13">
        <v>0.32915360501567398</v>
      </c>
      <c r="R1325" s="13"/>
      <c r="S1325" s="13">
        <v>0.27335640138408301</v>
      </c>
      <c r="T1325" s="13">
        <v>0.24626865671641801</v>
      </c>
      <c r="U1325" s="13">
        <v>0.30645161290322598</v>
      </c>
      <c r="V1325" s="13">
        <v>0.180952380952381</v>
      </c>
      <c r="W1325" s="13">
        <v>0.27731092436974802</v>
      </c>
      <c r="X1325" s="13">
        <v>0.33333333333333298</v>
      </c>
      <c r="Y1325" s="13">
        <v>0.29906542056074797</v>
      </c>
      <c r="Z1325" s="13">
        <v>0.36666666666666697</v>
      </c>
      <c r="AA1325" s="13">
        <v>0.26415094339622602</v>
      </c>
      <c r="AB1325" s="13">
        <v>0.22340425531914901</v>
      </c>
      <c r="AC1325" s="13">
        <v>0.29411764705882398</v>
      </c>
      <c r="AD1325" s="13">
        <v>0.26086956521739102</v>
      </c>
      <c r="AE1325" s="13"/>
      <c r="AF1325" s="13">
        <v>0.27603513174403999</v>
      </c>
      <c r="AG1325" s="13">
        <v>0.26848249027237397</v>
      </c>
      <c r="AH1325" s="13"/>
      <c r="AI1325" s="13">
        <v>0.25</v>
      </c>
      <c r="AJ1325" s="13">
        <v>0.25974025974025999</v>
      </c>
      <c r="AK1325" s="13">
        <v>0.29190751445086699</v>
      </c>
      <c r="AL1325" s="13"/>
      <c r="AM1325" s="13">
        <v>0.27941176470588203</v>
      </c>
      <c r="AN1325" s="13">
        <v>0.21153846153846201</v>
      </c>
      <c r="AO1325" s="13">
        <v>0.24444444444444399</v>
      </c>
      <c r="AP1325" s="13"/>
      <c r="AQ1325" s="13">
        <v>0.26991150442477901</v>
      </c>
      <c r="AR1325" s="13">
        <v>0.2734375</v>
      </c>
      <c r="AS1325" s="13"/>
      <c r="AT1325" s="13">
        <v>0.255255255255255</v>
      </c>
      <c r="AU1325" s="13">
        <v>0.27632950990615202</v>
      </c>
      <c r="AV1325" s="13"/>
      <c r="AW1325" s="13">
        <v>0.31161473087818697</v>
      </c>
      <c r="AX1325" s="13">
        <v>0.25813221406086001</v>
      </c>
      <c r="AY1325" s="13"/>
      <c r="AZ1325" s="13">
        <v>0.26199261992619899</v>
      </c>
      <c r="BA1325" s="13">
        <v>0.28026315789473699</v>
      </c>
      <c r="BB1325" s="13"/>
      <c r="BC1325" s="13">
        <v>0.252873563218391</v>
      </c>
      <c r="BD1325" s="13">
        <v>0.30869565217391298</v>
      </c>
      <c r="BE1325" s="13"/>
      <c r="BF1325" s="13">
        <v>0.24264705882352899</v>
      </c>
      <c r="BG1325" s="13">
        <v>0.259433962264151</v>
      </c>
      <c r="BH1325" s="13"/>
      <c r="BI1325" s="13">
        <v>0.33333333333333298</v>
      </c>
      <c r="BJ1325" s="13">
        <v>0.26603934987168498</v>
      </c>
      <c r="BK1325" s="13"/>
      <c r="BL1325" s="13">
        <v>0.29504950495049498</v>
      </c>
      <c r="BM1325" s="13">
        <v>0.26010101010101</v>
      </c>
    </row>
    <row r="1326" spans="2:65" x14ac:dyDescent="0.3">
      <c r="B1326" t="s">
        <v>500</v>
      </c>
      <c r="C1326" s="13">
        <v>0.26172465960665697</v>
      </c>
      <c r="D1326" s="13">
        <v>0.27447833065810601</v>
      </c>
      <c r="E1326" s="13">
        <v>0.24710982658959499</v>
      </c>
      <c r="F1326" s="13"/>
      <c r="G1326" s="13">
        <v>0.27071823204419898</v>
      </c>
      <c r="H1326" s="13">
        <v>0.28851540616246502</v>
      </c>
      <c r="I1326" s="13">
        <v>0.26937269372693701</v>
      </c>
      <c r="J1326" s="13">
        <v>0.23696682464454999</v>
      </c>
      <c r="K1326" s="13">
        <v>0.236641221374046</v>
      </c>
      <c r="L1326" s="13">
        <v>0.233918128654971</v>
      </c>
      <c r="M1326" s="13"/>
      <c r="N1326" s="13">
        <v>0.28936170212765999</v>
      </c>
      <c r="O1326" s="13">
        <v>0.26470588235294101</v>
      </c>
      <c r="P1326" s="13">
        <v>0.23033707865168501</v>
      </c>
      <c r="Q1326" s="13">
        <v>0.22884012539185</v>
      </c>
      <c r="R1326" s="13"/>
      <c r="S1326" s="13">
        <v>0.30103806228373697</v>
      </c>
      <c r="T1326" s="13">
        <v>0.238805970149254</v>
      </c>
      <c r="U1326" s="13">
        <v>0.27419354838709697</v>
      </c>
      <c r="V1326" s="13">
        <v>0.27619047619047599</v>
      </c>
      <c r="W1326" s="13">
        <v>0.26890756302521002</v>
      </c>
      <c r="X1326" s="13">
        <v>0.21969696969697</v>
      </c>
      <c r="Y1326" s="13">
        <v>0.27102803738317799</v>
      </c>
      <c r="Z1326" s="13">
        <v>0.133333333333333</v>
      </c>
      <c r="AA1326" s="13">
        <v>0.26415094339622602</v>
      </c>
      <c r="AB1326" s="13">
        <v>0.23404255319148901</v>
      </c>
      <c r="AC1326" s="13">
        <v>0.25</v>
      </c>
      <c r="AD1326" s="13">
        <v>0.26086956521739102</v>
      </c>
      <c r="AE1326" s="13"/>
      <c r="AF1326" s="13">
        <v>0.26599749058971101</v>
      </c>
      <c r="AG1326" s="13">
        <v>0.24513618677042801</v>
      </c>
      <c r="AH1326" s="13"/>
      <c r="AI1326" s="13">
        <v>0.266949152542373</v>
      </c>
      <c r="AJ1326" s="13">
        <v>0.22077922077922099</v>
      </c>
      <c r="AK1326" s="13">
        <v>0.280346820809249</v>
      </c>
      <c r="AL1326" s="13"/>
      <c r="AM1326" s="13">
        <v>0.27941176470588203</v>
      </c>
      <c r="AN1326" s="13">
        <v>0.32692307692307698</v>
      </c>
      <c r="AO1326" s="13">
        <v>0.22222222222222199</v>
      </c>
      <c r="AP1326" s="13"/>
      <c r="AQ1326" s="13">
        <v>0.29203539823008901</v>
      </c>
      <c r="AR1326" s="13">
        <v>0.23125000000000001</v>
      </c>
      <c r="AS1326" s="13"/>
      <c r="AT1326" s="13">
        <v>0.28528528528528502</v>
      </c>
      <c r="AU1326" s="13">
        <v>0.24921793534932199</v>
      </c>
      <c r="AV1326" s="13"/>
      <c r="AW1326" s="13">
        <v>0.26062322946175598</v>
      </c>
      <c r="AX1326" s="13">
        <v>0.26232948583420801</v>
      </c>
      <c r="AY1326" s="13"/>
      <c r="AZ1326" s="13">
        <v>0.25092250922509202</v>
      </c>
      <c r="BA1326" s="13">
        <v>0.26578947368421102</v>
      </c>
      <c r="BB1326" s="13"/>
      <c r="BC1326" s="13">
        <v>0.30172413793103398</v>
      </c>
      <c r="BD1326" s="13">
        <v>0.208695652173913</v>
      </c>
      <c r="BE1326" s="13"/>
      <c r="BF1326" s="13">
        <v>0.30147058823529399</v>
      </c>
      <c r="BG1326" s="13">
        <v>0.30188679245283001</v>
      </c>
      <c r="BH1326" s="13"/>
      <c r="BI1326" s="13">
        <v>0.282608695652174</v>
      </c>
      <c r="BJ1326" s="13">
        <v>0.25577416595380698</v>
      </c>
      <c r="BK1326" s="13"/>
      <c r="BL1326" s="13">
        <v>0.29108910891089101</v>
      </c>
      <c r="BM1326" s="13">
        <v>0.23989898989899</v>
      </c>
    </row>
    <row r="1327" spans="2:65" x14ac:dyDescent="0.3">
      <c r="B1327" t="s">
        <v>501</v>
      </c>
      <c r="C1327" s="13">
        <v>0.218608169440242</v>
      </c>
      <c r="D1327" s="13">
        <v>0.21829855537720699</v>
      </c>
      <c r="E1327" s="13">
        <v>0.22109826589595399</v>
      </c>
      <c r="F1327" s="13"/>
      <c r="G1327" s="13">
        <v>0.187845303867403</v>
      </c>
      <c r="H1327" s="13">
        <v>0.21008403361344499</v>
      </c>
      <c r="I1327" s="13">
        <v>0.21402214022140201</v>
      </c>
      <c r="J1327" s="13">
        <v>0.23696682464454999</v>
      </c>
      <c r="K1327" s="13">
        <v>0.27480916030534402</v>
      </c>
      <c r="L1327" s="13">
        <v>0.21052631578947401</v>
      </c>
      <c r="M1327" s="13"/>
      <c r="N1327" s="13">
        <v>0.22553191489361701</v>
      </c>
      <c r="O1327" s="13">
        <v>0.23529411764705899</v>
      </c>
      <c r="P1327" s="13">
        <v>0.23033707865168501</v>
      </c>
      <c r="Q1327" s="13">
        <v>0.18181818181818199</v>
      </c>
      <c r="R1327" s="13"/>
      <c r="S1327" s="13">
        <v>0.25951557093425598</v>
      </c>
      <c r="T1327" s="13">
        <v>0.201492537313433</v>
      </c>
      <c r="U1327" s="13">
        <v>0.225806451612903</v>
      </c>
      <c r="V1327" s="13">
        <v>0.20952380952381</v>
      </c>
      <c r="W1327" s="13">
        <v>0.159663865546218</v>
      </c>
      <c r="X1327" s="13">
        <v>0.21969696969697</v>
      </c>
      <c r="Y1327" s="13">
        <v>0.168224299065421</v>
      </c>
      <c r="Z1327" s="13">
        <v>0.3</v>
      </c>
      <c r="AA1327" s="13">
        <v>0.23899371069182401</v>
      </c>
      <c r="AB1327" s="13">
        <v>0.20212765957446799</v>
      </c>
      <c r="AC1327" s="13">
        <v>0.161764705882353</v>
      </c>
      <c r="AD1327" s="13">
        <v>0.34782608695652201</v>
      </c>
      <c r="AE1327" s="13"/>
      <c r="AF1327" s="13">
        <v>0.22333751568381399</v>
      </c>
      <c r="AG1327" s="13">
        <v>0.214007782101167</v>
      </c>
      <c r="AH1327" s="13"/>
      <c r="AI1327" s="13">
        <v>0.21610169491525399</v>
      </c>
      <c r="AJ1327" s="13">
        <v>0.207792207792208</v>
      </c>
      <c r="AK1327" s="13">
        <v>0.22832369942196501</v>
      </c>
      <c r="AL1327" s="13"/>
      <c r="AM1327" s="13">
        <v>0.220588235294118</v>
      </c>
      <c r="AN1327" s="13">
        <v>0.17307692307692299</v>
      </c>
      <c r="AO1327" s="13">
        <v>0.22222222222222199</v>
      </c>
      <c r="AP1327" s="13"/>
      <c r="AQ1327" s="13">
        <v>0.20501474926253699</v>
      </c>
      <c r="AR1327" s="13">
        <v>0.23125000000000001</v>
      </c>
      <c r="AS1327" s="13"/>
      <c r="AT1327" s="13">
        <v>0.20420420420420399</v>
      </c>
      <c r="AU1327" s="13">
        <v>0.22314911366006299</v>
      </c>
      <c r="AV1327" s="13"/>
      <c r="AW1327" s="13">
        <v>0.21246458923512701</v>
      </c>
      <c r="AX1327" s="13">
        <v>0.219307450157398</v>
      </c>
      <c r="AY1327" s="13"/>
      <c r="AZ1327" s="13">
        <v>0.23062730627306299</v>
      </c>
      <c r="BA1327" s="13">
        <v>0.20921052631578901</v>
      </c>
      <c r="BB1327" s="13"/>
      <c r="BC1327" s="13">
        <v>0.20977011494252901</v>
      </c>
      <c r="BD1327" s="13">
        <v>0.23043478260869599</v>
      </c>
      <c r="BE1327" s="13"/>
      <c r="BF1327" s="13">
        <v>0.22794117647058801</v>
      </c>
      <c r="BG1327" s="13">
        <v>0.19811320754716999</v>
      </c>
      <c r="BH1327" s="13"/>
      <c r="BI1327" s="13">
        <v>0.173913043478261</v>
      </c>
      <c r="BJ1327" s="13">
        <v>0.22497861420017101</v>
      </c>
      <c r="BK1327" s="13"/>
      <c r="BL1327" s="13">
        <v>0.22970297029702999</v>
      </c>
      <c r="BM1327" s="13">
        <v>0.21338383838383801</v>
      </c>
    </row>
    <row r="1328" spans="2:65" x14ac:dyDescent="0.3">
      <c r="B1328" t="s">
        <v>502</v>
      </c>
      <c r="C1328" s="13">
        <v>0.100605143721634</v>
      </c>
      <c r="D1328" s="13">
        <v>0.112359550561798</v>
      </c>
      <c r="E1328" s="13">
        <v>8.9595375722543294E-2</v>
      </c>
      <c r="F1328" s="13"/>
      <c r="G1328" s="13">
        <v>0.116022099447514</v>
      </c>
      <c r="H1328" s="13">
        <v>7.2829131652661097E-2</v>
      </c>
      <c r="I1328" s="13">
        <v>0.107011070110701</v>
      </c>
      <c r="J1328" s="13">
        <v>0.109004739336493</v>
      </c>
      <c r="K1328" s="13">
        <v>0.106870229007634</v>
      </c>
      <c r="L1328" s="13">
        <v>0.116959064327485</v>
      </c>
      <c r="M1328" s="13"/>
      <c r="N1328" s="13">
        <v>0.108510638297872</v>
      </c>
      <c r="O1328" s="13">
        <v>9.7058823529411795E-2</v>
      </c>
      <c r="P1328" s="13">
        <v>0.112359550561798</v>
      </c>
      <c r="Q1328" s="13">
        <v>8.7774294670846395E-2</v>
      </c>
      <c r="R1328" s="13"/>
      <c r="S1328" s="13">
        <v>7.6124567474048402E-2</v>
      </c>
      <c r="T1328" s="13">
        <v>0.111940298507463</v>
      </c>
      <c r="U1328" s="13">
        <v>8.0645161290322606E-2</v>
      </c>
      <c r="V1328" s="13">
        <v>0.17142857142857101</v>
      </c>
      <c r="W1328" s="13">
        <v>0.13445378151260501</v>
      </c>
      <c r="X1328" s="13">
        <v>7.5757575757575801E-2</v>
      </c>
      <c r="Y1328" s="13">
        <v>0.11214953271028</v>
      </c>
      <c r="Z1328" s="13">
        <v>6.6666666666666693E-2</v>
      </c>
      <c r="AA1328" s="13">
        <v>0.10062893081761</v>
      </c>
      <c r="AB1328" s="13">
        <v>0.12765957446808501</v>
      </c>
      <c r="AC1328" s="13">
        <v>4.4117647058823498E-2</v>
      </c>
      <c r="AD1328" s="13">
        <v>8.6956521739130405E-2</v>
      </c>
      <c r="AE1328" s="13"/>
      <c r="AF1328" s="13">
        <v>9.6612296110414095E-2</v>
      </c>
      <c r="AG1328" s="13">
        <v>0.10894941634241199</v>
      </c>
      <c r="AH1328" s="13"/>
      <c r="AI1328" s="13">
        <v>0.11440677966101701</v>
      </c>
      <c r="AJ1328" s="13">
        <v>0.14285714285714299</v>
      </c>
      <c r="AK1328" s="13">
        <v>7.80346820809249E-2</v>
      </c>
      <c r="AL1328" s="13"/>
      <c r="AM1328" s="13">
        <v>5.8823529411764698E-2</v>
      </c>
      <c r="AN1328" s="13">
        <v>0.15384615384615399</v>
      </c>
      <c r="AO1328" s="13">
        <v>0.17037037037037001</v>
      </c>
      <c r="AP1328" s="13"/>
      <c r="AQ1328" s="13">
        <v>8.4070796460176997E-2</v>
      </c>
      <c r="AR1328" s="13">
        <v>0.1171875</v>
      </c>
      <c r="AS1328" s="13"/>
      <c r="AT1328" s="13">
        <v>9.6096096096096095E-2</v>
      </c>
      <c r="AU1328" s="13">
        <v>0.103232533889468</v>
      </c>
      <c r="AV1328" s="13"/>
      <c r="AW1328" s="13">
        <v>9.9150141643059506E-2</v>
      </c>
      <c r="AX1328" s="13">
        <v>9.9685204616999007E-2</v>
      </c>
      <c r="AY1328" s="13"/>
      <c r="AZ1328" s="13">
        <v>0.105166051660517</v>
      </c>
      <c r="BA1328" s="13">
        <v>9.8684210526315805E-2</v>
      </c>
      <c r="BB1328" s="13"/>
      <c r="BC1328" s="13">
        <v>9.4827586206896505E-2</v>
      </c>
      <c r="BD1328" s="13">
        <v>0.108695652173913</v>
      </c>
      <c r="BE1328" s="13"/>
      <c r="BF1328" s="13">
        <v>8.0882352941176502E-2</v>
      </c>
      <c r="BG1328" s="13">
        <v>0.10377358490565999</v>
      </c>
      <c r="BH1328" s="13"/>
      <c r="BI1328" s="13">
        <v>9.4202898550724598E-2</v>
      </c>
      <c r="BJ1328" s="13">
        <v>0.102651839178785</v>
      </c>
      <c r="BK1328" s="13"/>
      <c r="BL1328" s="13">
        <v>7.7227722772277199E-2</v>
      </c>
      <c r="BM1328" s="13">
        <v>0.11616161616161599</v>
      </c>
    </row>
    <row r="1329" spans="2:65" x14ac:dyDescent="0.3">
      <c r="B1329" t="s">
        <v>503</v>
      </c>
      <c r="C1329" s="13">
        <v>2.7987897125567301E-2</v>
      </c>
      <c r="D1329" s="13">
        <v>3.2102728731942198E-2</v>
      </c>
      <c r="E1329" s="13">
        <v>2.4566473988439301E-2</v>
      </c>
      <c r="F1329" s="13"/>
      <c r="G1329" s="13">
        <v>3.3149171270718203E-2</v>
      </c>
      <c r="H1329" s="13">
        <v>3.9215686274509803E-2</v>
      </c>
      <c r="I1329" s="13">
        <v>1.1070110701107E-2</v>
      </c>
      <c r="J1329" s="13">
        <v>1.4218009478673001E-2</v>
      </c>
      <c r="K1329" s="13">
        <v>3.8167938931297697E-2</v>
      </c>
      <c r="L1329" s="13">
        <v>3.5087719298245598E-2</v>
      </c>
      <c r="M1329" s="13"/>
      <c r="N1329" s="13">
        <v>2.7659574468085101E-2</v>
      </c>
      <c r="O1329" s="13">
        <v>3.2352941176470598E-2</v>
      </c>
      <c r="P1329" s="13">
        <v>1.6853932584269701E-2</v>
      </c>
      <c r="Q1329" s="13">
        <v>3.1347962382445103E-2</v>
      </c>
      <c r="R1329" s="13"/>
      <c r="S1329" s="13">
        <v>6.9204152249135002E-3</v>
      </c>
      <c r="T1329" s="13">
        <v>7.4626865671641798E-3</v>
      </c>
      <c r="U1329" s="13">
        <v>1.6129032258064498E-2</v>
      </c>
      <c r="V1329" s="13">
        <v>3.8095238095238099E-2</v>
      </c>
      <c r="W1329" s="13">
        <v>3.3613445378151301E-2</v>
      </c>
      <c r="X1329" s="13">
        <v>3.03030303030303E-2</v>
      </c>
      <c r="Y1329" s="13">
        <v>2.80373831775701E-2</v>
      </c>
      <c r="Z1329" s="13">
        <v>0.1</v>
      </c>
      <c r="AA1329" s="13">
        <v>3.1446540880503103E-2</v>
      </c>
      <c r="AB1329" s="13">
        <v>6.3829787234042507E-2</v>
      </c>
      <c r="AC1329" s="13">
        <v>5.8823529411764698E-2</v>
      </c>
      <c r="AD1329" s="13">
        <v>0</v>
      </c>
      <c r="AE1329" s="13"/>
      <c r="AF1329" s="13">
        <v>3.0112923462986201E-2</v>
      </c>
      <c r="AG1329" s="13">
        <v>2.5291828793774299E-2</v>
      </c>
      <c r="AH1329" s="13"/>
      <c r="AI1329" s="13">
        <v>5.0847457627118599E-2</v>
      </c>
      <c r="AJ1329" s="13">
        <v>3.8961038961039002E-2</v>
      </c>
      <c r="AK1329" s="13">
        <v>1.7341040462427699E-2</v>
      </c>
      <c r="AL1329" s="13"/>
      <c r="AM1329" s="13">
        <v>2.9411764705882401E-2</v>
      </c>
      <c r="AN1329" s="13">
        <v>5.7692307692307702E-2</v>
      </c>
      <c r="AO1329" s="13">
        <v>2.96296296296296E-2</v>
      </c>
      <c r="AP1329" s="13"/>
      <c r="AQ1329" s="13">
        <v>2.50737463126844E-2</v>
      </c>
      <c r="AR1329" s="13">
        <v>3.125E-2</v>
      </c>
      <c r="AS1329" s="13"/>
      <c r="AT1329" s="13">
        <v>2.1021021021020998E-2</v>
      </c>
      <c r="AU1329" s="13">
        <v>3.1282586027111599E-2</v>
      </c>
      <c r="AV1329" s="13"/>
      <c r="AW1329" s="13">
        <v>2.54957507082153E-2</v>
      </c>
      <c r="AX1329" s="13">
        <v>2.93809024134313E-2</v>
      </c>
      <c r="AY1329" s="13"/>
      <c r="AZ1329" s="13">
        <v>3.3210332103321E-2</v>
      </c>
      <c r="BA1329" s="13">
        <v>2.5000000000000001E-2</v>
      </c>
      <c r="BB1329" s="13"/>
      <c r="BC1329" s="13">
        <v>3.1609195402298902E-2</v>
      </c>
      <c r="BD1329" s="13">
        <v>2.6086956521739101E-2</v>
      </c>
      <c r="BE1329" s="13"/>
      <c r="BF1329" s="13">
        <v>3.6764705882352901E-2</v>
      </c>
      <c r="BG1329" s="13">
        <v>2.83018867924528E-2</v>
      </c>
      <c r="BH1329" s="13"/>
      <c r="BI1329" s="13">
        <v>4.3478260869565202E-2</v>
      </c>
      <c r="BJ1329" s="13">
        <v>2.5662959794696301E-2</v>
      </c>
      <c r="BK1329" s="13"/>
      <c r="BL1329" s="13">
        <v>2.57425742574257E-2</v>
      </c>
      <c r="BM1329" s="13">
        <v>3.03030303030303E-2</v>
      </c>
    </row>
    <row r="1330" spans="2:65" x14ac:dyDescent="0.3">
      <c r="B1330" t="s">
        <v>504</v>
      </c>
      <c r="C1330" s="13">
        <v>1.2859304084720099E-2</v>
      </c>
      <c r="D1330" s="13">
        <v>3.2102728731942202E-3</v>
      </c>
      <c r="E1330" s="13">
        <v>2.1676300578034699E-2</v>
      </c>
      <c r="F1330" s="13"/>
      <c r="G1330" s="13">
        <v>1.6574585635359101E-2</v>
      </c>
      <c r="H1330" s="13">
        <v>1.4005602240896401E-2</v>
      </c>
      <c r="I1330" s="13">
        <v>3.6900369003690001E-3</v>
      </c>
      <c r="J1330" s="13">
        <v>1.8957345971564E-2</v>
      </c>
      <c r="K1330" s="13">
        <v>0</v>
      </c>
      <c r="L1330" s="13">
        <v>2.3391812865497099E-2</v>
      </c>
      <c r="M1330" s="13"/>
      <c r="N1330" s="13">
        <v>1.0638297872340399E-2</v>
      </c>
      <c r="O1330" s="13">
        <v>8.8235294117647092E-3</v>
      </c>
      <c r="P1330" s="13">
        <v>2.8089887640449399E-2</v>
      </c>
      <c r="Q1330" s="13">
        <v>1.2539184952978099E-2</v>
      </c>
      <c r="R1330" s="13"/>
      <c r="S1330" s="13">
        <v>1.73010380622837E-2</v>
      </c>
      <c r="T1330" s="13">
        <v>7.4626865671641798E-3</v>
      </c>
      <c r="U1330" s="13">
        <v>1.6129032258064498E-2</v>
      </c>
      <c r="V1330" s="13">
        <v>1.9047619047619001E-2</v>
      </c>
      <c r="W1330" s="13">
        <v>0</v>
      </c>
      <c r="X1330" s="13">
        <v>1.5151515151515201E-2</v>
      </c>
      <c r="Y1330" s="13">
        <v>0</v>
      </c>
      <c r="Z1330" s="13">
        <v>0</v>
      </c>
      <c r="AA1330" s="13">
        <v>1.88679245283019E-2</v>
      </c>
      <c r="AB1330" s="13">
        <v>2.1276595744680899E-2</v>
      </c>
      <c r="AC1330" s="13">
        <v>1.4705882352941201E-2</v>
      </c>
      <c r="AD1330" s="13">
        <v>0</v>
      </c>
      <c r="AE1330" s="13"/>
      <c r="AF1330" s="13">
        <v>1.5056461731493101E-2</v>
      </c>
      <c r="AG1330" s="13">
        <v>9.7276264591439707E-3</v>
      </c>
      <c r="AH1330" s="13"/>
      <c r="AI1330" s="13">
        <v>1.27118644067797E-2</v>
      </c>
      <c r="AJ1330" s="13">
        <v>1.2987012987013E-2</v>
      </c>
      <c r="AK1330" s="13">
        <v>1.44508670520231E-2</v>
      </c>
      <c r="AL1330" s="13"/>
      <c r="AM1330" s="13">
        <v>1.4705882352941201E-2</v>
      </c>
      <c r="AN1330" s="13">
        <v>0</v>
      </c>
      <c r="AO1330" s="13">
        <v>7.4074074074074103E-3</v>
      </c>
      <c r="AP1330" s="13"/>
      <c r="AQ1330" s="13">
        <v>1.47492625368732E-2</v>
      </c>
      <c r="AR1330" s="13">
        <v>1.0937499999999999E-2</v>
      </c>
      <c r="AS1330" s="13"/>
      <c r="AT1330" s="13">
        <v>1.5015015015014999E-2</v>
      </c>
      <c r="AU1330" s="13">
        <v>1.2513034410844601E-2</v>
      </c>
      <c r="AV1330" s="13"/>
      <c r="AW1330" s="13">
        <v>1.69971671388102E-2</v>
      </c>
      <c r="AX1330" s="13">
        <v>1.04931794333683E-2</v>
      </c>
      <c r="AY1330" s="13"/>
      <c r="AZ1330" s="13">
        <v>7.3800738007380098E-3</v>
      </c>
      <c r="BA1330" s="13">
        <v>1.71052631578947E-2</v>
      </c>
      <c r="BB1330" s="13"/>
      <c r="BC1330" s="13">
        <v>1.4367816091954E-2</v>
      </c>
      <c r="BD1330" s="13">
        <v>1.3043478260869599E-2</v>
      </c>
      <c r="BE1330" s="13"/>
      <c r="BF1330" s="13">
        <v>2.2058823529411801E-2</v>
      </c>
      <c r="BG1330" s="13">
        <v>9.4339622641509396E-3</v>
      </c>
      <c r="BH1330" s="13"/>
      <c r="BI1330" s="13">
        <v>0</v>
      </c>
      <c r="BJ1330" s="13">
        <v>1.4542343883661201E-2</v>
      </c>
      <c r="BK1330" s="13"/>
      <c r="BL1330" s="13">
        <v>9.9009900990098994E-3</v>
      </c>
      <c r="BM1330" s="13">
        <v>1.38888888888889E-2</v>
      </c>
    </row>
    <row r="1331" spans="2:65" x14ac:dyDescent="0.3">
      <c r="B1331" t="s">
        <v>505</v>
      </c>
      <c r="C1331" s="13">
        <v>7.5642965204235999E-3</v>
      </c>
      <c r="D1331" s="13">
        <v>9.6308186195826605E-3</v>
      </c>
      <c r="E1331" s="13">
        <v>5.78034682080925E-3</v>
      </c>
      <c r="F1331" s="13"/>
      <c r="G1331" s="13">
        <v>5.5248618784530402E-3</v>
      </c>
      <c r="H1331" s="13">
        <v>1.9607843137254902E-2</v>
      </c>
      <c r="I1331" s="13">
        <v>0</v>
      </c>
      <c r="J1331" s="13">
        <v>0</v>
      </c>
      <c r="K1331" s="13">
        <v>7.63358778625954E-3</v>
      </c>
      <c r="L1331" s="13">
        <v>5.8479532163742704E-3</v>
      </c>
      <c r="M1331" s="13"/>
      <c r="N1331" s="13">
        <v>4.2553191489361703E-3</v>
      </c>
      <c r="O1331" s="13">
        <v>1.7647058823529401E-2</v>
      </c>
      <c r="P1331" s="13">
        <v>0</v>
      </c>
      <c r="Q1331" s="13">
        <v>6.2695924764890297E-3</v>
      </c>
      <c r="R1331" s="13"/>
      <c r="S1331" s="13">
        <v>3.4602076124567501E-3</v>
      </c>
      <c r="T1331" s="13">
        <v>1.49253731343284E-2</v>
      </c>
      <c r="U1331" s="13">
        <v>0</v>
      </c>
      <c r="V1331" s="13">
        <v>1.9047619047619001E-2</v>
      </c>
      <c r="W1331" s="13">
        <v>2.5210084033613401E-2</v>
      </c>
      <c r="X1331" s="13">
        <v>0</v>
      </c>
      <c r="Y1331" s="13">
        <v>9.3457943925233603E-3</v>
      </c>
      <c r="Z1331" s="13">
        <v>0</v>
      </c>
      <c r="AA1331" s="13">
        <v>0</v>
      </c>
      <c r="AB1331" s="13">
        <v>1.0638297872340399E-2</v>
      </c>
      <c r="AC1331" s="13">
        <v>0</v>
      </c>
      <c r="AD1331" s="13">
        <v>0</v>
      </c>
      <c r="AE1331" s="13"/>
      <c r="AF1331" s="13">
        <v>1.0037641154328701E-2</v>
      </c>
      <c r="AG1331" s="13">
        <v>3.8910505836575902E-3</v>
      </c>
      <c r="AH1331" s="13"/>
      <c r="AI1331" s="13">
        <v>4.2372881355932203E-3</v>
      </c>
      <c r="AJ1331" s="13">
        <v>3.8961038961039002E-2</v>
      </c>
      <c r="AK1331" s="13">
        <v>1.15606936416185E-2</v>
      </c>
      <c r="AL1331" s="13"/>
      <c r="AM1331" s="13">
        <v>2.9411764705882401E-2</v>
      </c>
      <c r="AN1331" s="13">
        <v>0</v>
      </c>
      <c r="AO1331" s="13">
        <v>1.48148148148148E-2</v>
      </c>
      <c r="AP1331" s="13"/>
      <c r="AQ1331" s="13">
        <v>8.8495575221238902E-3</v>
      </c>
      <c r="AR1331" s="13">
        <v>6.2500000000000003E-3</v>
      </c>
      <c r="AS1331" s="13"/>
      <c r="AT1331" s="13">
        <v>9.0090090090090107E-3</v>
      </c>
      <c r="AU1331" s="13">
        <v>7.2992700729926996E-3</v>
      </c>
      <c r="AV1331" s="13"/>
      <c r="AW1331" s="13">
        <v>5.6657223796033997E-3</v>
      </c>
      <c r="AX1331" s="13">
        <v>8.3945435466946505E-3</v>
      </c>
      <c r="AY1331" s="13"/>
      <c r="AZ1331" s="13">
        <v>5.5350553505535104E-3</v>
      </c>
      <c r="BA1331" s="13">
        <v>9.2105263157894694E-3</v>
      </c>
      <c r="BB1331" s="13"/>
      <c r="BC1331" s="13">
        <v>1.4367816091954E-2</v>
      </c>
      <c r="BD1331" s="13">
        <v>8.6956521739130401E-3</v>
      </c>
      <c r="BE1331" s="13"/>
      <c r="BF1331" s="13">
        <v>7.3529411764705899E-3</v>
      </c>
      <c r="BG1331" s="13">
        <v>1.88679245283019E-2</v>
      </c>
      <c r="BH1331" s="13"/>
      <c r="BI1331" s="13">
        <v>7.2463768115942004E-3</v>
      </c>
      <c r="BJ1331" s="13">
        <v>7.6988879384088998E-3</v>
      </c>
      <c r="BK1331" s="13"/>
      <c r="BL1331" s="13">
        <v>5.9405940594059398E-3</v>
      </c>
      <c r="BM1331" s="13">
        <v>8.8383838383838398E-3</v>
      </c>
    </row>
    <row r="1332" spans="2:65" x14ac:dyDescent="0.3">
      <c r="B1332" t="s">
        <v>506</v>
      </c>
      <c r="C1332" s="13">
        <v>9.9092284417549206E-2</v>
      </c>
      <c r="D1332" s="13">
        <v>9.3097913322632397E-2</v>
      </c>
      <c r="E1332" s="13">
        <v>0.105491329479769</v>
      </c>
      <c r="F1332" s="13"/>
      <c r="G1332" s="13">
        <v>0.10497237569060799</v>
      </c>
      <c r="H1332" s="13">
        <v>6.4425770308123201E-2</v>
      </c>
      <c r="I1332" s="13">
        <v>8.1180811808118106E-2</v>
      </c>
      <c r="J1332" s="13">
        <v>0.11374407582938401</v>
      </c>
      <c r="K1332" s="13">
        <v>0.106870229007634</v>
      </c>
      <c r="L1332" s="13">
        <v>0.16959064327485401</v>
      </c>
      <c r="M1332" s="13"/>
      <c r="N1332" s="13">
        <v>7.6595744680851105E-2</v>
      </c>
      <c r="O1332" s="13">
        <v>8.2352941176470601E-2</v>
      </c>
      <c r="P1332" s="13">
        <v>0.15730337078651699</v>
      </c>
      <c r="Q1332" s="13">
        <v>0.12225705329153599</v>
      </c>
      <c r="R1332" s="13"/>
      <c r="S1332" s="13">
        <v>6.2283737024221401E-2</v>
      </c>
      <c r="T1332" s="13">
        <v>0.171641791044776</v>
      </c>
      <c r="U1332" s="13">
        <v>8.0645161290322606E-2</v>
      </c>
      <c r="V1332" s="13">
        <v>8.5714285714285701E-2</v>
      </c>
      <c r="W1332" s="13">
        <v>0.10084033613445401</v>
      </c>
      <c r="X1332" s="13">
        <v>0.10606060606060599</v>
      </c>
      <c r="Y1332" s="13">
        <v>0.11214953271028</v>
      </c>
      <c r="Z1332" s="13">
        <v>3.3333333333333298E-2</v>
      </c>
      <c r="AA1332" s="13">
        <v>8.17610062893082E-2</v>
      </c>
      <c r="AB1332" s="13">
        <v>0.117021276595745</v>
      </c>
      <c r="AC1332" s="13">
        <v>0.17647058823529399</v>
      </c>
      <c r="AD1332" s="13">
        <v>4.3478260869565202E-2</v>
      </c>
      <c r="AE1332" s="13"/>
      <c r="AF1332" s="13">
        <v>8.2810539523212004E-2</v>
      </c>
      <c r="AG1332" s="13">
        <v>0.124513618677043</v>
      </c>
      <c r="AH1332" s="13"/>
      <c r="AI1332" s="13">
        <v>8.4745762711864403E-2</v>
      </c>
      <c r="AJ1332" s="13">
        <v>7.7922077922077906E-2</v>
      </c>
      <c r="AK1332" s="13">
        <v>7.80346820809249E-2</v>
      </c>
      <c r="AL1332" s="13"/>
      <c r="AM1332" s="13">
        <v>8.8235294117647106E-2</v>
      </c>
      <c r="AN1332" s="13">
        <v>7.69230769230769E-2</v>
      </c>
      <c r="AO1332" s="13">
        <v>8.8888888888888906E-2</v>
      </c>
      <c r="AP1332" s="13"/>
      <c r="AQ1332" s="13">
        <v>0.100294985250737</v>
      </c>
      <c r="AR1332" s="13">
        <v>9.8437499999999997E-2</v>
      </c>
      <c r="AS1332" s="13"/>
      <c r="AT1332" s="13">
        <v>0.114114114114114</v>
      </c>
      <c r="AU1332" s="13">
        <v>9.6976016684045901E-2</v>
      </c>
      <c r="AV1332" s="13"/>
      <c r="AW1332" s="13">
        <v>6.79886685552408E-2</v>
      </c>
      <c r="AX1332" s="13">
        <v>0.11227701993704101</v>
      </c>
      <c r="AY1332" s="13"/>
      <c r="AZ1332" s="13">
        <v>0.105166051660517</v>
      </c>
      <c r="BA1332" s="13">
        <v>9.4736842105263203E-2</v>
      </c>
      <c r="BB1332" s="13"/>
      <c r="BC1332" s="13">
        <v>8.04597701149425E-2</v>
      </c>
      <c r="BD1332" s="13">
        <v>9.5652173913043495E-2</v>
      </c>
      <c r="BE1332" s="13"/>
      <c r="BF1332" s="13">
        <v>8.0882352941176502E-2</v>
      </c>
      <c r="BG1332" s="13">
        <v>8.0188679245283001E-2</v>
      </c>
      <c r="BH1332" s="13"/>
      <c r="BI1332" s="13">
        <v>6.5217391304347797E-2</v>
      </c>
      <c r="BJ1332" s="13">
        <v>0.102651839178785</v>
      </c>
      <c r="BK1332" s="13"/>
      <c r="BL1332" s="13">
        <v>6.5346534653465294E-2</v>
      </c>
      <c r="BM1332" s="13">
        <v>0.117424242424242</v>
      </c>
    </row>
    <row r="1333" spans="2:65" x14ac:dyDescent="0.3">
      <c r="C1333" s="13"/>
      <c r="D1333" s="13"/>
      <c r="E1333" s="13"/>
      <c r="F1333" s="13"/>
      <c r="G1333" s="13"/>
      <c r="H1333" s="13"/>
      <c r="I1333" s="13"/>
      <c r="J1333" s="13"/>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c r="BK1333" s="13"/>
      <c r="BL1333" s="13"/>
      <c r="BM1333" s="13"/>
    </row>
    <row r="1334" spans="2:65" x14ac:dyDescent="0.3">
      <c r="B1334" s="6" t="s">
        <v>509</v>
      </c>
      <c r="C1334" s="13"/>
      <c r="D1334" s="13"/>
      <c r="E1334" s="13"/>
      <c r="F1334" s="13"/>
      <c r="G1334" s="13"/>
      <c r="H1334" s="13"/>
      <c r="I1334" s="13"/>
      <c r="J1334" s="13"/>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c r="BK1334" s="13"/>
      <c r="BL1334" s="13"/>
      <c r="BM1334" s="13"/>
    </row>
    <row r="1335" spans="2:65" x14ac:dyDescent="0.3">
      <c r="B1335" s="23" t="s">
        <v>82</v>
      </c>
      <c r="C1335" s="13"/>
      <c r="D1335" s="13"/>
      <c r="E1335" s="13"/>
      <c r="F1335" s="13"/>
      <c r="G1335" s="13"/>
      <c r="H1335" s="13"/>
      <c r="I1335" s="13"/>
      <c r="J1335" s="13"/>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c r="BK1335" s="13"/>
      <c r="BL1335" s="13"/>
      <c r="BM1335" s="13"/>
    </row>
    <row r="1336" spans="2:65" x14ac:dyDescent="0.3">
      <c r="B1336" t="s">
        <v>499</v>
      </c>
      <c r="C1336" s="13">
        <v>0.29954614220877501</v>
      </c>
      <c r="D1336" s="13">
        <v>0.31300160513643699</v>
      </c>
      <c r="E1336" s="13">
        <v>0.28612716763005802</v>
      </c>
      <c r="F1336" s="13"/>
      <c r="G1336" s="13">
        <v>0.22651933701657501</v>
      </c>
      <c r="H1336" s="13">
        <v>0.28011204481792701</v>
      </c>
      <c r="I1336" s="13">
        <v>0.32841328413284099</v>
      </c>
      <c r="J1336" s="13">
        <v>0.327014218009479</v>
      </c>
      <c r="K1336" s="13">
        <v>0.32824427480916002</v>
      </c>
      <c r="L1336" s="13">
        <v>0.31578947368421101</v>
      </c>
      <c r="M1336" s="13"/>
      <c r="N1336" s="13">
        <v>0.31276595744680902</v>
      </c>
      <c r="O1336" s="13">
        <v>0.27941176470588203</v>
      </c>
      <c r="P1336" s="13">
        <v>0.26966292134831499</v>
      </c>
      <c r="Q1336" s="13">
        <v>0.31974921630094</v>
      </c>
      <c r="R1336" s="13"/>
      <c r="S1336" s="13">
        <v>0.33564013840830398</v>
      </c>
      <c r="T1336" s="13">
        <v>0.238805970149254</v>
      </c>
      <c r="U1336" s="13">
        <v>0.35483870967741898</v>
      </c>
      <c r="V1336" s="13">
        <v>0.27619047619047599</v>
      </c>
      <c r="W1336" s="13">
        <v>0.252100840336134</v>
      </c>
      <c r="X1336" s="13">
        <v>0.32575757575757602</v>
      </c>
      <c r="Y1336" s="13">
        <v>0.34579439252336402</v>
      </c>
      <c r="Z1336" s="13">
        <v>0.266666666666667</v>
      </c>
      <c r="AA1336" s="13">
        <v>0.31446540880503099</v>
      </c>
      <c r="AB1336" s="13">
        <v>0.25531914893617003</v>
      </c>
      <c r="AC1336" s="13">
        <v>0.27941176470588203</v>
      </c>
      <c r="AD1336" s="13">
        <v>0.217391304347826</v>
      </c>
      <c r="AE1336" s="13"/>
      <c r="AF1336" s="13">
        <v>0.31242158092848199</v>
      </c>
      <c r="AG1336" s="13">
        <v>0.28210116731517498</v>
      </c>
      <c r="AH1336" s="13"/>
      <c r="AI1336" s="13">
        <v>0.25423728813559299</v>
      </c>
      <c r="AJ1336" s="13">
        <v>0.18181818181818199</v>
      </c>
      <c r="AK1336" s="13">
        <v>0.38439306358381498</v>
      </c>
      <c r="AL1336" s="13"/>
      <c r="AM1336" s="13">
        <v>0.20588235294117599</v>
      </c>
      <c r="AN1336" s="13">
        <v>0.230769230769231</v>
      </c>
      <c r="AO1336" s="13">
        <v>0.27407407407407403</v>
      </c>
      <c r="AP1336" s="13"/>
      <c r="AQ1336" s="13">
        <v>0.25516224188790598</v>
      </c>
      <c r="AR1336" s="13">
        <v>0.34687499999999999</v>
      </c>
      <c r="AS1336" s="13"/>
      <c r="AT1336" s="13">
        <v>0.27627627627627599</v>
      </c>
      <c r="AU1336" s="13">
        <v>0.306569343065693</v>
      </c>
      <c r="AV1336" s="13"/>
      <c r="AW1336" s="13">
        <v>0.359773371104816</v>
      </c>
      <c r="AX1336" s="13">
        <v>0.27701993704092298</v>
      </c>
      <c r="AY1336" s="13"/>
      <c r="AZ1336" s="13">
        <v>0.32103321033210303</v>
      </c>
      <c r="BA1336" s="13">
        <v>0.28421052631578902</v>
      </c>
      <c r="BB1336" s="13"/>
      <c r="BC1336" s="13">
        <v>0.27873563218390801</v>
      </c>
      <c r="BD1336" s="13">
        <v>0.32608695652173902</v>
      </c>
      <c r="BE1336" s="13"/>
      <c r="BF1336" s="13">
        <v>0.213235294117647</v>
      </c>
      <c r="BG1336" s="13">
        <v>0.320754716981132</v>
      </c>
      <c r="BH1336" s="13"/>
      <c r="BI1336" s="13">
        <v>0.38405797101449302</v>
      </c>
      <c r="BJ1336" s="13">
        <v>0.29084687767322498</v>
      </c>
      <c r="BK1336" s="13"/>
      <c r="BL1336" s="13">
        <v>0.34257425742574299</v>
      </c>
      <c r="BM1336" s="13">
        <v>0.27525252525252503</v>
      </c>
    </row>
    <row r="1337" spans="2:65" x14ac:dyDescent="0.3">
      <c r="B1337" t="s">
        <v>500</v>
      </c>
      <c r="C1337" s="13">
        <v>0.21104387291981799</v>
      </c>
      <c r="D1337" s="13">
        <v>0.20385232744783299</v>
      </c>
      <c r="E1337" s="13">
        <v>0.215317919075144</v>
      </c>
      <c r="F1337" s="13"/>
      <c r="G1337" s="13">
        <v>0.22099447513812201</v>
      </c>
      <c r="H1337" s="13">
        <v>0.25490196078431399</v>
      </c>
      <c r="I1337" s="13">
        <v>0.25092250922509202</v>
      </c>
      <c r="J1337" s="13">
        <v>0.199052132701422</v>
      </c>
      <c r="K1337" s="13">
        <v>0.16793893129771001</v>
      </c>
      <c r="L1337" s="13">
        <v>9.3567251461988299E-2</v>
      </c>
      <c r="M1337" s="13"/>
      <c r="N1337" s="13">
        <v>0.221276595744681</v>
      </c>
      <c r="O1337" s="13">
        <v>0.220588235294118</v>
      </c>
      <c r="P1337" s="13">
        <v>0.174157303370787</v>
      </c>
      <c r="Q1337" s="13">
        <v>0.197492163009404</v>
      </c>
      <c r="R1337" s="13"/>
      <c r="S1337" s="13">
        <v>0.23183391003460199</v>
      </c>
      <c r="T1337" s="13">
        <v>0.21641791044776101</v>
      </c>
      <c r="U1337" s="13">
        <v>0.29032258064516098</v>
      </c>
      <c r="V1337" s="13">
        <v>0.180952380952381</v>
      </c>
      <c r="W1337" s="13">
        <v>0.22689075630252101</v>
      </c>
      <c r="X1337" s="13">
        <v>0.12121212121212099</v>
      </c>
      <c r="Y1337" s="13">
        <v>0.18691588785046701</v>
      </c>
      <c r="Z1337" s="13">
        <v>0.3</v>
      </c>
      <c r="AA1337" s="13">
        <v>0.17610062893081799</v>
      </c>
      <c r="AB1337" s="13">
        <v>0.25531914893617003</v>
      </c>
      <c r="AC1337" s="13">
        <v>0.220588235294118</v>
      </c>
      <c r="AD1337" s="13">
        <v>0.30434782608695699</v>
      </c>
      <c r="AE1337" s="13"/>
      <c r="AF1337" s="13">
        <v>0.222082810539523</v>
      </c>
      <c r="AG1337" s="13">
        <v>0.196498054474708</v>
      </c>
      <c r="AH1337" s="13"/>
      <c r="AI1337" s="13">
        <v>0.21186440677966101</v>
      </c>
      <c r="AJ1337" s="13">
        <v>0.27272727272727298</v>
      </c>
      <c r="AK1337" s="13">
        <v>0.21387283236994201</v>
      </c>
      <c r="AL1337" s="13"/>
      <c r="AM1337" s="13">
        <v>0.17647058823529399</v>
      </c>
      <c r="AN1337" s="13">
        <v>0.28846153846153799</v>
      </c>
      <c r="AO1337" s="13">
        <v>0.18518518518518501</v>
      </c>
      <c r="AP1337" s="13"/>
      <c r="AQ1337" s="13">
        <v>0.24483775811209399</v>
      </c>
      <c r="AR1337" s="13">
        <v>0.17499999999999999</v>
      </c>
      <c r="AS1337" s="13"/>
      <c r="AT1337" s="13">
        <v>0.219219219219219</v>
      </c>
      <c r="AU1337" s="13">
        <v>0.20542231491136601</v>
      </c>
      <c r="AV1337" s="13"/>
      <c r="AW1337" s="13">
        <v>0.19546742209631701</v>
      </c>
      <c r="AX1337" s="13">
        <v>0.21511017838405</v>
      </c>
      <c r="AY1337" s="13"/>
      <c r="AZ1337" s="13">
        <v>0.18634686346863499</v>
      </c>
      <c r="BA1337" s="13">
        <v>0.22894736842105301</v>
      </c>
      <c r="BB1337" s="13"/>
      <c r="BC1337" s="13">
        <v>0.229885057471264</v>
      </c>
      <c r="BD1337" s="13">
        <v>0.19565217391304299</v>
      </c>
      <c r="BE1337" s="13"/>
      <c r="BF1337" s="13">
        <v>0.27205882352941202</v>
      </c>
      <c r="BG1337" s="13">
        <v>0.20283018867924499</v>
      </c>
      <c r="BH1337" s="13"/>
      <c r="BI1337" s="13">
        <v>0.21014492753623201</v>
      </c>
      <c r="BJ1337" s="13">
        <v>0.209580838323353</v>
      </c>
      <c r="BK1337" s="13"/>
      <c r="BL1337" s="13">
        <v>0.237623762376238</v>
      </c>
      <c r="BM1337" s="13">
        <v>0.19318181818181801</v>
      </c>
    </row>
    <row r="1338" spans="2:65" x14ac:dyDescent="0.3">
      <c r="B1338" t="s">
        <v>501</v>
      </c>
      <c r="C1338" s="13">
        <v>0.19288956127080201</v>
      </c>
      <c r="D1338" s="13">
        <v>0.199036918138042</v>
      </c>
      <c r="E1338" s="13">
        <v>0.189306358381503</v>
      </c>
      <c r="F1338" s="13"/>
      <c r="G1338" s="13">
        <v>0.17127071823204401</v>
      </c>
      <c r="H1338" s="13">
        <v>0.21008403361344499</v>
      </c>
      <c r="I1338" s="13">
        <v>0.188191881918819</v>
      </c>
      <c r="J1338" s="13">
        <v>0.17061611374407601</v>
      </c>
      <c r="K1338" s="13">
        <v>0.213740458015267</v>
      </c>
      <c r="L1338" s="13">
        <v>0.198830409356725</v>
      </c>
      <c r="M1338" s="13"/>
      <c r="N1338" s="13">
        <v>0.206382978723404</v>
      </c>
      <c r="O1338" s="13">
        <v>0.185294117647059</v>
      </c>
      <c r="P1338" s="13">
        <v>0.19662921348314599</v>
      </c>
      <c r="Q1338" s="13">
        <v>0.17868338557993699</v>
      </c>
      <c r="R1338" s="13"/>
      <c r="S1338" s="13">
        <v>0.20415224913494801</v>
      </c>
      <c r="T1338" s="13">
        <v>0.21641791044776101</v>
      </c>
      <c r="U1338" s="13">
        <v>8.0645161290322606E-2</v>
      </c>
      <c r="V1338" s="13">
        <v>0.17142857142857101</v>
      </c>
      <c r="W1338" s="13">
        <v>0.151260504201681</v>
      </c>
      <c r="X1338" s="13">
        <v>0.22727272727272699</v>
      </c>
      <c r="Y1338" s="13">
        <v>0.19626168224299101</v>
      </c>
      <c r="Z1338" s="13">
        <v>0.2</v>
      </c>
      <c r="AA1338" s="13">
        <v>0.245283018867925</v>
      </c>
      <c r="AB1338" s="13">
        <v>0.159574468085106</v>
      </c>
      <c r="AC1338" s="13">
        <v>0.14705882352941199</v>
      </c>
      <c r="AD1338" s="13">
        <v>0.217391304347826</v>
      </c>
      <c r="AE1338" s="13"/>
      <c r="AF1338" s="13">
        <v>0.18318695106649899</v>
      </c>
      <c r="AG1338" s="13">
        <v>0.20428015564202301</v>
      </c>
      <c r="AH1338" s="13"/>
      <c r="AI1338" s="13">
        <v>0.194915254237288</v>
      </c>
      <c r="AJ1338" s="13">
        <v>0.207792207792208</v>
      </c>
      <c r="AK1338" s="13">
        <v>0.15895953757225401</v>
      </c>
      <c r="AL1338" s="13"/>
      <c r="AM1338" s="13">
        <v>0.23529411764705899</v>
      </c>
      <c r="AN1338" s="13">
        <v>0.19230769230769201</v>
      </c>
      <c r="AO1338" s="13">
        <v>0.20740740740740701</v>
      </c>
      <c r="AP1338" s="13"/>
      <c r="AQ1338" s="13">
        <v>0.20501474926253699</v>
      </c>
      <c r="AR1338" s="13">
        <v>0.17812500000000001</v>
      </c>
      <c r="AS1338" s="13"/>
      <c r="AT1338" s="13">
        <v>0.19819819819819801</v>
      </c>
      <c r="AU1338" s="13">
        <v>0.18978102189780999</v>
      </c>
      <c r="AV1338" s="13"/>
      <c r="AW1338" s="13">
        <v>0.18980169971671401</v>
      </c>
      <c r="AX1338" s="13">
        <v>0.19307450157397699</v>
      </c>
      <c r="AY1338" s="13"/>
      <c r="AZ1338" s="13">
        <v>0.166051660516605</v>
      </c>
      <c r="BA1338" s="13">
        <v>0.20789473684210499</v>
      </c>
      <c r="BB1338" s="13"/>
      <c r="BC1338" s="13">
        <v>0.198275862068966</v>
      </c>
      <c r="BD1338" s="13">
        <v>0.16521739130434801</v>
      </c>
      <c r="BE1338" s="13"/>
      <c r="BF1338" s="13">
        <v>0.20588235294117599</v>
      </c>
      <c r="BG1338" s="13">
        <v>0.19339622641509399</v>
      </c>
      <c r="BH1338" s="13"/>
      <c r="BI1338" s="13">
        <v>0.16666666666666699</v>
      </c>
      <c r="BJ1338" s="13">
        <v>0.195893926432849</v>
      </c>
      <c r="BK1338" s="13"/>
      <c r="BL1338" s="13">
        <v>0.19009900990098999</v>
      </c>
      <c r="BM1338" s="13">
        <v>0.19318181818181801</v>
      </c>
    </row>
    <row r="1339" spans="2:65" x14ac:dyDescent="0.3">
      <c r="B1339" t="s">
        <v>502</v>
      </c>
      <c r="C1339" s="13">
        <v>0.11346444780635399</v>
      </c>
      <c r="D1339" s="13">
        <v>0.117174959871589</v>
      </c>
      <c r="E1339" s="13">
        <v>0.11127167630057801</v>
      </c>
      <c r="F1339" s="13"/>
      <c r="G1339" s="13">
        <v>0.12707182320442001</v>
      </c>
      <c r="H1339" s="13">
        <v>8.1232492997198896E-2</v>
      </c>
      <c r="I1339" s="13">
        <v>0.107011070110701</v>
      </c>
      <c r="J1339" s="13">
        <v>0.137440758293839</v>
      </c>
      <c r="K1339" s="13">
        <v>0.122137404580153</v>
      </c>
      <c r="L1339" s="13">
        <v>0.140350877192982</v>
      </c>
      <c r="M1339" s="13"/>
      <c r="N1339" s="13">
        <v>0.117021276595745</v>
      </c>
      <c r="O1339" s="13">
        <v>0.11764705882352899</v>
      </c>
      <c r="P1339" s="13">
        <v>0.12921348314606701</v>
      </c>
      <c r="Q1339" s="13">
        <v>9.7178683385579903E-2</v>
      </c>
      <c r="R1339" s="13"/>
      <c r="S1339" s="13">
        <v>8.3044982698961906E-2</v>
      </c>
      <c r="T1339" s="13">
        <v>0.14179104477611901</v>
      </c>
      <c r="U1339" s="13">
        <v>0.112903225806452</v>
      </c>
      <c r="V1339" s="13">
        <v>0.17142857142857101</v>
      </c>
      <c r="W1339" s="13">
        <v>0.151260504201681</v>
      </c>
      <c r="X1339" s="13">
        <v>7.5757575757575801E-2</v>
      </c>
      <c r="Y1339" s="13">
        <v>9.34579439252336E-2</v>
      </c>
      <c r="Z1339" s="13">
        <v>0.16666666666666699</v>
      </c>
      <c r="AA1339" s="13">
        <v>0.11949685534591201</v>
      </c>
      <c r="AB1339" s="13">
        <v>0.10638297872340401</v>
      </c>
      <c r="AC1339" s="13">
        <v>0.10294117647058799</v>
      </c>
      <c r="AD1339" s="13">
        <v>0.13043478260869601</v>
      </c>
      <c r="AE1339" s="13"/>
      <c r="AF1339" s="13">
        <v>0.11041405269761601</v>
      </c>
      <c r="AG1339" s="13">
        <v>0.118677042801556</v>
      </c>
      <c r="AH1339" s="13"/>
      <c r="AI1339" s="13">
        <v>0.13135593220339001</v>
      </c>
      <c r="AJ1339" s="13">
        <v>7.7922077922077906E-2</v>
      </c>
      <c r="AK1339" s="13">
        <v>0.106936416184971</v>
      </c>
      <c r="AL1339" s="13"/>
      <c r="AM1339" s="13">
        <v>8.8235294117647106E-2</v>
      </c>
      <c r="AN1339" s="13">
        <v>0.134615384615385</v>
      </c>
      <c r="AO1339" s="13">
        <v>0.125925925925926</v>
      </c>
      <c r="AP1339" s="13"/>
      <c r="AQ1339" s="13">
        <v>0.10176991150442501</v>
      </c>
      <c r="AR1339" s="13">
        <v>0.12656249999999999</v>
      </c>
      <c r="AS1339" s="13"/>
      <c r="AT1339" s="13">
        <v>9.3093093093093104E-2</v>
      </c>
      <c r="AU1339" s="13">
        <v>0.12200208550573501</v>
      </c>
      <c r="AV1339" s="13"/>
      <c r="AW1339" s="13">
        <v>0.10198300283286101</v>
      </c>
      <c r="AX1339" s="13">
        <v>0.11857292759706201</v>
      </c>
      <c r="AY1339" s="13"/>
      <c r="AZ1339" s="13">
        <v>0.14022140221402199</v>
      </c>
      <c r="BA1339" s="13">
        <v>9.6052631578947403E-2</v>
      </c>
      <c r="BB1339" s="13"/>
      <c r="BC1339" s="13">
        <v>0.117816091954023</v>
      </c>
      <c r="BD1339" s="13">
        <v>0.12608695652173901</v>
      </c>
      <c r="BE1339" s="13"/>
      <c r="BF1339" s="13">
        <v>0.110294117647059</v>
      </c>
      <c r="BG1339" s="13">
        <v>0.122641509433962</v>
      </c>
      <c r="BH1339" s="13"/>
      <c r="BI1339" s="13">
        <v>0.101449275362319</v>
      </c>
      <c r="BJ1339" s="13">
        <v>0.114627887082977</v>
      </c>
      <c r="BK1339" s="13"/>
      <c r="BL1339" s="13">
        <v>9.5049504950495106E-2</v>
      </c>
      <c r="BM1339" s="13">
        <v>0.125</v>
      </c>
    </row>
    <row r="1340" spans="2:65" x14ac:dyDescent="0.3">
      <c r="B1340" t="s">
        <v>503</v>
      </c>
      <c r="C1340" s="13">
        <v>3.7065052950075603E-2</v>
      </c>
      <c r="D1340" s="13">
        <v>3.5313001605136403E-2</v>
      </c>
      <c r="E1340" s="13">
        <v>3.9017341040462401E-2</v>
      </c>
      <c r="F1340" s="13"/>
      <c r="G1340" s="13">
        <v>6.0773480662983402E-2</v>
      </c>
      <c r="H1340" s="13">
        <v>3.9215686274509803E-2</v>
      </c>
      <c r="I1340" s="13">
        <v>2.5830258302582999E-2</v>
      </c>
      <c r="J1340" s="13">
        <v>2.3696682464454999E-2</v>
      </c>
      <c r="K1340" s="13">
        <v>3.8167938931297697E-2</v>
      </c>
      <c r="L1340" s="13">
        <v>4.0935672514619902E-2</v>
      </c>
      <c r="M1340" s="13"/>
      <c r="N1340" s="13">
        <v>4.2553191489361701E-2</v>
      </c>
      <c r="O1340" s="13">
        <v>4.4117647058823498E-2</v>
      </c>
      <c r="P1340" s="13">
        <v>2.8089887640449399E-2</v>
      </c>
      <c r="Q1340" s="13">
        <v>2.8213166144200601E-2</v>
      </c>
      <c r="R1340" s="13"/>
      <c r="S1340" s="13">
        <v>4.1522491349481001E-2</v>
      </c>
      <c r="T1340" s="13">
        <v>1.49253731343284E-2</v>
      </c>
      <c r="U1340" s="13">
        <v>3.2258064516128997E-2</v>
      </c>
      <c r="V1340" s="13">
        <v>3.8095238095238099E-2</v>
      </c>
      <c r="W1340" s="13">
        <v>1.6806722689075598E-2</v>
      </c>
      <c r="X1340" s="13">
        <v>8.3333333333333301E-2</v>
      </c>
      <c r="Y1340" s="13">
        <v>2.80373831775701E-2</v>
      </c>
      <c r="Z1340" s="13">
        <v>3.3333333333333298E-2</v>
      </c>
      <c r="AA1340" s="13">
        <v>3.77358490566038E-2</v>
      </c>
      <c r="AB1340" s="13">
        <v>2.1276595744680899E-2</v>
      </c>
      <c r="AC1340" s="13">
        <v>4.4117647058823498E-2</v>
      </c>
      <c r="AD1340" s="13">
        <v>4.3478260869565202E-2</v>
      </c>
      <c r="AE1340" s="13"/>
      <c r="AF1340" s="13">
        <v>4.3914680050188198E-2</v>
      </c>
      <c r="AG1340" s="13">
        <v>2.7237354085603099E-2</v>
      </c>
      <c r="AH1340" s="13"/>
      <c r="AI1340" s="13">
        <v>5.5084745762711898E-2</v>
      </c>
      <c r="AJ1340" s="13">
        <v>9.0909090909090898E-2</v>
      </c>
      <c r="AK1340" s="13">
        <v>2.6011560693641599E-2</v>
      </c>
      <c r="AL1340" s="13"/>
      <c r="AM1340" s="13">
        <v>7.3529411764705899E-2</v>
      </c>
      <c r="AN1340" s="13">
        <v>7.69230769230769E-2</v>
      </c>
      <c r="AO1340" s="13">
        <v>6.6666666666666693E-2</v>
      </c>
      <c r="AP1340" s="13"/>
      <c r="AQ1340" s="13">
        <v>4.1297935103244802E-2</v>
      </c>
      <c r="AR1340" s="13">
        <v>3.2812500000000001E-2</v>
      </c>
      <c r="AS1340" s="13"/>
      <c r="AT1340" s="13">
        <v>6.3063063063063099E-2</v>
      </c>
      <c r="AU1340" s="13">
        <v>2.81543274244004E-2</v>
      </c>
      <c r="AV1340" s="13"/>
      <c r="AW1340" s="13">
        <v>2.8328611898017001E-2</v>
      </c>
      <c r="AX1340" s="13">
        <v>3.9874081846799601E-2</v>
      </c>
      <c r="AY1340" s="13"/>
      <c r="AZ1340" s="13">
        <v>4.2435424354243502E-2</v>
      </c>
      <c r="BA1340" s="13">
        <v>3.2894736842105303E-2</v>
      </c>
      <c r="BB1340" s="13"/>
      <c r="BC1340" s="13">
        <v>3.7356321839080497E-2</v>
      </c>
      <c r="BD1340" s="13">
        <v>3.9130434782608699E-2</v>
      </c>
      <c r="BE1340" s="13"/>
      <c r="BF1340" s="13">
        <v>2.9411764705882401E-2</v>
      </c>
      <c r="BG1340" s="13">
        <v>4.2452830188679201E-2</v>
      </c>
      <c r="BH1340" s="13"/>
      <c r="BI1340" s="13">
        <v>2.1739130434782601E-2</v>
      </c>
      <c r="BJ1340" s="13">
        <v>3.9349871685201002E-2</v>
      </c>
      <c r="BK1340" s="13"/>
      <c r="BL1340" s="13">
        <v>3.1683168316831697E-2</v>
      </c>
      <c r="BM1340" s="13">
        <v>4.0404040404040401E-2</v>
      </c>
    </row>
    <row r="1341" spans="2:65" x14ac:dyDescent="0.3">
      <c r="B1341" t="s">
        <v>504</v>
      </c>
      <c r="C1341" s="13">
        <v>1.7397881996974299E-2</v>
      </c>
      <c r="D1341" s="13">
        <v>1.1235955056179799E-2</v>
      </c>
      <c r="E1341" s="13">
        <v>2.3121387283237E-2</v>
      </c>
      <c r="F1341" s="13"/>
      <c r="G1341" s="13">
        <v>2.2099447513812199E-2</v>
      </c>
      <c r="H1341" s="13">
        <v>2.2408963585434202E-2</v>
      </c>
      <c r="I1341" s="13">
        <v>1.8450184501845001E-2</v>
      </c>
      <c r="J1341" s="13">
        <v>4.739336492891E-3</v>
      </c>
      <c r="K1341" s="13">
        <v>7.63358778625954E-3</v>
      </c>
      <c r="L1341" s="13">
        <v>2.3391812865497099E-2</v>
      </c>
      <c r="M1341" s="13"/>
      <c r="N1341" s="13">
        <v>1.7021276595744698E-2</v>
      </c>
      <c r="O1341" s="13">
        <v>8.8235294117647092E-3</v>
      </c>
      <c r="P1341" s="13">
        <v>1.1235955056179799E-2</v>
      </c>
      <c r="Q1341" s="13">
        <v>3.1347962382445103E-2</v>
      </c>
      <c r="R1341" s="13"/>
      <c r="S1341" s="13">
        <v>1.3840830449827E-2</v>
      </c>
      <c r="T1341" s="13">
        <v>7.4626865671641798E-3</v>
      </c>
      <c r="U1341" s="13">
        <v>0</v>
      </c>
      <c r="V1341" s="13">
        <v>1.9047619047619001E-2</v>
      </c>
      <c r="W1341" s="13">
        <v>4.20168067226891E-2</v>
      </c>
      <c r="X1341" s="13">
        <v>7.5757575757575803E-3</v>
      </c>
      <c r="Y1341" s="13">
        <v>1.86915887850467E-2</v>
      </c>
      <c r="Z1341" s="13">
        <v>0</v>
      </c>
      <c r="AA1341" s="13">
        <v>3.1446540880503103E-2</v>
      </c>
      <c r="AB1341" s="13">
        <v>2.1276595744680899E-2</v>
      </c>
      <c r="AC1341" s="13">
        <v>1.4705882352941201E-2</v>
      </c>
      <c r="AD1341" s="13">
        <v>0</v>
      </c>
      <c r="AE1341" s="13"/>
      <c r="AF1341" s="13">
        <v>2.2584692597239699E-2</v>
      </c>
      <c r="AG1341" s="13">
        <v>9.7276264591439707E-3</v>
      </c>
      <c r="AH1341" s="13"/>
      <c r="AI1341" s="13">
        <v>2.5423728813559299E-2</v>
      </c>
      <c r="AJ1341" s="13">
        <v>5.1948051948052E-2</v>
      </c>
      <c r="AK1341" s="13">
        <v>2.3121387283237E-2</v>
      </c>
      <c r="AL1341" s="13"/>
      <c r="AM1341" s="13">
        <v>1.4705882352941201E-2</v>
      </c>
      <c r="AN1341" s="13">
        <v>0</v>
      </c>
      <c r="AO1341" s="13">
        <v>2.2222222222222199E-2</v>
      </c>
      <c r="AP1341" s="13"/>
      <c r="AQ1341" s="13">
        <v>1.91740412979351E-2</v>
      </c>
      <c r="AR1341" s="13">
        <v>1.5625E-2</v>
      </c>
      <c r="AS1341" s="13"/>
      <c r="AT1341" s="13">
        <v>1.8018018018018001E-2</v>
      </c>
      <c r="AU1341" s="13">
        <v>1.77267987486966E-2</v>
      </c>
      <c r="AV1341" s="13"/>
      <c r="AW1341" s="13">
        <v>2.2662889518413599E-2</v>
      </c>
      <c r="AX1341" s="13">
        <v>1.5739769150052499E-2</v>
      </c>
      <c r="AY1341" s="13"/>
      <c r="AZ1341" s="13">
        <v>9.2250922509225092E-3</v>
      </c>
      <c r="BA1341" s="13">
        <v>2.3684210526315801E-2</v>
      </c>
      <c r="BB1341" s="13"/>
      <c r="BC1341" s="13">
        <v>3.1609195402298902E-2</v>
      </c>
      <c r="BD1341" s="13">
        <v>3.4782608695652202E-2</v>
      </c>
      <c r="BE1341" s="13"/>
      <c r="BF1341" s="13">
        <v>5.1470588235294101E-2</v>
      </c>
      <c r="BG1341" s="13">
        <v>1.88679245283019E-2</v>
      </c>
      <c r="BH1341" s="13"/>
      <c r="BI1341" s="13">
        <v>2.8985507246376802E-2</v>
      </c>
      <c r="BJ1341" s="13">
        <v>1.62532078699743E-2</v>
      </c>
      <c r="BK1341" s="13"/>
      <c r="BL1341" s="13">
        <v>9.9009900990098994E-3</v>
      </c>
      <c r="BM1341" s="13">
        <v>2.1464646464646499E-2</v>
      </c>
    </row>
    <row r="1342" spans="2:65" x14ac:dyDescent="0.3">
      <c r="B1342" t="s">
        <v>505</v>
      </c>
      <c r="C1342" s="13">
        <v>6.8078668683812403E-3</v>
      </c>
      <c r="D1342" s="13">
        <v>6.4205457463884404E-3</v>
      </c>
      <c r="E1342" s="13">
        <v>7.2254335260115597E-3</v>
      </c>
      <c r="F1342" s="13"/>
      <c r="G1342" s="13">
        <v>1.1049723756906099E-2</v>
      </c>
      <c r="H1342" s="13">
        <v>1.4005602240896401E-2</v>
      </c>
      <c r="I1342" s="13">
        <v>0</v>
      </c>
      <c r="J1342" s="13">
        <v>4.739336492891E-3</v>
      </c>
      <c r="K1342" s="13">
        <v>0</v>
      </c>
      <c r="L1342" s="13">
        <v>5.8479532163742704E-3</v>
      </c>
      <c r="M1342" s="13"/>
      <c r="N1342" s="13">
        <v>4.2553191489361703E-3</v>
      </c>
      <c r="O1342" s="13">
        <v>5.8823529411764696E-3</v>
      </c>
      <c r="P1342" s="13">
        <v>5.6179775280898901E-3</v>
      </c>
      <c r="Q1342" s="13">
        <v>1.2539184952978099E-2</v>
      </c>
      <c r="R1342" s="13"/>
      <c r="S1342" s="13">
        <v>6.9204152249135002E-3</v>
      </c>
      <c r="T1342" s="13">
        <v>7.4626865671641798E-3</v>
      </c>
      <c r="U1342" s="13">
        <v>0</v>
      </c>
      <c r="V1342" s="13">
        <v>9.5238095238095195E-3</v>
      </c>
      <c r="W1342" s="13">
        <v>8.4033613445378096E-3</v>
      </c>
      <c r="X1342" s="13">
        <v>1.5151515151515201E-2</v>
      </c>
      <c r="Y1342" s="13">
        <v>0</v>
      </c>
      <c r="Z1342" s="13">
        <v>0</v>
      </c>
      <c r="AA1342" s="13">
        <v>1.25786163522013E-2</v>
      </c>
      <c r="AB1342" s="13">
        <v>0</v>
      </c>
      <c r="AC1342" s="13">
        <v>0</v>
      </c>
      <c r="AD1342" s="13">
        <v>0</v>
      </c>
      <c r="AE1342" s="13"/>
      <c r="AF1342" s="13">
        <v>6.2735257214554599E-3</v>
      </c>
      <c r="AG1342" s="13">
        <v>7.7821011673151804E-3</v>
      </c>
      <c r="AH1342" s="13"/>
      <c r="AI1342" s="13">
        <v>1.6949152542372899E-2</v>
      </c>
      <c r="AJ1342" s="13">
        <v>1.2987012987013E-2</v>
      </c>
      <c r="AK1342" s="13">
        <v>0</v>
      </c>
      <c r="AL1342" s="13"/>
      <c r="AM1342" s="13">
        <v>2.9411764705882401E-2</v>
      </c>
      <c r="AN1342" s="13">
        <v>0</v>
      </c>
      <c r="AO1342" s="13">
        <v>7.4074074074074103E-3</v>
      </c>
      <c r="AP1342" s="13"/>
      <c r="AQ1342" s="13">
        <v>5.8997050147492599E-3</v>
      </c>
      <c r="AR1342" s="13">
        <v>7.8125E-3</v>
      </c>
      <c r="AS1342" s="13"/>
      <c r="AT1342" s="13">
        <v>3.0030030030029999E-3</v>
      </c>
      <c r="AU1342" s="13">
        <v>8.3420229405630902E-3</v>
      </c>
      <c r="AV1342" s="13"/>
      <c r="AW1342" s="13">
        <v>5.6657223796033997E-3</v>
      </c>
      <c r="AX1342" s="13">
        <v>7.3452256033578198E-3</v>
      </c>
      <c r="AY1342" s="13"/>
      <c r="AZ1342" s="13">
        <v>7.3800738007380098E-3</v>
      </c>
      <c r="BA1342" s="13">
        <v>6.5789473684210497E-3</v>
      </c>
      <c r="BB1342" s="13"/>
      <c r="BC1342" s="13">
        <v>8.6206896551724102E-3</v>
      </c>
      <c r="BD1342" s="13">
        <v>1.3043478260869599E-2</v>
      </c>
      <c r="BE1342" s="13"/>
      <c r="BF1342" s="13">
        <v>7.3529411764705899E-3</v>
      </c>
      <c r="BG1342" s="13">
        <v>9.4339622641509396E-3</v>
      </c>
      <c r="BH1342" s="13"/>
      <c r="BI1342" s="13">
        <v>0</v>
      </c>
      <c r="BJ1342" s="13">
        <v>7.6988879384088998E-3</v>
      </c>
      <c r="BK1342" s="13"/>
      <c r="BL1342" s="13">
        <v>5.9405940594059398E-3</v>
      </c>
      <c r="BM1342" s="13">
        <v>7.5757575757575803E-3</v>
      </c>
    </row>
    <row r="1343" spans="2:65" x14ac:dyDescent="0.3">
      <c r="B1343" t="s">
        <v>506</v>
      </c>
      <c r="C1343" s="13">
        <v>0.12178517397881999</v>
      </c>
      <c r="D1343" s="13">
        <v>0.113964686998395</v>
      </c>
      <c r="E1343" s="13">
        <v>0.12861271676300601</v>
      </c>
      <c r="F1343" s="13"/>
      <c r="G1343" s="13">
        <v>0.16022099447513799</v>
      </c>
      <c r="H1343" s="13">
        <v>9.8039215686274495E-2</v>
      </c>
      <c r="I1343" s="13">
        <v>8.1180811808118106E-2</v>
      </c>
      <c r="J1343" s="13">
        <v>0.13270142180094799</v>
      </c>
      <c r="K1343" s="13">
        <v>0.122137404580153</v>
      </c>
      <c r="L1343" s="13">
        <v>0.181286549707602</v>
      </c>
      <c r="M1343" s="13"/>
      <c r="N1343" s="13">
        <v>7.8723404255319193E-2</v>
      </c>
      <c r="O1343" s="13">
        <v>0.13823529411764701</v>
      </c>
      <c r="P1343" s="13">
        <v>0.185393258426966</v>
      </c>
      <c r="Q1343" s="13">
        <v>0.13479623824451401</v>
      </c>
      <c r="R1343" s="13"/>
      <c r="S1343" s="13">
        <v>8.3044982698961906E-2</v>
      </c>
      <c r="T1343" s="13">
        <v>0.15671641791044799</v>
      </c>
      <c r="U1343" s="13">
        <v>0.12903225806451599</v>
      </c>
      <c r="V1343" s="13">
        <v>0.133333333333333</v>
      </c>
      <c r="W1343" s="13">
        <v>0.151260504201681</v>
      </c>
      <c r="X1343" s="13">
        <v>0.14393939393939401</v>
      </c>
      <c r="Y1343" s="13">
        <v>0.13084112149532701</v>
      </c>
      <c r="Z1343" s="13">
        <v>3.3333333333333298E-2</v>
      </c>
      <c r="AA1343" s="13">
        <v>6.2893081761006303E-2</v>
      </c>
      <c r="AB1343" s="13">
        <v>0.180851063829787</v>
      </c>
      <c r="AC1343" s="13">
        <v>0.191176470588235</v>
      </c>
      <c r="AD1343" s="13">
        <v>8.6956521739130405E-2</v>
      </c>
      <c r="AE1343" s="13"/>
      <c r="AF1343" s="13">
        <v>9.9121706398996201E-2</v>
      </c>
      <c r="AG1343" s="13">
        <v>0.15369649805447499</v>
      </c>
      <c r="AH1343" s="13"/>
      <c r="AI1343" s="13">
        <v>0.110169491525424</v>
      </c>
      <c r="AJ1343" s="13">
        <v>0.103896103896104</v>
      </c>
      <c r="AK1343" s="13">
        <v>8.6705202312138699E-2</v>
      </c>
      <c r="AL1343" s="13"/>
      <c r="AM1343" s="13">
        <v>0.17647058823529399</v>
      </c>
      <c r="AN1343" s="13">
        <v>7.69230769230769E-2</v>
      </c>
      <c r="AO1343" s="13">
        <v>0.11111111111111099</v>
      </c>
      <c r="AP1343" s="13"/>
      <c r="AQ1343" s="13">
        <v>0.12684365781710899</v>
      </c>
      <c r="AR1343" s="13">
        <v>0.1171875</v>
      </c>
      <c r="AS1343" s="13"/>
      <c r="AT1343" s="13">
        <v>0.12912912912912899</v>
      </c>
      <c r="AU1343" s="13">
        <v>0.12200208550573501</v>
      </c>
      <c r="AV1343" s="13"/>
      <c r="AW1343" s="13">
        <v>9.6317280453257798E-2</v>
      </c>
      <c r="AX1343" s="13">
        <v>0.133263378803778</v>
      </c>
      <c r="AY1343" s="13"/>
      <c r="AZ1343" s="13">
        <v>0.12730627306273101</v>
      </c>
      <c r="BA1343" s="13">
        <v>0.119736842105263</v>
      </c>
      <c r="BB1343" s="13"/>
      <c r="BC1343" s="13">
        <v>9.7701149425287404E-2</v>
      </c>
      <c r="BD1343" s="13">
        <v>0.1</v>
      </c>
      <c r="BE1343" s="13"/>
      <c r="BF1343" s="13">
        <v>0.110294117647059</v>
      </c>
      <c r="BG1343" s="13">
        <v>8.9622641509433998E-2</v>
      </c>
      <c r="BH1343" s="13"/>
      <c r="BI1343" s="13">
        <v>8.6956521739130405E-2</v>
      </c>
      <c r="BJ1343" s="13">
        <v>0.125748502994012</v>
      </c>
      <c r="BK1343" s="13"/>
      <c r="BL1343" s="13">
        <v>8.7128712871287095E-2</v>
      </c>
      <c r="BM1343" s="13">
        <v>0.14393939393939401</v>
      </c>
    </row>
    <row r="1344" spans="2:65" x14ac:dyDescent="0.3">
      <c r="C1344" s="13"/>
      <c r="D1344" s="13"/>
      <c r="E1344" s="13"/>
      <c r="F1344" s="13"/>
      <c r="G1344" s="13"/>
      <c r="H1344" s="13"/>
      <c r="I1344" s="13"/>
      <c r="J1344" s="13"/>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c r="BK1344" s="13"/>
      <c r="BL1344" s="13"/>
      <c r="BM1344" s="13"/>
    </row>
    <row r="1345" spans="2:65" x14ac:dyDescent="0.3">
      <c r="B1345" s="6" t="s">
        <v>510</v>
      </c>
      <c r="C1345" s="13"/>
      <c r="D1345" s="13"/>
      <c r="E1345" s="13"/>
      <c r="F1345" s="13"/>
      <c r="G1345" s="13"/>
      <c r="H1345" s="13"/>
      <c r="I1345" s="13"/>
      <c r="J1345" s="13"/>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c r="BK1345" s="13"/>
      <c r="BL1345" s="13"/>
      <c r="BM1345" s="13"/>
    </row>
    <row r="1346" spans="2:65" x14ac:dyDescent="0.3">
      <c r="B1346" s="23" t="s">
        <v>82</v>
      </c>
      <c r="C1346" s="13"/>
      <c r="D1346" s="13"/>
      <c r="E1346" s="13"/>
      <c r="F1346" s="13"/>
      <c r="G1346" s="13"/>
      <c r="H1346" s="13"/>
      <c r="I1346" s="13"/>
      <c r="J1346" s="13"/>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c r="BK1346" s="13"/>
      <c r="BL1346" s="13"/>
      <c r="BM1346" s="13"/>
    </row>
    <row r="1347" spans="2:65" x14ac:dyDescent="0.3">
      <c r="B1347" t="s">
        <v>499</v>
      </c>
      <c r="C1347" s="13">
        <v>0.41074130105900197</v>
      </c>
      <c r="D1347" s="13">
        <v>0.40770465489566599</v>
      </c>
      <c r="E1347" s="13">
        <v>0.41329479768786098</v>
      </c>
      <c r="F1347" s="13"/>
      <c r="G1347" s="13">
        <v>0.41988950276243098</v>
      </c>
      <c r="H1347" s="13">
        <v>0.38935574229691899</v>
      </c>
      <c r="I1347" s="13">
        <v>0.43542435424354198</v>
      </c>
      <c r="J1347" s="13">
        <v>0.39810426540284399</v>
      </c>
      <c r="K1347" s="13">
        <v>0.43511450381679401</v>
      </c>
      <c r="L1347" s="13">
        <v>0.40350877192982498</v>
      </c>
      <c r="M1347" s="13"/>
      <c r="N1347" s="13">
        <v>0.41063829787234002</v>
      </c>
      <c r="O1347" s="13">
        <v>0.379411764705882</v>
      </c>
      <c r="P1347" s="13">
        <v>0.38202247191011202</v>
      </c>
      <c r="Q1347" s="13">
        <v>0.45454545454545497</v>
      </c>
      <c r="R1347" s="13"/>
      <c r="S1347" s="13">
        <v>0.449826989619377</v>
      </c>
      <c r="T1347" s="13">
        <v>0.365671641791045</v>
      </c>
      <c r="U1347" s="13">
        <v>0.54838709677419395</v>
      </c>
      <c r="V1347" s="13">
        <v>0.33333333333333298</v>
      </c>
      <c r="W1347" s="13">
        <v>0.378151260504202</v>
      </c>
      <c r="X1347" s="13">
        <v>0.40151515151515099</v>
      </c>
      <c r="Y1347" s="13">
        <v>0.44859813084112099</v>
      </c>
      <c r="Z1347" s="13">
        <v>0.4</v>
      </c>
      <c r="AA1347" s="13">
        <v>0.40251572327044</v>
      </c>
      <c r="AB1347" s="13">
        <v>0.42553191489361702</v>
      </c>
      <c r="AC1347" s="13">
        <v>0.39705882352941202</v>
      </c>
      <c r="AD1347" s="13">
        <v>0.26086956521739102</v>
      </c>
      <c r="AE1347" s="13"/>
      <c r="AF1347" s="13">
        <v>0.40652446675031401</v>
      </c>
      <c r="AG1347" s="13">
        <v>0.41828793774319101</v>
      </c>
      <c r="AH1347" s="13"/>
      <c r="AI1347" s="13">
        <v>0.36016949152542399</v>
      </c>
      <c r="AJ1347" s="13">
        <v>0.31168831168831201</v>
      </c>
      <c r="AK1347" s="13">
        <v>0.47687861271676302</v>
      </c>
      <c r="AL1347" s="13"/>
      <c r="AM1347" s="13">
        <v>0.35294117647058798</v>
      </c>
      <c r="AN1347" s="13">
        <v>0.32692307692307698</v>
      </c>
      <c r="AO1347" s="13">
        <v>0.34074074074074101</v>
      </c>
      <c r="AP1347" s="13"/>
      <c r="AQ1347" s="13">
        <v>0.41740412979350999</v>
      </c>
      <c r="AR1347" s="13">
        <v>0.40468749999999998</v>
      </c>
      <c r="AS1347" s="13"/>
      <c r="AT1347" s="13">
        <v>0.44144144144144098</v>
      </c>
      <c r="AU1347" s="13">
        <v>0.39728884254431701</v>
      </c>
      <c r="AV1347" s="13"/>
      <c r="AW1347" s="13">
        <v>0.39943342776203999</v>
      </c>
      <c r="AX1347" s="13">
        <v>0.41657922350472198</v>
      </c>
      <c r="AY1347" s="13"/>
      <c r="AZ1347" s="13">
        <v>0.420664206642066</v>
      </c>
      <c r="BA1347" s="13">
        <v>0.40131578947368401</v>
      </c>
      <c r="BB1347" s="13"/>
      <c r="BC1347" s="13">
        <v>0.41379310344827602</v>
      </c>
      <c r="BD1347" s="13">
        <v>0.40869565217391302</v>
      </c>
      <c r="BE1347" s="13"/>
      <c r="BF1347" s="13">
        <v>0.42647058823529399</v>
      </c>
      <c r="BG1347" s="13">
        <v>0.40566037735849098</v>
      </c>
      <c r="BH1347" s="13"/>
      <c r="BI1347" s="13">
        <v>0.42753623188405798</v>
      </c>
      <c r="BJ1347" s="13">
        <v>0.40804106073567198</v>
      </c>
      <c r="BK1347" s="13"/>
      <c r="BL1347" s="13">
        <v>0.43168316831683201</v>
      </c>
      <c r="BM1347" s="13">
        <v>0.40151515151515099</v>
      </c>
    </row>
    <row r="1348" spans="2:65" x14ac:dyDescent="0.3">
      <c r="B1348" t="s">
        <v>500</v>
      </c>
      <c r="C1348" s="13">
        <v>0.208018154311649</v>
      </c>
      <c r="D1348" s="13">
        <v>0.22792937399679</v>
      </c>
      <c r="E1348" s="13">
        <v>0.190751445086705</v>
      </c>
      <c r="F1348" s="13"/>
      <c r="G1348" s="13">
        <v>0.20994475138121499</v>
      </c>
      <c r="H1348" s="13">
        <v>0.22689075630252101</v>
      </c>
      <c r="I1348" s="13">
        <v>0.232472324723247</v>
      </c>
      <c r="J1348" s="13">
        <v>0.232227488151659</v>
      </c>
      <c r="K1348" s="13">
        <v>0.16793893129771001</v>
      </c>
      <c r="L1348" s="13">
        <v>0.12865497076023399</v>
      </c>
      <c r="M1348" s="13"/>
      <c r="N1348" s="13">
        <v>0.20212765957446799</v>
      </c>
      <c r="O1348" s="13">
        <v>0.22647058823529401</v>
      </c>
      <c r="P1348" s="13">
        <v>0.224719101123595</v>
      </c>
      <c r="Q1348" s="13">
        <v>0.188087774294671</v>
      </c>
      <c r="R1348" s="13"/>
      <c r="S1348" s="13">
        <v>0.21799307958477501</v>
      </c>
      <c r="T1348" s="13">
        <v>0.20895522388059701</v>
      </c>
      <c r="U1348" s="13">
        <v>0.209677419354839</v>
      </c>
      <c r="V1348" s="13">
        <v>0.238095238095238</v>
      </c>
      <c r="W1348" s="13">
        <v>0.21008403361344499</v>
      </c>
      <c r="X1348" s="13">
        <v>0.19696969696969699</v>
      </c>
      <c r="Y1348" s="13">
        <v>0.18691588785046701</v>
      </c>
      <c r="Z1348" s="13">
        <v>0.3</v>
      </c>
      <c r="AA1348" s="13">
        <v>0.18867924528301899</v>
      </c>
      <c r="AB1348" s="13">
        <v>0.14893617021276601</v>
      </c>
      <c r="AC1348" s="13">
        <v>0.20588235294117599</v>
      </c>
      <c r="AD1348" s="13">
        <v>0.34782608695652201</v>
      </c>
      <c r="AE1348" s="13"/>
      <c r="AF1348" s="13">
        <v>0.21831869510665</v>
      </c>
      <c r="AG1348" s="13">
        <v>0.18871595330739299</v>
      </c>
      <c r="AH1348" s="13"/>
      <c r="AI1348" s="13">
        <v>0.21186440677966101</v>
      </c>
      <c r="AJ1348" s="13">
        <v>0.32467532467532501</v>
      </c>
      <c r="AK1348" s="13">
        <v>0.19653179190751399</v>
      </c>
      <c r="AL1348" s="13"/>
      <c r="AM1348" s="13">
        <v>0.220588235294118</v>
      </c>
      <c r="AN1348" s="13">
        <v>0.28846153846153799</v>
      </c>
      <c r="AO1348" s="13">
        <v>0.22222222222222199</v>
      </c>
      <c r="AP1348" s="13"/>
      <c r="AQ1348" s="13">
        <v>0.22861356932153401</v>
      </c>
      <c r="AR1348" s="13">
        <v>0.18593750000000001</v>
      </c>
      <c r="AS1348" s="13"/>
      <c r="AT1348" s="13">
        <v>0.201201201201201</v>
      </c>
      <c r="AU1348" s="13">
        <v>0.20855057351407699</v>
      </c>
      <c r="AV1348" s="13"/>
      <c r="AW1348" s="13">
        <v>0.19830028328611901</v>
      </c>
      <c r="AX1348" s="13">
        <v>0.213011542497377</v>
      </c>
      <c r="AY1348" s="13"/>
      <c r="AZ1348" s="13">
        <v>0.18450184501844999</v>
      </c>
      <c r="BA1348" s="13">
        <v>0.22763157894736799</v>
      </c>
      <c r="BB1348" s="13"/>
      <c r="BC1348" s="13">
        <v>0.21839080459770099</v>
      </c>
      <c r="BD1348" s="13">
        <v>0.2</v>
      </c>
      <c r="BE1348" s="13"/>
      <c r="BF1348" s="13">
        <v>0.24264705882352899</v>
      </c>
      <c r="BG1348" s="13">
        <v>0.20283018867924499</v>
      </c>
      <c r="BH1348" s="13"/>
      <c r="BI1348" s="13">
        <v>0.25362318840579701</v>
      </c>
      <c r="BJ1348" s="13">
        <v>0.201881950384944</v>
      </c>
      <c r="BK1348" s="13"/>
      <c r="BL1348" s="13">
        <v>0.22376237623762399</v>
      </c>
      <c r="BM1348" s="13">
        <v>0.19949494949495</v>
      </c>
    </row>
    <row r="1349" spans="2:65" x14ac:dyDescent="0.3">
      <c r="B1349" t="s">
        <v>501</v>
      </c>
      <c r="C1349" s="13">
        <v>0.168683812405446</v>
      </c>
      <c r="D1349" s="13">
        <v>0.16853932584269701</v>
      </c>
      <c r="E1349" s="13">
        <v>0.16618497109826599</v>
      </c>
      <c r="F1349" s="13"/>
      <c r="G1349" s="13">
        <v>0.143646408839779</v>
      </c>
      <c r="H1349" s="13">
        <v>0.204481792717087</v>
      </c>
      <c r="I1349" s="13">
        <v>0.16974169741697401</v>
      </c>
      <c r="J1349" s="13">
        <v>0.13270142180094799</v>
      </c>
      <c r="K1349" s="13">
        <v>0.16030534351145001</v>
      </c>
      <c r="L1349" s="13">
        <v>0.16959064327485401</v>
      </c>
      <c r="M1349" s="13"/>
      <c r="N1349" s="13">
        <v>0.17446808510638301</v>
      </c>
      <c r="O1349" s="13">
        <v>0.17647058823529399</v>
      </c>
      <c r="P1349" s="13">
        <v>0.15730337078651699</v>
      </c>
      <c r="Q1349" s="13">
        <v>0.166144200626959</v>
      </c>
      <c r="R1349" s="13"/>
      <c r="S1349" s="13">
        <v>0.14532871972318301</v>
      </c>
      <c r="T1349" s="13">
        <v>0.19402985074626899</v>
      </c>
      <c r="U1349" s="13">
        <v>0.12903225806451599</v>
      </c>
      <c r="V1349" s="13">
        <v>0.17142857142857101</v>
      </c>
      <c r="W1349" s="13">
        <v>0.17647058823529399</v>
      </c>
      <c r="X1349" s="13">
        <v>0.16666666666666699</v>
      </c>
      <c r="Y1349" s="13">
        <v>0.15887850467289699</v>
      </c>
      <c r="Z1349" s="13">
        <v>0.133333333333333</v>
      </c>
      <c r="AA1349" s="13">
        <v>0.232704402515723</v>
      </c>
      <c r="AB1349" s="13">
        <v>0.170212765957447</v>
      </c>
      <c r="AC1349" s="13">
        <v>0.10294117647058799</v>
      </c>
      <c r="AD1349" s="13">
        <v>0.217391304347826</v>
      </c>
      <c r="AE1349" s="13"/>
      <c r="AF1349" s="13">
        <v>0.17565872020075299</v>
      </c>
      <c r="AG1349" s="13">
        <v>0.15953307392996099</v>
      </c>
      <c r="AH1349" s="13"/>
      <c r="AI1349" s="13">
        <v>0.21610169491525399</v>
      </c>
      <c r="AJ1349" s="13">
        <v>0.12987012987013</v>
      </c>
      <c r="AK1349" s="13">
        <v>0.16763005780346801</v>
      </c>
      <c r="AL1349" s="13"/>
      <c r="AM1349" s="13">
        <v>0.161764705882353</v>
      </c>
      <c r="AN1349" s="13">
        <v>0.19230769230769201</v>
      </c>
      <c r="AO1349" s="13">
        <v>0.22222222222222199</v>
      </c>
      <c r="AP1349" s="13"/>
      <c r="AQ1349" s="13">
        <v>0.15339233038348099</v>
      </c>
      <c r="AR1349" s="13">
        <v>0.18281249999999999</v>
      </c>
      <c r="AS1349" s="13"/>
      <c r="AT1349" s="13">
        <v>0.153153153153153</v>
      </c>
      <c r="AU1349" s="13">
        <v>0.17622523461939499</v>
      </c>
      <c r="AV1349" s="13"/>
      <c r="AW1349" s="13">
        <v>0.18980169971671401</v>
      </c>
      <c r="AX1349" s="13">
        <v>0.15739769150052499</v>
      </c>
      <c r="AY1349" s="13"/>
      <c r="AZ1349" s="13">
        <v>0.16789667896679</v>
      </c>
      <c r="BA1349" s="13">
        <v>0.168421052631579</v>
      </c>
      <c r="BB1349" s="13"/>
      <c r="BC1349" s="13">
        <v>0.20402298850574699</v>
      </c>
      <c r="BD1349" s="13">
        <v>0.15652173913043499</v>
      </c>
      <c r="BE1349" s="13"/>
      <c r="BF1349" s="13">
        <v>0.191176470588235</v>
      </c>
      <c r="BG1349" s="13">
        <v>0.21226415094339601</v>
      </c>
      <c r="BH1349" s="13"/>
      <c r="BI1349" s="13">
        <v>0.13768115942028999</v>
      </c>
      <c r="BJ1349" s="13">
        <v>0.171941830624465</v>
      </c>
      <c r="BK1349" s="13"/>
      <c r="BL1349" s="13">
        <v>0.152475247524752</v>
      </c>
      <c r="BM1349" s="13">
        <v>0.17550505050505</v>
      </c>
    </row>
    <row r="1350" spans="2:65" x14ac:dyDescent="0.3">
      <c r="B1350" t="s">
        <v>502</v>
      </c>
      <c r="C1350" s="13">
        <v>9.2284417549167899E-2</v>
      </c>
      <c r="D1350" s="13">
        <v>8.6677367576244002E-2</v>
      </c>
      <c r="E1350" s="13">
        <v>9.8265895953757204E-2</v>
      </c>
      <c r="F1350" s="13"/>
      <c r="G1350" s="13">
        <v>9.9447513812154706E-2</v>
      </c>
      <c r="H1350" s="13">
        <v>7.8431372549019607E-2</v>
      </c>
      <c r="I1350" s="13">
        <v>7.0110701107011106E-2</v>
      </c>
      <c r="J1350" s="13">
        <v>0.11848341232227499</v>
      </c>
      <c r="K1350" s="13">
        <v>0.106870229007634</v>
      </c>
      <c r="L1350" s="13">
        <v>0.105263157894737</v>
      </c>
      <c r="M1350" s="13"/>
      <c r="N1350" s="13">
        <v>0.11276595744680901</v>
      </c>
      <c r="O1350" s="13">
        <v>9.41176470588235E-2</v>
      </c>
      <c r="P1350" s="13">
        <v>6.7415730337078594E-2</v>
      </c>
      <c r="Q1350" s="13">
        <v>6.8965517241379296E-2</v>
      </c>
      <c r="R1350" s="13"/>
      <c r="S1350" s="13">
        <v>9.6885813148788899E-2</v>
      </c>
      <c r="T1350" s="13">
        <v>0.104477611940299</v>
      </c>
      <c r="U1350" s="13">
        <v>4.8387096774193498E-2</v>
      </c>
      <c r="V1350" s="13">
        <v>0.12380952380952399</v>
      </c>
      <c r="W1350" s="13">
        <v>9.2436974789915999E-2</v>
      </c>
      <c r="X1350" s="13">
        <v>8.3333333333333301E-2</v>
      </c>
      <c r="Y1350" s="13">
        <v>5.60747663551402E-2</v>
      </c>
      <c r="Z1350" s="13">
        <v>0.133333333333333</v>
      </c>
      <c r="AA1350" s="13">
        <v>8.8050314465408799E-2</v>
      </c>
      <c r="AB1350" s="13">
        <v>0.117021276595745</v>
      </c>
      <c r="AC1350" s="13">
        <v>5.8823529411764698E-2</v>
      </c>
      <c r="AD1350" s="13">
        <v>0.13043478260869601</v>
      </c>
      <c r="AE1350" s="13"/>
      <c r="AF1350" s="13">
        <v>9.4102885821831905E-2</v>
      </c>
      <c r="AG1350" s="13">
        <v>8.9494163424124501E-2</v>
      </c>
      <c r="AH1350" s="13"/>
      <c r="AI1350" s="13">
        <v>0.101694915254237</v>
      </c>
      <c r="AJ1350" s="13">
        <v>7.7922077922077906E-2</v>
      </c>
      <c r="AK1350" s="13">
        <v>6.6473988439306395E-2</v>
      </c>
      <c r="AL1350" s="13"/>
      <c r="AM1350" s="13">
        <v>0.11764705882352899</v>
      </c>
      <c r="AN1350" s="13">
        <v>5.7692307692307702E-2</v>
      </c>
      <c r="AO1350" s="13">
        <v>0.10370370370370401</v>
      </c>
      <c r="AP1350" s="13"/>
      <c r="AQ1350" s="13">
        <v>8.70206489675516E-2</v>
      </c>
      <c r="AR1350" s="13">
        <v>9.8437499999999997E-2</v>
      </c>
      <c r="AS1350" s="13"/>
      <c r="AT1350" s="13">
        <v>9.00900900900901E-2</v>
      </c>
      <c r="AU1350" s="13">
        <v>9.3847758081334706E-2</v>
      </c>
      <c r="AV1350" s="13"/>
      <c r="AW1350" s="13">
        <v>9.6317280453257798E-2</v>
      </c>
      <c r="AX1350" s="13">
        <v>9.1290661070304299E-2</v>
      </c>
      <c r="AY1350" s="13"/>
      <c r="AZ1350" s="13">
        <v>9.4095940959409596E-2</v>
      </c>
      <c r="BA1350" s="13">
        <v>9.2105263157894704E-2</v>
      </c>
      <c r="BB1350" s="13"/>
      <c r="BC1350" s="13">
        <v>6.6091954022988494E-2</v>
      </c>
      <c r="BD1350" s="13">
        <v>0.11304347826087</v>
      </c>
      <c r="BE1350" s="13"/>
      <c r="BF1350" s="13">
        <v>5.8823529411764698E-2</v>
      </c>
      <c r="BG1350" s="13">
        <v>7.0754716981132101E-2</v>
      </c>
      <c r="BH1350" s="13"/>
      <c r="BI1350" s="13">
        <v>7.9710144927536197E-2</v>
      </c>
      <c r="BJ1350" s="13">
        <v>9.4097519247219805E-2</v>
      </c>
      <c r="BK1350" s="13"/>
      <c r="BL1350" s="13">
        <v>8.7128712871287095E-2</v>
      </c>
      <c r="BM1350" s="13">
        <v>9.4696969696969696E-2</v>
      </c>
    </row>
    <row r="1351" spans="2:65" x14ac:dyDescent="0.3">
      <c r="B1351" t="s">
        <v>503</v>
      </c>
      <c r="C1351" s="13">
        <v>2.0423600605143699E-2</v>
      </c>
      <c r="D1351" s="13">
        <v>2.2471910112359501E-2</v>
      </c>
      <c r="E1351" s="13">
        <v>1.87861271676301E-2</v>
      </c>
      <c r="F1351" s="13"/>
      <c r="G1351" s="13">
        <v>2.2099447513812199E-2</v>
      </c>
      <c r="H1351" s="13">
        <v>1.9607843137254902E-2</v>
      </c>
      <c r="I1351" s="13">
        <v>7.3800738007380098E-3</v>
      </c>
      <c r="J1351" s="13">
        <v>3.3175355450236997E-2</v>
      </c>
      <c r="K1351" s="13">
        <v>3.0534351145038201E-2</v>
      </c>
      <c r="L1351" s="13">
        <v>1.7543859649122799E-2</v>
      </c>
      <c r="M1351" s="13"/>
      <c r="N1351" s="13">
        <v>2.1276595744680899E-2</v>
      </c>
      <c r="O1351" s="13">
        <v>2.9411764705882401E-2</v>
      </c>
      <c r="P1351" s="13">
        <v>1.6853932584269701E-2</v>
      </c>
      <c r="Q1351" s="13">
        <v>1.2539184952978099E-2</v>
      </c>
      <c r="R1351" s="13"/>
      <c r="S1351" s="13">
        <v>1.3840830449827E-2</v>
      </c>
      <c r="T1351" s="13">
        <v>0</v>
      </c>
      <c r="U1351" s="13">
        <v>1.6129032258064498E-2</v>
      </c>
      <c r="V1351" s="13">
        <v>2.8571428571428598E-2</v>
      </c>
      <c r="W1351" s="13">
        <v>2.5210084033613401E-2</v>
      </c>
      <c r="X1351" s="13">
        <v>4.5454545454545497E-2</v>
      </c>
      <c r="Y1351" s="13">
        <v>2.80373831775701E-2</v>
      </c>
      <c r="Z1351" s="13">
        <v>3.3333333333333298E-2</v>
      </c>
      <c r="AA1351" s="13">
        <v>1.25786163522013E-2</v>
      </c>
      <c r="AB1351" s="13">
        <v>1.0638297872340399E-2</v>
      </c>
      <c r="AC1351" s="13">
        <v>4.4117647058823498E-2</v>
      </c>
      <c r="AD1351" s="13">
        <v>0</v>
      </c>
      <c r="AE1351" s="13"/>
      <c r="AF1351" s="13">
        <v>2.13299874529486E-2</v>
      </c>
      <c r="AG1351" s="13">
        <v>1.94552529182879E-2</v>
      </c>
      <c r="AH1351" s="13"/>
      <c r="AI1351" s="13">
        <v>2.9661016949152502E-2</v>
      </c>
      <c r="AJ1351" s="13">
        <v>3.8961038961039002E-2</v>
      </c>
      <c r="AK1351" s="13">
        <v>1.44508670520231E-2</v>
      </c>
      <c r="AL1351" s="13"/>
      <c r="AM1351" s="13">
        <v>2.9411764705882401E-2</v>
      </c>
      <c r="AN1351" s="13">
        <v>3.8461538461538498E-2</v>
      </c>
      <c r="AO1351" s="13">
        <v>3.7037037037037E-2</v>
      </c>
      <c r="AP1351" s="13"/>
      <c r="AQ1351" s="13">
        <v>2.3598820058997001E-2</v>
      </c>
      <c r="AR1351" s="13">
        <v>1.7187500000000001E-2</v>
      </c>
      <c r="AS1351" s="13"/>
      <c r="AT1351" s="13">
        <v>3.0030030030029999E-2</v>
      </c>
      <c r="AU1351" s="13">
        <v>1.77267987486966E-2</v>
      </c>
      <c r="AV1351" s="13"/>
      <c r="AW1351" s="13">
        <v>1.1331444759206799E-2</v>
      </c>
      <c r="AX1351" s="13">
        <v>2.30849947534103E-2</v>
      </c>
      <c r="AY1351" s="13"/>
      <c r="AZ1351" s="13">
        <v>2.3985239852398501E-2</v>
      </c>
      <c r="BA1351" s="13">
        <v>1.8421052631578901E-2</v>
      </c>
      <c r="BB1351" s="13"/>
      <c r="BC1351" s="13">
        <v>1.72413793103448E-2</v>
      </c>
      <c r="BD1351" s="13">
        <v>2.6086956521739101E-2</v>
      </c>
      <c r="BE1351" s="13"/>
      <c r="BF1351" s="13">
        <v>2.2058823529411801E-2</v>
      </c>
      <c r="BG1351" s="13">
        <v>1.41509433962264E-2</v>
      </c>
      <c r="BH1351" s="13"/>
      <c r="BI1351" s="13">
        <v>2.1739130434782601E-2</v>
      </c>
      <c r="BJ1351" s="13">
        <v>2.05303678357571E-2</v>
      </c>
      <c r="BK1351" s="13"/>
      <c r="BL1351" s="13">
        <v>1.7821782178217799E-2</v>
      </c>
      <c r="BM1351" s="13">
        <v>2.02020202020202E-2</v>
      </c>
    </row>
    <row r="1352" spans="2:65" x14ac:dyDescent="0.3">
      <c r="B1352" t="s">
        <v>504</v>
      </c>
      <c r="C1352" s="13">
        <v>1.2102874432677799E-2</v>
      </c>
      <c r="D1352" s="13">
        <v>8.0256821829855496E-3</v>
      </c>
      <c r="E1352" s="13">
        <v>1.5895953757225401E-2</v>
      </c>
      <c r="F1352" s="13"/>
      <c r="G1352" s="13">
        <v>1.6574585635359101E-2</v>
      </c>
      <c r="H1352" s="13">
        <v>1.4005602240896401E-2</v>
      </c>
      <c r="I1352" s="13">
        <v>0</v>
      </c>
      <c r="J1352" s="13">
        <v>9.4786729857819895E-3</v>
      </c>
      <c r="K1352" s="13">
        <v>0</v>
      </c>
      <c r="L1352" s="13">
        <v>3.5087719298245598E-2</v>
      </c>
      <c r="M1352" s="13"/>
      <c r="N1352" s="13">
        <v>1.0638297872340399E-2</v>
      </c>
      <c r="O1352" s="13">
        <v>1.1764705882352899E-2</v>
      </c>
      <c r="P1352" s="13">
        <v>0</v>
      </c>
      <c r="Q1352" s="13">
        <v>2.1943573667711599E-2</v>
      </c>
      <c r="R1352" s="13"/>
      <c r="S1352" s="13">
        <v>1.3840830449827E-2</v>
      </c>
      <c r="T1352" s="13">
        <v>0</v>
      </c>
      <c r="U1352" s="13">
        <v>0</v>
      </c>
      <c r="V1352" s="13">
        <v>1.9047619047619001E-2</v>
      </c>
      <c r="W1352" s="13">
        <v>2.5210084033613401E-2</v>
      </c>
      <c r="X1352" s="13">
        <v>1.5151515151515201E-2</v>
      </c>
      <c r="Y1352" s="13">
        <v>0</v>
      </c>
      <c r="Z1352" s="13">
        <v>0</v>
      </c>
      <c r="AA1352" s="13">
        <v>1.88679245283019E-2</v>
      </c>
      <c r="AB1352" s="13">
        <v>0</v>
      </c>
      <c r="AC1352" s="13">
        <v>2.9411764705882401E-2</v>
      </c>
      <c r="AD1352" s="13">
        <v>0</v>
      </c>
      <c r="AE1352" s="13"/>
      <c r="AF1352" s="13">
        <v>1.1292346298619801E-2</v>
      </c>
      <c r="AG1352" s="13">
        <v>1.1673151750972799E-2</v>
      </c>
      <c r="AH1352" s="13"/>
      <c r="AI1352" s="13">
        <v>8.4745762711864406E-3</v>
      </c>
      <c r="AJ1352" s="13">
        <v>2.5974025974026E-2</v>
      </c>
      <c r="AK1352" s="13">
        <v>1.15606936416185E-2</v>
      </c>
      <c r="AL1352" s="13"/>
      <c r="AM1352" s="13">
        <v>0</v>
      </c>
      <c r="AN1352" s="13">
        <v>3.8461538461538498E-2</v>
      </c>
      <c r="AO1352" s="13">
        <v>0</v>
      </c>
      <c r="AP1352" s="13"/>
      <c r="AQ1352" s="13">
        <v>1.0324483775811201E-2</v>
      </c>
      <c r="AR1352" s="13">
        <v>1.40625E-2</v>
      </c>
      <c r="AS1352" s="13"/>
      <c r="AT1352" s="13">
        <v>6.0060060060060103E-3</v>
      </c>
      <c r="AU1352" s="13">
        <v>1.4598540145985399E-2</v>
      </c>
      <c r="AV1352" s="13"/>
      <c r="AW1352" s="13">
        <v>1.69971671388102E-2</v>
      </c>
      <c r="AX1352" s="13">
        <v>1.04931794333683E-2</v>
      </c>
      <c r="AY1352" s="13"/>
      <c r="AZ1352" s="13">
        <v>1.2915129151291499E-2</v>
      </c>
      <c r="BA1352" s="13">
        <v>1.18421052631579E-2</v>
      </c>
      <c r="BB1352" s="13"/>
      <c r="BC1352" s="13">
        <v>1.72413793103448E-2</v>
      </c>
      <c r="BD1352" s="13">
        <v>8.6956521739130401E-3</v>
      </c>
      <c r="BE1352" s="13"/>
      <c r="BF1352" s="13">
        <v>1.4705882352941201E-2</v>
      </c>
      <c r="BG1352" s="13">
        <v>1.88679245283019E-2</v>
      </c>
      <c r="BH1352" s="13"/>
      <c r="BI1352" s="13">
        <v>2.8985507246376802E-2</v>
      </c>
      <c r="BJ1352" s="13">
        <v>1.02651839178785E-2</v>
      </c>
      <c r="BK1352" s="13"/>
      <c r="BL1352" s="13">
        <v>1.58415841584158E-2</v>
      </c>
      <c r="BM1352" s="13">
        <v>1.01010101010101E-2</v>
      </c>
    </row>
    <row r="1353" spans="2:65" x14ac:dyDescent="0.3">
      <c r="B1353" t="s">
        <v>505</v>
      </c>
      <c r="C1353" s="13">
        <v>5.2950075642965201E-3</v>
      </c>
      <c r="D1353" s="13">
        <v>6.4205457463884404E-3</v>
      </c>
      <c r="E1353" s="13">
        <v>4.3352601156069403E-3</v>
      </c>
      <c r="F1353" s="13"/>
      <c r="G1353" s="13">
        <v>5.5248618784530402E-3</v>
      </c>
      <c r="H1353" s="13">
        <v>2.80112044817927E-3</v>
      </c>
      <c r="I1353" s="13">
        <v>3.6900369003690001E-3</v>
      </c>
      <c r="J1353" s="13">
        <v>9.4786729857819895E-3</v>
      </c>
      <c r="K1353" s="13">
        <v>7.63358778625954E-3</v>
      </c>
      <c r="L1353" s="13">
        <v>5.8479532163742704E-3</v>
      </c>
      <c r="M1353" s="13"/>
      <c r="N1353" s="13">
        <v>2.1276595744680899E-3</v>
      </c>
      <c r="O1353" s="13">
        <v>8.8235294117647092E-3</v>
      </c>
      <c r="P1353" s="13">
        <v>5.6179775280898901E-3</v>
      </c>
      <c r="Q1353" s="13">
        <v>6.2695924764890297E-3</v>
      </c>
      <c r="R1353" s="13"/>
      <c r="S1353" s="13">
        <v>0</v>
      </c>
      <c r="T1353" s="13">
        <v>0</v>
      </c>
      <c r="U1353" s="13">
        <v>0</v>
      </c>
      <c r="V1353" s="13">
        <v>1.9047619047619001E-2</v>
      </c>
      <c r="W1353" s="13">
        <v>1.6806722689075598E-2</v>
      </c>
      <c r="X1353" s="13">
        <v>7.5757575757575803E-3</v>
      </c>
      <c r="Y1353" s="13">
        <v>9.3457943925233603E-3</v>
      </c>
      <c r="Z1353" s="13">
        <v>0</v>
      </c>
      <c r="AA1353" s="13">
        <v>0</v>
      </c>
      <c r="AB1353" s="13">
        <v>1.0638297872340399E-2</v>
      </c>
      <c r="AC1353" s="13">
        <v>0</v>
      </c>
      <c r="AD1353" s="13">
        <v>0</v>
      </c>
      <c r="AE1353" s="13"/>
      <c r="AF1353" s="13">
        <v>3.76411543287327E-3</v>
      </c>
      <c r="AG1353" s="13">
        <v>7.7821011673151804E-3</v>
      </c>
      <c r="AH1353" s="13"/>
      <c r="AI1353" s="13">
        <v>0</v>
      </c>
      <c r="AJ1353" s="13">
        <v>2.5974025974026E-2</v>
      </c>
      <c r="AK1353" s="13">
        <v>2.8901734104046198E-3</v>
      </c>
      <c r="AL1353" s="13"/>
      <c r="AM1353" s="13">
        <v>1.4705882352941201E-2</v>
      </c>
      <c r="AN1353" s="13">
        <v>0</v>
      </c>
      <c r="AO1353" s="13">
        <v>0</v>
      </c>
      <c r="AP1353" s="13"/>
      <c r="AQ1353" s="13">
        <v>4.4247787610619503E-3</v>
      </c>
      <c r="AR1353" s="13">
        <v>6.2500000000000003E-3</v>
      </c>
      <c r="AS1353" s="13"/>
      <c r="AT1353" s="13">
        <v>6.0060060060060103E-3</v>
      </c>
      <c r="AU1353" s="13">
        <v>5.2137643378519297E-3</v>
      </c>
      <c r="AV1353" s="13"/>
      <c r="AW1353" s="13">
        <v>0</v>
      </c>
      <c r="AX1353" s="13">
        <v>7.3452256033578198E-3</v>
      </c>
      <c r="AY1353" s="13"/>
      <c r="AZ1353" s="13">
        <v>5.5350553505535104E-3</v>
      </c>
      <c r="BA1353" s="13">
        <v>5.2631578947368403E-3</v>
      </c>
      <c r="BB1353" s="13"/>
      <c r="BC1353" s="13">
        <v>8.6206896551724102E-3</v>
      </c>
      <c r="BD1353" s="13">
        <v>0</v>
      </c>
      <c r="BE1353" s="13"/>
      <c r="BF1353" s="13">
        <v>0</v>
      </c>
      <c r="BG1353" s="13">
        <v>1.41509433962264E-2</v>
      </c>
      <c r="BH1353" s="13"/>
      <c r="BI1353" s="13">
        <v>0</v>
      </c>
      <c r="BJ1353" s="13">
        <v>5.9880239520958096E-3</v>
      </c>
      <c r="BK1353" s="13"/>
      <c r="BL1353" s="13">
        <v>1.9801980198019798E-3</v>
      </c>
      <c r="BM1353" s="13">
        <v>7.5757575757575803E-3</v>
      </c>
    </row>
    <row r="1354" spans="2:65" x14ac:dyDescent="0.3">
      <c r="B1354" t="s">
        <v>506</v>
      </c>
      <c r="C1354" s="13">
        <v>8.2450832072617206E-2</v>
      </c>
      <c r="D1354" s="13">
        <v>7.2231139646870002E-2</v>
      </c>
      <c r="E1354" s="13">
        <v>9.2485549132948E-2</v>
      </c>
      <c r="F1354" s="13"/>
      <c r="G1354" s="13">
        <v>8.2872928176795604E-2</v>
      </c>
      <c r="H1354" s="13">
        <v>6.4425770308123201E-2</v>
      </c>
      <c r="I1354" s="13">
        <v>8.1180811808118106E-2</v>
      </c>
      <c r="J1354" s="13">
        <v>6.6350710900473897E-2</v>
      </c>
      <c r="K1354" s="13">
        <v>9.1603053435114504E-2</v>
      </c>
      <c r="L1354" s="13">
        <v>0.13450292397660801</v>
      </c>
      <c r="M1354" s="13"/>
      <c r="N1354" s="13">
        <v>6.5957446808510595E-2</v>
      </c>
      <c r="O1354" s="13">
        <v>7.3529411764705899E-2</v>
      </c>
      <c r="P1354" s="13">
        <v>0.14606741573033699</v>
      </c>
      <c r="Q1354" s="13">
        <v>8.1504702194357403E-2</v>
      </c>
      <c r="R1354" s="13"/>
      <c r="S1354" s="13">
        <v>6.2283737024221401E-2</v>
      </c>
      <c r="T1354" s="13">
        <v>0.12686567164179099</v>
      </c>
      <c r="U1354" s="13">
        <v>4.8387096774193498E-2</v>
      </c>
      <c r="V1354" s="13">
        <v>6.6666666666666693E-2</v>
      </c>
      <c r="W1354" s="13">
        <v>7.5630252100840303E-2</v>
      </c>
      <c r="X1354" s="13">
        <v>8.3333333333333301E-2</v>
      </c>
      <c r="Y1354" s="13">
        <v>0.11214953271028</v>
      </c>
      <c r="Z1354" s="13">
        <v>0</v>
      </c>
      <c r="AA1354" s="13">
        <v>5.6603773584905703E-2</v>
      </c>
      <c r="AB1354" s="13">
        <v>0.117021276595745</v>
      </c>
      <c r="AC1354" s="13">
        <v>0.161764705882353</v>
      </c>
      <c r="AD1354" s="13">
        <v>4.3478260869565202E-2</v>
      </c>
      <c r="AE1354" s="13"/>
      <c r="AF1354" s="13">
        <v>6.9008782936009996E-2</v>
      </c>
      <c r="AG1354" s="13">
        <v>0.105058365758755</v>
      </c>
      <c r="AH1354" s="13"/>
      <c r="AI1354" s="13">
        <v>7.2033898305084706E-2</v>
      </c>
      <c r="AJ1354" s="13">
        <v>6.4935064935064901E-2</v>
      </c>
      <c r="AK1354" s="13">
        <v>6.3583815028901702E-2</v>
      </c>
      <c r="AL1354" s="13"/>
      <c r="AM1354" s="13">
        <v>0.10294117647058799</v>
      </c>
      <c r="AN1354" s="13">
        <v>5.7692307692307702E-2</v>
      </c>
      <c r="AO1354" s="13">
        <v>7.4074074074074098E-2</v>
      </c>
      <c r="AP1354" s="13"/>
      <c r="AQ1354" s="13">
        <v>7.5221238938053103E-2</v>
      </c>
      <c r="AR1354" s="13">
        <v>9.0624999999999997E-2</v>
      </c>
      <c r="AS1354" s="13"/>
      <c r="AT1354" s="13">
        <v>7.2072072072072099E-2</v>
      </c>
      <c r="AU1354" s="13">
        <v>8.6548488008342001E-2</v>
      </c>
      <c r="AV1354" s="13"/>
      <c r="AW1354" s="13">
        <v>8.7818696883852701E-2</v>
      </c>
      <c r="AX1354" s="13">
        <v>8.0797481636935994E-2</v>
      </c>
      <c r="AY1354" s="13"/>
      <c r="AZ1354" s="13">
        <v>9.0405904059040601E-2</v>
      </c>
      <c r="BA1354" s="13">
        <v>7.4999999999999997E-2</v>
      </c>
      <c r="BB1354" s="13"/>
      <c r="BC1354" s="13">
        <v>5.4597701149425297E-2</v>
      </c>
      <c r="BD1354" s="13">
        <v>8.6956521739130405E-2</v>
      </c>
      <c r="BE1354" s="13"/>
      <c r="BF1354" s="13">
        <v>4.4117647058823498E-2</v>
      </c>
      <c r="BG1354" s="13">
        <v>6.1320754716981098E-2</v>
      </c>
      <c r="BH1354" s="13"/>
      <c r="BI1354" s="13">
        <v>5.0724637681159403E-2</v>
      </c>
      <c r="BJ1354" s="13">
        <v>8.7254063301967499E-2</v>
      </c>
      <c r="BK1354" s="13"/>
      <c r="BL1354" s="13">
        <v>6.9306930693069299E-2</v>
      </c>
      <c r="BM1354" s="13">
        <v>9.0909090909090898E-2</v>
      </c>
    </row>
    <row r="1355" spans="2:65" x14ac:dyDescent="0.3">
      <c r="C1355" s="13"/>
      <c r="D1355" s="13"/>
      <c r="E1355" s="13"/>
      <c r="F1355" s="13"/>
      <c r="G1355" s="13"/>
      <c r="H1355" s="13"/>
      <c r="I1355" s="13"/>
      <c r="J1355" s="13"/>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c r="BK1355" s="13"/>
      <c r="BL1355" s="13"/>
      <c r="BM1355" s="13"/>
    </row>
    <row r="1356" spans="2:65" x14ac:dyDescent="0.3">
      <c r="B1356" s="6" t="s">
        <v>518</v>
      </c>
      <c r="C1356" s="13"/>
      <c r="D1356" s="13"/>
      <c r="E1356" s="13"/>
      <c r="F1356" s="13"/>
      <c r="G1356" s="13"/>
      <c r="H1356" s="13"/>
      <c r="I1356" s="13"/>
      <c r="J1356" s="13"/>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c r="BK1356" s="13"/>
      <c r="BL1356" s="13"/>
      <c r="BM1356" s="13"/>
    </row>
    <row r="1357" spans="2:65" x14ac:dyDescent="0.3">
      <c r="B1357" s="23" t="s">
        <v>82</v>
      </c>
      <c r="C1357" s="13"/>
      <c r="D1357" s="13"/>
      <c r="E1357" s="13"/>
      <c r="F1357" s="13"/>
      <c r="G1357" s="13"/>
      <c r="H1357" s="13"/>
      <c r="I1357" s="13"/>
      <c r="J1357" s="13"/>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c r="BK1357" s="13"/>
      <c r="BL1357" s="13"/>
      <c r="BM1357" s="13"/>
    </row>
    <row r="1358" spans="2:65" x14ac:dyDescent="0.3">
      <c r="B1358" t="s">
        <v>400</v>
      </c>
      <c r="C1358" s="13">
        <v>0.221633888048411</v>
      </c>
      <c r="D1358" s="13">
        <v>0.22311396468699801</v>
      </c>
      <c r="E1358" s="13">
        <v>0.21676300578034699</v>
      </c>
      <c r="F1358" s="13"/>
      <c r="G1358" s="13">
        <v>0.25414364640884002</v>
      </c>
      <c r="H1358" s="13">
        <v>0.24929971988795499</v>
      </c>
      <c r="I1358" s="13">
        <v>0.28413284132841299</v>
      </c>
      <c r="J1358" s="13">
        <v>0.199052132701422</v>
      </c>
      <c r="K1358" s="13">
        <v>0.16793893129771001</v>
      </c>
      <c r="L1358" s="13">
        <v>9.9415204678362595E-2</v>
      </c>
      <c r="M1358" s="13"/>
      <c r="N1358" s="13">
        <v>0.21276595744680901</v>
      </c>
      <c r="O1358" s="13">
        <v>0.21176470588235299</v>
      </c>
      <c r="P1358" s="13">
        <v>0.23033707865168501</v>
      </c>
      <c r="Q1358" s="13">
        <v>0.24451410658307199</v>
      </c>
      <c r="R1358" s="13"/>
      <c r="S1358" s="13">
        <v>0.23183391003460199</v>
      </c>
      <c r="T1358" s="13">
        <v>0.164179104477612</v>
      </c>
      <c r="U1358" s="13">
        <v>0.225806451612903</v>
      </c>
      <c r="V1358" s="13">
        <v>0.20952380952381</v>
      </c>
      <c r="W1358" s="13">
        <v>0.28571428571428598</v>
      </c>
      <c r="X1358" s="13">
        <v>0.25757575757575801</v>
      </c>
      <c r="Y1358" s="13">
        <v>0.15887850467289699</v>
      </c>
      <c r="Z1358" s="13">
        <v>0.233333333333333</v>
      </c>
      <c r="AA1358" s="13">
        <v>0.213836477987421</v>
      </c>
      <c r="AB1358" s="13">
        <v>0.24468085106383</v>
      </c>
      <c r="AC1358" s="13">
        <v>0.20588235294117599</v>
      </c>
      <c r="AD1358" s="13">
        <v>0.217391304347826</v>
      </c>
      <c r="AE1358" s="13"/>
      <c r="AF1358" s="13">
        <v>0.233375156838143</v>
      </c>
      <c r="AG1358" s="13">
        <v>0.19844357976653701</v>
      </c>
      <c r="AH1358" s="13"/>
      <c r="AI1358" s="13">
        <v>0.23728813559322001</v>
      </c>
      <c r="AJ1358" s="13">
        <v>0.25974025974025999</v>
      </c>
      <c r="AK1358" s="13">
        <v>0.20809248554913301</v>
      </c>
      <c r="AL1358" s="13"/>
      <c r="AM1358" s="13">
        <v>0.25</v>
      </c>
      <c r="AN1358" s="13">
        <v>0.32692307692307698</v>
      </c>
      <c r="AO1358" s="13">
        <v>0.17037037037037001</v>
      </c>
      <c r="AP1358" s="13"/>
      <c r="AQ1358" s="13">
        <v>0.25221238938053098</v>
      </c>
      <c r="AR1358" s="13">
        <v>0.19062499999999999</v>
      </c>
      <c r="AS1358" s="13"/>
      <c r="AT1358" s="13">
        <v>0.24024024024023999</v>
      </c>
      <c r="AU1358" s="13">
        <v>0.213764337851929</v>
      </c>
      <c r="AV1358" s="13"/>
      <c r="AW1358" s="13">
        <v>0.23229461756373901</v>
      </c>
      <c r="AX1358" s="13">
        <v>0.217208814270724</v>
      </c>
      <c r="AY1358" s="13"/>
      <c r="AZ1358" s="13">
        <v>0.19188191881918801</v>
      </c>
      <c r="BA1358" s="13">
        <v>0.23684210526315799</v>
      </c>
      <c r="BB1358" s="13"/>
      <c r="BC1358" s="13">
        <v>0.25574712643678199</v>
      </c>
      <c r="BD1358" s="13">
        <v>0.173913043478261</v>
      </c>
      <c r="BE1358" s="13"/>
      <c r="BF1358" s="13">
        <v>0.27205882352941202</v>
      </c>
      <c r="BG1358" s="13">
        <v>0.245283018867925</v>
      </c>
      <c r="BH1358" s="13"/>
      <c r="BI1358" s="13">
        <v>0.34782608695652201</v>
      </c>
      <c r="BJ1358" s="13">
        <v>0.20615911035072701</v>
      </c>
      <c r="BK1358" s="13"/>
      <c r="BL1358" s="13">
        <v>0.25346534653465302</v>
      </c>
      <c r="BM1358" s="13">
        <v>0.200757575757576</v>
      </c>
    </row>
    <row r="1359" spans="2:65" x14ac:dyDescent="0.3">
      <c r="B1359" t="s">
        <v>71</v>
      </c>
      <c r="C1359" s="13">
        <v>0.36762481089258697</v>
      </c>
      <c r="D1359" s="13">
        <v>0.33868378812199001</v>
      </c>
      <c r="E1359" s="13">
        <v>0.39450867052023098</v>
      </c>
      <c r="F1359" s="13"/>
      <c r="G1359" s="13">
        <v>0.46408839779005501</v>
      </c>
      <c r="H1359" s="13">
        <v>0.36414565826330503</v>
      </c>
      <c r="I1359" s="13">
        <v>0.40590405904059002</v>
      </c>
      <c r="J1359" s="13">
        <v>0.33649289099526097</v>
      </c>
      <c r="K1359" s="13">
        <v>0.29770992366412202</v>
      </c>
      <c r="L1359" s="13">
        <v>0.30409356725146203</v>
      </c>
      <c r="M1359" s="13"/>
      <c r="N1359" s="13">
        <v>0.37021276595744701</v>
      </c>
      <c r="O1359" s="13">
        <v>0.36764705882352899</v>
      </c>
      <c r="P1359" s="13">
        <v>0.376404494382022</v>
      </c>
      <c r="Q1359" s="13">
        <v>0.35109717868338602</v>
      </c>
      <c r="R1359" s="13"/>
      <c r="S1359" s="13">
        <v>0.40484429065743899</v>
      </c>
      <c r="T1359" s="13">
        <v>0.38059701492537301</v>
      </c>
      <c r="U1359" s="13">
        <v>0.29032258064516098</v>
      </c>
      <c r="V1359" s="13">
        <v>0.314285714285714</v>
      </c>
      <c r="W1359" s="13">
        <v>0.378151260504202</v>
      </c>
      <c r="X1359" s="13">
        <v>0.36363636363636398</v>
      </c>
      <c r="Y1359" s="13">
        <v>0.420560747663551</v>
      </c>
      <c r="Z1359" s="13">
        <v>0.233333333333333</v>
      </c>
      <c r="AA1359" s="13">
        <v>0.383647798742138</v>
      </c>
      <c r="AB1359" s="13">
        <v>0.36170212765957399</v>
      </c>
      <c r="AC1359" s="13">
        <v>0.25</v>
      </c>
      <c r="AD1359" s="13">
        <v>0.434782608695652</v>
      </c>
      <c r="AE1359" s="13"/>
      <c r="AF1359" s="13">
        <v>0.38143036386449197</v>
      </c>
      <c r="AG1359" s="13">
        <v>0.34824902723735401</v>
      </c>
      <c r="AH1359" s="13"/>
      <c r="AI1359" s="13">
        <v>0.39830508474576298</v>
      </c>
      <c r="AJ1359" s="13">
        <v>0.337662337662338</v>
      </c>
      <c r="AK1359" s="13">
        <v>0.390173410404624</v>
      </c>
      <c r="AL1359" s="13"/>
      <c r="AM1359" s="13">
        <v>0.45588235294117602</v>
      </c>
      <c r="AN1359" s="13">
        <v>0.32692307692307698</v>
      </c>
      <c r="AO1359" s="13">
        <v>0.39259259259259299</v>
      </c>
      <c r="AP1359" s="13"/>
      <c r="AQ1359" s="13">
        <v>0.38938053097345099</v>
      </c>
      <c r="AR1359" s="13">
        <v>0.34531250000000002</v>
      </c>
      <c r="AS1359" s="13"/>
      <c r="AT1359" s="13">
        <v>0.37837837837837801</v>
      </c>
      <c r="AU1359" s="13">
        <v>0.36704900938477603</v>
      </c>
      <c r="AV1359" s="13"/>
      <c r="AW1359" s="13">
        <v>0.376770538243626</v>
      </c>
      <c r="AX1359" s="13">
        <v>0.363064008394544</v>
      </c>
      <c r="AY1359" s="13"/>
      <c r="AZ1359" s="13">
        <v>0.34870848708487101</v>
      </c>
      <c r="BA1359" s="13">
        <v>0.38289473684210501</v>
      </c>
      <c r="BB1359" s="13"/>
      <c r="BC1359" s="13">
        <v>0.37068965517241398</v>
      </c>
      <c r="BD1359" s="13">
        <v>0.40434782608695702</v>
      </c>
      <c r="BE1359" s="13"/>
      <c r="BF1359" s="13">
        <v>0.38235294117647101</v>
      </c>
      <c r="BG1359" s="13">
        <v>0.36320754716981102</v>
      </c>
      <c r="BH1359" s="13"/>
      <c r="BI1359" s="13">
        <v>0.36231884057970998</v>
      </c>
      <c r="BJ1359" s="13">
        <v>0.37125748502993999</v>
      </c>
      <c r="BK1359" s="13"/>
      <c r="BL1359" s="13">
        <v>0.384158415841584</v>
      </c>
      <c r="BM1359" s="13">
        <v>0.36237373737373701</v>
      </c>
    </row>
    <row r="1360" spans="2:65" x14ac:dyDescent="0.3">
      <c r="B1360" t="s">
        <v>401</v>
      </c>
      <c r="C1360" s="13">
        <v>0.22314674735249601</v>
      </c>
      <c r="D1360" s="13">
        <v>0.23756019261637201</v>
      </c>
      <c r="E1360" s="13">
        <v>0.21098265895953799</v>
      </c>
      <c r="F1360" s="13"/>
      <c r="G1360" s="13">
        <v>0.17679558011049701</v>
      </c>
      <c r="H1360" s="13">
        <v>0.22128851540616201</v>
      </c>
      <c r="I1360" s="13">
        <v>0.16974169741697401</v>
      </c>
      <c r="J1360" s="13">
        <v>0.22748815165876801</v>
      </c>
      <c r="K1360" s="13">
        <v>0.26717557251908403</v>
      </c>
      <c r="L1360" s="13">
        <v>0.321637426900585</v>
      </c>
      <c r="M1360" s="13"/>
      <c r="N1360" s="13">
        <v>0.231914893617021</v>
      </c>
      <c r="O1360" s="13">
        <v>0.20882352941176499</v>
      </c>
      <c r="P1360" s="13">
        <v>0.25280898876404501</v>
      </c>
      <c r="Q1360" s="13">
        <v>0.21316614420062699</v>
      </c>
      <c r="R1360" s="13"/>
      <c r="S1360" s="13">
        <v>0.207612456747405</v>
      </c>
      <c r="T1360" s="13">
        <v>0.20895522388059701</v>
      </c>
      <c r="U1360" s="13">
        <v>0.25806451612903197</v>
      </c>
      <c r="V1360" s="13">
        <v>0.27619047619047599</v>
      </c>
      <c r="W1360" s="13">
        <v>0.16806722689075601</v>
      </c>
      <c r="X1360" s="13">
        <v>0.189393939393939</v>
      </c>
      <c r="Y1360" s="13">
        <v>0.26168224299065401</v>
      </c>
      <c r="Z1360" s="13">
        <v>0.3</v>
      </c>
      <c r="AA1360" s="13">
        <v>0.19496855345912001</v>
      </c>
      <c r="AB1360" s="13">
        <v>0.23404255319148901</v>
      </c>
      <c r="AC1360" s="13">
        <v>0.32352941176470601</v>
      </c>
      <c r="AD1360" s="13">
        <v>0.217391304347826</v>
      </c>
      <c r="AE1360" s="13"/>
      <c r="AF1360" s="13">
        <v>0.20702634880803</v>
      </c>
      <c r="AG1360" s="13">
        <v>0.249027237354086</v>
      </c>
      <c r="AH1360" s="13"/>
      <c r="AI1360" s="13">
        <v>0.21186440677966101</v>
      </c>
      <c r="AJ1360" s="13">
        <v>0.23376623376623401</v>
      </c>
      <c r="AK1360" s="13">
        <v>0.219653179190751</v>
      </c>
      <c r="AL1360" s="13"/>
      <c r="AM1360" s="13">
        <v>0.13235294117647101</v>
      </c>
      <c r="AN1360" s="13">
        <v>0.230769230769231</v>
      </c>
      <c r="AO1360" s="13">
        <v>0.27407407407407403</v>
      </c>
      <c r="AP1360" s="13"/>
      <c r="AQ1360" s="13">
        <v>0.210914454277286</v>
      </c>
      <c r="AR1360" s="13">
        <v>0.23749999999999999</v>
      </c>
      <c r="AS1360" s="13"/>
      <c r="AT1360" s="13">
        <v>0.23123123123123099</v>
      </c>
      <c r="AU1360" s="13">
        <v>0.221063607924922</v>
      </c>
      <c r="AV1360" s="13"/>
      <c r="AW1360" s="13">
        <v>0.20679886685552401</v>
      </c>
      <c r="AX1360" s="13">
        <v>0.23084994753410301</v>
      </c>
      <c r="AY1360" s="13"/>
      <c r="AZ1360" s="13">
        <v>0.24169741697416999</v>
      </c>
      <c r="BA1360" s="13">
        <v>0.211842105263158</v>
      </c>
      <c r="BB1360" s="13"/>
      <c r="BC1360" s="13">
        <v>0.20689655172413801</v>
      </c>
      <c r="BD1360" s="13">
        <v>0.23478260869565201</v>
      </c>
      <c r="BE1360" s="13"/>
      <c r="BF1360" s="13">
        <v>0.19852941176470601</v>
      </c>
      <c r="BG1360" s="13">
        <v>0.21226415094339601</v>
      </c>
      <c r="BH1360" s="13"/>
      <c r="BI1360" s="13">
        <v>0.123188405797101</v>
      </c>
      <c r="BJ1360" s="13">
        <v>0.231822070145423</v>
      </c>
      <c r="BK1360" s="13"/>
      <c r="BL1360" s="13">
        <v>0.18811881188118801</v>
      </c>
      <c r="BM1360" s="13">
        <v>0.24242424242424199</v>
      </c>
    </row>
    <row r="1361" spans="2:65" x14ac:dyDescent="0.3">
      <c r="B1361" t="s">
        <v>73</v>
      </c>
      <c r="C1361" s="13">
        <v>0.11195158850226899</v>
      </c>
      <c r="D1361" s="13">
        <v>0.117174959871589</v>
      </c>
      <c r="E1361" s="13">
        <v>0.108381502890173</v>
      </c>
      <c r="F1361" s="13"/>
      <c r="G1361" s="13">
        <v>8.2872928176795604E-2</v>
      </c>
      <c r="H1361" s="13">
        <v>9.2436974789915999E-2</v>
      </c>
      <c r="I1361" s="13">
        <v>7.0110701107011106E-2</v>
      </c>
      <c r="J1361" s="13">
        <v>0.14691943127962101</v>
      </c>
      <c r="K1361" s="13">
        <v>0.12977099236641201</v>
      </c>
      <c r="L1361" s="13">
        <v>0.19298245614035101</v>
      </c>
      <c r="M1361" s="13"/>
      <c r="N1361" s="13">
        <v>0.11276595744680901</v>
      </c>
      <c r="O1361" s="13">
        <v>0.129411764705882</v>
      </c>
      <c r="P1361" s="13">
        <v>0.101123595505618</v>
      </c>
      <c r="Q1361" s="13">
        <v>0.100313479623824</v>
      </c>
      <c r="R1361" s="13"/>
      <c r="S1361" s="13">
        <v>9.6885813148788899E-2</v>
      </c>
      <c r="T1361" s="13">
        <v>0.134328358208955</v>
      </c>
      <c r="U1361" s="13">
        <v>0.112903225806452</v>
      </c>
      <c r="V1361" s="13">
        <v>0.15238095238095201</v>
      </c>
      <c r="W1361" s="13">
        <v>7.5630252100840303E-2</v>
      </c>
      <c r="X1361" s="13">
        <v>0.10606060606060599</v>
      </c>
      <c r="Y1361" s="13">
        <v>0.11214953271028</v>
      </c>
      <c r="Z1361" s="13">
        <v>0.133333333333333</v>
      </c>
      <c r="AA1361" s="13">
        <v>0.106918238993711</v>
      </c>
      <c r="AB1361" s="13">
        <v>0.117021276595745</v>
      </c>
      <c r="AC1361" s="13">
        <v>0.161764705882353</v>
      </c>
      <c r="AD1361" s="13">
        <v>4.3478260869565202E-2</v>
      </c>
      <c r="AE1361" s="13"/>
      <c r="AF1361" s="13">
        <v>0.111668757841907</v>
      </c>
      <c r="AG1361" s="13">
        <v>0.11478599221789899</v>
      </c>
      <c r="AH1361" s="13"/>
      <c r="AI1361" s="13">
        <v>8.0508474576271194E-2</v>
      </c>
      <c r="AJ1361" s="13">
        <v>0.11688311688311701</v>
      </c>
      <c r="AK1361" s="13">
        <v>0.124277456647399</v>
      </c>
      <c r="AL1361" s="13"/>
      <c r="AM1361" s="13">
        <v>8.8235294117647106E-2</v>
      </c>
      <c r="AN1361" s="13">
        <v>1.9230769230769201E-2</v>
      </c>
      <c r="AO1361" s="13">
        <v>0.11111111111111099</v>
      </c>
      <c r="AP1361" s="13"/>
      <c r="AQ1361" s="13">
        <v>8.2595870206489702E-2</v>
      </c>
      <c r="AR1361" s="13">
        <v>0.13906250000000001</v>
      </c>
      <c r="AS1361" s="13"/>
      <c r="AT1361" s="13">
        <v>9.00900900900901E-2</v>
      </c>
      <c r="AU1361" s="13">
        <v>0.11783107403545399</v>
      </c>
      <c r="AV1361" s="13"/>
      <c r="AW1361" s="13">
        <v>0.12747875354107599</v>
      </c>
      <c r="AX1361" s="13">
        <v>0.10598111227702001</v>
      </c>
      <c r="AY1361" s="13"/>
      <c r="AZ1361" s="13">
        <v>0.132841328413284</v>
      </c>
      <c r="BA1361" s="13">
        <v>9.8684210526315805E-2</v>
      </c>
      <c r="BB1361" s="13"/>
      <c r="BC1361" s="13">
        <v>0.10344827586206901</v>
      </c>
      <c r="BD1361" s="13">
        <v>0.11739130434782601</v>
      </c>
      <c r="BE1361" s="13"/>
      <c r="BF1361" s="13">
        <v>0.110294117647059</v>
      </c>
      <c r="BG1361" s="13">
        <v>9.9056603773584898E-2</v>
      </c>
      <c r="BH1361" s="13"/>
      <c r="BI1361" s="13">
        <v>7.9710144927536197E-2</v>
      </c>
      <c r="BJ1361" s="13">
        <v>0.115483319076133</v>
      </c>
      <c r="BK1361" s="13"/>
      <c r="BL1361" s="13">
        <v>0.118811881188119</v>
      </c>
      <c r="BM1361" s="13">
        <v>0.107323232323232</v>
      </c>
    </row>
    <row r="1362" spans="2:65" x14ac:dyDescent="0.3">
      <c r="B1362" t="s">
        <v>402</v>
      </c>
      <c r="C1362" s="13">
        <v>4.16036308623298E-2</v>
      </c>
      <c r="D1362" s="13">
        <v>4.8154093097913298E-2</v>
      </c>
      <c r="E1362" s="13">
        <v>3.6127167630057799E-2</v>
      </c>
      <c r="F1362" s="13"/>
      <c r="G1362" s="13">
        <v>2.2099447513812199E-2</v>
      </c>
      <c r="H1362" s="13">
        <v>4.20168067226891E-2</v>
      </c>
      <c r="I1362" s="13">
        <v>3.6900369003690002E-2</v>
      </c>
      <c r="J1362" s="13">
        <v>5.6872037914691899E-2</v>
      </c>
      <c r="K1362" s="13">
        <v>5.34351145038168E-2</v>
      </c>
      <c r="L1362" s="13">
        <v>4.0935672514619902E-2</v>
      </c>
      <c r="M1362" s="13"/>
      <c r="N1362" s="13">
        <v>4.0425531914893599E-2</v>
      </c>
      <c r="O1362" s="13">
        <v>4.7058823529411799E-2</v>
      </c>
      <c r="P1362" s="13">
        <v>3.3707865168539297E-2</v>
      </c>
      <c r="Q1362" s="13">
        <v>3.7617554858934199E-2</v>
      </c>
      <c r="R1362" s="13"/>
      <c r="S1362" s="13">
        <v>4.4982698961937698E-2</v>
      </c>
      <c r="T1362" s="13">
        <v>3.7313432835820899E-2</v>
      </c>
      <c r="U1362" s="13">
        <v>6.4516129032258104E-2</v>
      </c>
      <c r="V1362" s="13">
        <v>3.8095238095238099E-2</v>
      </c>
      <c r="W1362" s="13">
        <v>4.20168067226891E-2</v>
      </c>
      <c r="X1362" s="13">
        <v>1.5151515151515201E-2</v>
      </c>
      <c r="Y1362" s="13">
        <v>1.86915887850467E-2</v>
      </c>
      <c r="Z1362" s="13">
        <v>3.3333333333333298E-2</v>
      </c>
      <c r="AA1362" s="13">
        <v>7.5471698113207503E-2</v>
      </c>
      <c r="AB1362" s="13">
        <v>3.1914893617021302E-2</v>
      </c>
      <c r="AC1362" s="13">
        <v>2.9411764705882401E-2</v>
      </c>
      <c r="AD1362" s="13">
        <v>8.6956521739130405E-2</v>
      </c>
      <c r="AE1362" s="13"/>
      <c r="AF1362" s="13">
        <v>3.7641154328732697E-2</v>
      </c>
      <c r="AG1362" s="13">
        <v>4.66926070038911E-2</v>
      </c>
      <c r="AH1362" s="13"/>
      <c r="AI1362" s="13">
        <v>5.0847457627118599E-2</v>
      </c>
      <c r="AJ1362" s="13">
        <v>5.1948051948052E-2</v>
      </c>
      <c r="AK1362" s="13">
        <v>2.3121387283237E-2</v>
      </c>
      <c r="AL1362" s="13"/>
      <c r="AM1362" s="13">
        <v>5.8823529411764698E-2</v>
      </c>
      <c r="AN1362" s="13">
        <v>9.6153846153846201E-2</v>
      </c>
      <c r="AO1362" s="13">
        <v>2.2222222222222199E-2</v>
      </c>
      <c r="AP1362" s="13"/>
      <c r="AQ1362" s="13">
        <v>3.5398230088495602E-2</v>
      </c>
      <c r="AR1362" s="13">
        <v>4.8437500000000001E-2</v>
      </c>
      <c r="AS1362" s="13"/>
      <c r="AT1362" s="13">
        <v>3.3033033033033003E-2</v>
      </c>
      <c r="AU1362" s="13">
        <v>4.3795620437956199E-2</v>
      </c>
      <c r="AV1362" s="13"/>
      <c r="AW1362" s="13">
        <v>2.8328611898017001E-2</v>
      </c>
      <c r="AX1362" s="13">
        <v>4.6169989506820601E-2</v>
      </c>
      <c r="AY1362" s="13"/>
      <c r="AZ1362" s="13">
        <v>4.98154981549815E-2</v>
      </c>
      <c r="BA1362" s="13">
        <v>3.6842105263157898E-2</v>
      </c>
      <c r="BB1362" s="13"/>
      <c r="BC1362" s="13">
        <v>4.8850574712643702E-2</v>
      </c>
      <c r="BD1362" s="13">
        <v>2.6086956521739101E-2</v>
      </c>
      <c r="BE1362" s="13"/>
      <c r="BF1362" s="13">
        <v>2.9411764705882401E-2</v>
      </c>
      <c r="BG1362" s="13">
        <v>6.1320754716981098E-2</v>
      </c>
      <c r="BH1362" s="13"/>
      <c r="BI1362" s="13">
        <v>2.8985507246376802E-2</v>
      </c>
      <c r="BJ1362" s="13">
        <v>4.3627031650983701E-2</v>
      </c>
      <c r="BK1362" s="13"/>
      <c r="BL1362" s="13">
        <v>2.57425742574257E-2</v>
      </c>
      <c r="BM1362" s="13">
        <v>5.0505050505050497E-2</v>
      </c>
    </row>
    <row r="1363" spans="2:65" x14ac:dyDescent="0.3">
      <c r="B1363" t="s">
        <v>91</v>
      </c>
      <c r="C1363" s="13">
        <v>3.4039334341906202E-2</v>
      </c>
      <c r="D1363" s="13">
        <v>3.5313001605136403E-2</v>
      </c>
      <c r="E1363" s="13">
        <v>3.3236994219653197E-2</v>
      </c>
      <c r="F1363" s="13"/>
      <c r="G1363" s="13">
        <v>0</v>
      </c>
      <c r="H1363" s="13">
        <v>3.0812324929972001E-2</v>
      </c>
      <c r="I1363" s="13">
        <v>3.3210332103321E-2</v>
      </c>
      <c r="J1363" s="13">
        <v>3.3175355450236997E-2</v>
      </c>
      <c r="K1363" s="13">
        <v>8.3969465648855005E-2</v>
      </c>
      <c r="L1363" s="13">
        <v>4.0935672514619902E-2</v>
      </c>
      <c r="M1363" s="13"/>
      <c r="N1363" s="13">
        <v>3.1914893617021302E-2</v>
      </c>
      <c r="O1363" s="13">
        <v>3.5294117647058802E-2</v>
      </c>
      <c r="P1363" s="13">
        <v>5.6179775280898901E-3</v>
      </c>
      <c r="Q1363" s="13">
        <v>5.3291536050156699E-2</v>
      </c>
      <c r="R1363" s="13"/>
      <c r="S1363" s="13">
        <v>1.3840830449827E-2</v>
      </c>
      <c r="T1363" s="13">
        <v>7.4626865671641798E-2</v>
      </c>
      <c r="U1363" s="13">
        <v>4.8387096774193498E-2</v>
      </c>
      <c r="V1363" s="13">
        <v>9.5238095238095195E-3</v>
      </c>
      <c r="W1363" s="13">
        <v>5.0420168067226899E-2</v>
      </c>
      <c r="X1363" s="13">
        <v>6.8181818181818205E-2</v>
      </c>
      <c r="Y1363" s="13">
        <v>2.80373831775701E-2</v>
      </c>
      <c r="Z1363" s="13">
        <v>6.6666666666666693E-2</v>
      </c>
      <c r="AA1363" s="13">
        <v>2.51572327044025E-2</v>
      </c>
      <c r="AB1363" s="13">
        <v>1.0638297872340399E-2</v>
      </c>
      <c r="AC1363" s="13">
        <v>2.9411764705882401E-2</v>
      </c>
      <c r="AD1363" s="13">
        <v>0</v>
      </c>
      <c r="AE1363" s="13"/>
      <c r="AF1363" s="13">
        <v>2.88582183186951E-2</v>
      </c>
      <c r="AG1363" s="13">
        <v>4.2801556420233498E-2</v>
      </c>
      <c r="AH1363" s="13"/>
      <c r="AI1363" s="13">
        <v>2.1186440677966101E-2</v>
      </c>
      <c r="AJ1363" s="13">
        <v>0</v>
      </c>
      <c r="AK1363" s="13">
        <v>3.4682080924855502E-2</v>
      </c>
      <c r="AL1363" s="13"/>
      <c r="AM1363" s="13">
        <v>1.4705882352941201E-2</v>
      </c>
      <c r="AN1363" s="13">
        <v>0</v>
      </c>
      <c r="AO1363" s="13">
        <v>2.96296296296296E-2</v>
      </c>
      <c r="AP1363" s="13"/>
      <c r="AQ1363" s="13">
        <v>2.9498525073746298E-2</v>
      </c>
      <c r="AR1363" s="13">
        <v>3.90625E-2</v>
      </c>
      <c r="AS1363" s="13"/>
      <c r="AT1363" s="13">
        <v>2.7027027027027001E-2</v>
      </c>
      <c r="AU1363" s="13">
        <v>3.6496350364963501E-2</v>
      </c>
      <c r="AV1363" s="13"/>
      <c r="AW1363" s="13">
        <v>2.8328611898017001E-2</v>
      </c>
      <c r="AX1363" s="13">
        <v>3.6726128016789102E-2</v>
      </c>
      <c r="AY1363" s="13"/>
      <c r="AZ1363" s="13">
        <v>3.5055350553505497E-2</v>
      </c>
      <c r="BA1363" s="13">
        <v>3.2894736842105303E-2</v>
      </c>
      <c r="BB1363" s="13"/>
      <c r="BC1363" s="13">
        <v>1.4367816091954E-2</v>
      </c>
      <c r="BD1363" s="13">
        <v>4.3478260869565202E-2</v>
      </c>
      <c r="BE1363" s="13"/>
      <c r="BF1363" s="13">
        <v>7.3529411764705899E-3</v>
      </c>
      <c r="BG1363" s="13">
        <v>1.88679245283019E-2</v>
      </c>
      <c r="BH1363" s="13"/>
      <c r="BI1363" s="13">
        <v>5.7971014492753603E-2</v>
      </c>
      <c r="BJ1363" s="13">
        <v>3.1650983746792101E-2</v>
      </c>
      <c r="BK1363" s="13"/>
      <c r="BL1363" s="13">
        <v>2.9702970297029702E-2</v>
      </c>
      <c r="BM1363" s="13">
        <v>3.6616161616161602E-2</v>
      </c>
    </row>
    <row r="1364" spans="2:65" x14ac:dyDescent="0.3">
      <c r="B1364" t="s">
        <v>76</v>
      </c>
      <c r="C1364" s="13">
        <v>0.58925869894099803</v>
      </c>
      <c r="D1364" s="13">
        <v>0.56179775280898903</v>
      </c>
      <c r="E1364" s="13">
        <v>0.61127167630057799</v>
      </c>
      <c r="F1364" s="13"/>
      <c r="G1364" s="13">
        <v>0.71823204419889497</v>
      </c>
      <c r="H1364" s="13">
        <v>0.61344537815126099</v>
      </c>
      <c r="I1364" s="13">
        <v>0.690036900369004</v>
      </c>
      <c r="J1364" s="13">
        <v>0.535545023696682</v>
      </c>
      <c r="K1364" s="13">
        <v>0.465648854961832</v>
      </c>
      <c r="L1364" s="13">
        <v>0.40350877192982498</v>
      </c>
      <c r="M1364" s="13"/>
      <c r="N1364" s="13">
        <v>0.58297872340425505</v>
      </c>
      <c r="O1364" s="13">
        <v>0.57941176470588196</v>
      </c>
      <c r="P1364" s="13">
        <v>0.60674157303370801</v>
      </c>
      <c r="Q1364" s="13">
        <v>0.59561128526645801</v>
      </c>
      <c r="R1364" s="13"/>
      <c r="S1364" s="13">
        <v>0.63667820069204195</v>
      </c>
      <c r="T1364" s="13">
        <v>0.54477611940298498</v>
      </c>
      <c r="U1364" s="13">
        <v>0.51612903225806495</v>
      </c>
      <c r="V1364" s="13">
        <v>0.52380952380952395</v>
      </c>
      <c r="W1364" s="13">
        <v>0.66386554621848703</v>
      </c>
      <c r="X1364" s="13">
        <v>0.62121212121212099</v>
      </c>
      <c r="Y1364" s="13">
        <v>0.579439252336449</v>
      </c>
      <c r="Z1364" s="13">
        <v>0.46666666666666701</v>
      </c>
      <c r="AA1364" s="13">
        <v>0.59748427672955995</v>
      </c>
      <c r="AB1364" s="13">
        <v>0.60638297872340396</v>
      </c>
      <c r="AC1364" s="13">
        <v>0.45588235294117602</v>
      </c>
      <c r="AD1364" s="13">
        <v>0.65217391304347805</v>
      </c>
      <c r="AE1364" s="13"/>
      <c r="AF1364" s="13">
        <v>0.61480552070263506</v>
      </c>
      <c r="AG1364" s="13">
        <v>0.546692607003891</v>
      </c>
      <c r="AH1364" s="13"/>
      <c r="AI1364" s="13">
        <v>0.63559322033898302</v>
      </c>
      <c r="AJ1364" s="13">
        <v>0.59740259740259705</v>
      </c>
      <c r="AK1364" s="13">
        <v>0.59826589595375701</v>
      </c>
      <c r="AL1364" s="13"/>
      <c r="AM1364" s="13">
        <v>0.70588235294117596</v>
      </c>
      <c r="AN1364" s="13">
        <v>0.65384615384615397</v>
      </c>
      <c r="AO1364" s="13">
        <v>0.562962962962963</v>
      </c>
      <c r="AP1364" s="13"/>
      <c r="AQ1364" s="13">
        <v>0.64159292035398197</v>
      </c>
      <c r="AR1364" s="13">
        <v>0.53593749999999996</v>
      </c>
      <c r="AS1364" s="13"/>
      <c r="AT1364" s="13">
        <v>0.618618618618619</v>
      </c>
      <c r="AU1364" s="13">
        <v>0.58081334723670497</v>
      </c>
      <c r="AV1364" s="13"/>
      <c r="AW1364" s="13">
        <v>0.60906515580736498</v>
      </c>
      <c r="AX1364" s="13">
        <v>0.58027282266526803</v>
      </c>
      <c r="AY1364" s="13"/>
      <c r="AZ1364" s="13">
        <v>0.54059040590405905</v>
      </c>
      <c r="BA1364" s="13">
        <v>0.61973684210526303</v>
      </c>
      <c r="BB1364" s="13"/>
      <c r="BC1364" s="13">
        <v>0.62643678160919503</v>
      </c>
      <c r="BD1364" s="13">
        <v>0.57826086956521705</v>
      </c>
      <c r="BE1364" s="13"/>
      <c r="BF1364" s="13">
        <v>0.65441176470588203</v>
      </c>
      <c r="BG1364" s="13">
        <v>0.60849056603773599</v>
      </c>
      <c r="BH1364" s="13"/>
      <c r="BI1364" s="13">
        <v>0.71014492753623204</v>
      </c>
      <c r="BJ1364" s="13">
        <v>0.57741659538066703</v>
      </c>
      <c r="BK1364" s="13"/>
      <c r="BL1364" s="13">
        <v>0.63762376237623797</v>
      </c>
      <c r="BM1364" s="13">
        <v>0.56313131313131304</v>
      </c>
    </row>
    <row r="1365" spans="2:65" x14ac:dyDescent="0.3">
      <c r="B1365" t="s">
        <v>77</v>
      </c>
      <c r="C1365" s="13">
        <v>0.15355521936459901</v>
      </c>
      <c r="D1365" s="13">
        <v>0.16532905296950201</v>
      </c>
      <c r="E1365" s="13">
        <v>0.144508670520231</v>
      </c>
      <c r="F1365" s="13"/>
      <c r="G1365" s="13">
        <v>0.10497237569060799</v>
      </c>
      <c r="H1365" s="13">
        <v>0.13445378151260501</v>
      </c>
      <c r="I1365" s="13">
        <v>0.107011070110701</v>
      </c>
      <c r="J1365" s="13">
        <v>0.20379146919431301</v>
      </c>
      <c r="K1365" s="13">
        <v>0.18320610687022901</v>
      </c>
      <c r="L1365" s="13">
        <v>0.233918128654971</v>
      </c>
      <c r="M1365" s="13"/>
      <c r="N1365" s="13">
        <v>0.15319148936170199</v>
      </c>
      <c r="O1365" s="13">
        <v>0.17647058823529399</v>
      </c>
      <c r="P1365" s="13">
        <v>0.13483146067415699</v>
      </c>
      <c r="Q1365" s="13">
        <v>0.13793103448275901</v>
      </c>
      <c r="R1365" s="13"/>
      <c r="S1365" s="13">
        <v>0.14186851211072701</v>
      </c>
      <c r="T1365" s="13">
        <v>0.171641791044776</v>
      </c>
      <c r="U1365" s="13">
        <v>0.17741935483870999</v>
      </c>
      <c r="V1365" s="13">
        <v>0.19047619047618999</v>
      </c>
      <c r="W1365" s="13">
        <v>0.11764705882352899</v>
      </c>
      <c r="X1365" s="13">
        <v>0.12121212121212099</v>
      </c>
      <c r="Y1365" s="13">
        <v>0.13084112149532701</v>
      </c>
      <c r="Z1365" s="13">
        <v>0.16666666666666699</v>
      </c>
      <c r="AA1365" s="13">
        <v>0.182389937106918</v>
      </c>
      <c r="AB1365" s="13">
        <v>0.14893617021276601</v>
      </c>
      <c r="AC1365" s="13">
        <v>0.191176470588235</v>
      </c>
      <c r="AD1365" s="13">
        <v>0.13043478260869601</v>
      </c>
      <c r="AE1365" s="13"/>
      <c r="AF1365" s="13">
        <v>0.14930991217063999</v>
      </c>
      <c r="AG1365" s="13">
        <v>0.16147859922179</v>
      </c>
      <c r="AH1365" s="13"/>
      <c r="AI1365" s="13">
        <v>0.13135593220339001</v>
      </c>
      <c r="AJ1365" s="13">
        <v>0.168831168831169</v>
      </c>
      <c r="AK1365" s="13">
        <v>0.14739884393063599</v>
      </c>
      <c r="AL1365" s="13"/>
      <c r="AM1365" s="13">
        <v>0.14705882352941199</v>
      </c>
      <c r="AN1365" s="13">
        <v>0.115384615384615</v>
      </c>
      <c r="AO1365" s="13">
        <v>0.133333333333333</v>
      </c>
      <c r="AP1365" s="13"/>
      <c r="AQ1365" s="13">
        <v>0.117994100294985</v>
      </c>
      <c r="AR1365" s="13">
        <v>0.1875</v>
      </c>
      <c r="AS1365" s="13"/>
      <c r="AT1365" s="13">
        <v>0.123123123123123</v>
      </c>
      <c r="AU1365" s="13">
        <v>0.16162669447340999</v>
      </c>
      <c r="AV1365" s="13"/>
      <c r="AW1365" s="13">
        <v>0.15580736543909299</v>
      </c>
      <c r="AX1365" s="13">
        <v>0.152151101783841</v>
      </c>
      <c r="AY1365" s="13"/>
      <c r="AZ1365" s="13">
        <v>0.18265682656826601</v>
      </c>
      <c r="BA1365" s="13">
        <v>0.13552631578947399</v>
      </c>
      <c r="BB1365" s="13"/>
      <c r="BC1365" s="13">
        <v>0.15229885057471301</v>
      </c>
      <c r="BD1365" s="13">
        <v>0.143478260869565</v>
      </c>
      <c r="BE1365" s="13"/>
      <c r="BF1365" s="13">
        <v>0.13970588235294101</v>
      </c>
      <c r="BG1365" s="13">
        <v>0.160377358490566</v>
      </c>
      <c r="BH1365" s="13"/>
      <c r="BI1365" s="13">
        <v>0.108695652173913</v>
      </c>
      <c r="BJ1365" s="13">
        <v>0.15911035072711699</v>
      </c>
      <c r="BK1365" s="13"/>
      <c r="BL1365" s="13">
        <v>0.14455445544554499</v>
      </c>
      <c r="BM1365" s="13">
        <v>0.15782828282828301</v>
      </c>
    </row>
    <row r="1366" spans="2:65" x14ac:dyDescent="0.3">
      <c r="B1366" t="s">
        <v>78</v>
      </c>
      <c r="C1366" s="13">
        <v>0.43570347957639899</v>
      </c>
      <c r="D1366" s="13">
        <v>0.39646869983948602</v>
      </c>
      <c r="E1366" s="13">
        <v>0.46676300578034702</v>
      </c>
      <c r="F1366" s="13"/>
      <c r="G1366" s="13">
        <v>0.61325966850828695</v>
      </c>
      <c r="H1366" s="13">
        <v>0.47899159663865498</v>
      </c>
      <c r="I1366" s="13">
        <v>0.58302583025830301</v>
      </c>
      <c r="J1366" s="13">
        <v>0.33175355450236999</v>
      </c>
      <c r="K1366" s="13">
        <v>0.28244274809160302</v>
      </c>
      <c r="L1366" s="13">
        <v>0.16959064327485401</v>
      </c>
      <c r="M1366" s="13"/>
      <c r="N1366" s="13">
        <v>0.42978723404255298</v>
      </c>
      <c r="O1366" s="13">
        <v>0.40294117647058803</v>
      </c>
      <c r="P1366" s="13">
        <v>0.47191011235954999</v>
      </c>
      <c r="Q1366" s="13">
        <v>0.45768025078369901</v>
      </c>
      <c r="R1366" s="13"/>
      <c r="S1366" s="13">
        <v>0.49480968858131502</v>
      </c>
      <c r="T1366" s="13">
        <v>0.37313432835820898</v>
      </c>
      <c r="U1366" s="13">
        <v>0.33870967741935498</v>
      </c>
      <c r="V1366" s="13">
        <v>0.33333333333333298</v>
      </c>
      <c r="W1366" s="13">
        <v>0.54621848739495804</v>
      </c>
      <c r="X1366" s="13">
        <v>0.5</v>
      </c>
      <c r="Y1366" s="13">
        <v>0.44859813084112099</v>
      </c>
      <c r="Z1366" s="13">
        <v>0.3</v>
      </c>
      <c r="AA1366" s="13">
        <v>0.41509433962264197</v>
      </c>
      <c r="AB1366" s="13">
        <v>0.45744680851063801</v>
      </c>
      <c r="AC1366" s="13">
        <v>0.26470588235294101</v>
      </c>
      <c r="AD1366" s="13">
        <v>0.52173913043478304</v>
      </c>
      <c r="AE1366" s="13"/>
      <c r="AF1366" s="13">
        <v>0.46549560853199501</v>
      </c>
      <c r="AG1366" s="13">
        <v>0.38521400778210102</v>
      </c>
      <c r="AH1366" s="13"/>
      <c r="AI1366" s="13">
        <v>0.50423728813559299</v>
      </c>
      <c r="AJ1366" s="13">
        <v>0.42857142857142899</v>
      </c>
      <c r="AK1366" s="13">
        <v>0.450867052023121</v>
      </c>
      <c r="AL1366" s="13"/>
      <c r="AM1366" s="13">
        <v>0.55882352941176505</v>
      </c>
      <c r="AN1366" s="13">
        <v>0.53846153846153799</v>
      </c>
      <c r="AO1366" s="13">
        <v>0.42962962962963003</v>
      </c>
      <c r="AP1366" s="13"/>
      <c r="AQ1366" s="13">
        <v>0.52359882005899705</v>
      </c>
      <c r="AR1366" s="13">
        <v>0.34843750000000001</v>
      </c>
      <c r="AS1366" s="13"/>
      <c r="AT1366" s="13">
        <v>0.49549549549549599</v>
      </c>
      <c r="AU1366" s="13">
        <v>0.41918665276329498</v>
      </c>
      <c r="AV1366" s="13"/>
      <c r="AW1366" s="13">
        <v>0.45325779036827202</v>
      </c>
      <c r="AX1366" s="13">
        <v>0.42812172088142703</v>
      </c>
      <c r="AY1366" s="13"/>
      <c r="AZ1366" s="13">
        <v>0.35793357933579301</v>
      </c>
      <c r="BA1366" s="13">
        <v>0.48421052631578898</v>
      </c>
      <c r="BB1366" s="13"/>
      <c r="BC1366" s="13">
        <v>0.47413793103448298</v>
      </c>
      <c r="BD1366" s="13">
        <v>0.434782608695652</v>
      </c>
      <c r="BE1366" s="13"/>
      <c r="BF1366" s="13">
        <v>0.51470588235294101</v>
      </c>
      <c r="BG1366" s="13">
        <v>0.44811320754716999</v>
      </c>
      <c r="BH1366" s="13"/>
      <c r="BI1366" s="13">
        <v>0.60144927536231896</v>
      </c>
      <c r="BJ1366" s="13">
        <v>0.41830624465354999</v>
      </c>
      <c r="BK1366" s="13"/>
      <c r="BL1366" s="13">
        <v>0.49306930693069301</v>
      </c>
      <c r="BM1366" s="13">
        <v>0.40530303030303</v>
      </c>
    </row>
    <row r="1367" spans="2:65" x14ac:dyDescent="0.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row>
    <row r="1368" spans="2:65" x14ac:dyDescent="0.3">
      <c r="B1368" s="6" t="s">
        <v>519</v>
      </c>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row>
    <row r="1369" spans="2:65" x14ac:dyDescent="0.3">
      <c r="B1369" s="23" t="s">
        <v>82</v>
      </c>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row>
    <row r="1370" spans="2:65" x14ac:dyDescent="0.3">
      <c r="B1370" t="s">
        <v>400</v>
      </c>
      <c r="C1370" s="13">
        <v>0.224659606656581</v>
      </c>
      <c r="D1370" s="13">
        <v>0.21669341894061001</v>
      </c>
      <c r="E1370" s="13">
        <v>0.22832369942196501</v>
      </c>
      <c r="F1370" s="13"/>
      <c r="G1370" s="13">
        <v>0.29281767955801102</v>
      </c>
      <c r="H1370" s="13">
        <v>0.24089635854341701</v>
      </c>
      <c r="I1370" s="13">
        <v>0.27675276752767503</v>
      </c>
      <c r="J1370" s="13">
        <v>0.21327014218009499</v>
      </c>
      <c r="K1370" s="13">
        <v>0.14503816793893101</v>
      </c>
      <c r="L1370" s="13">
        <v>0.11111111111111099</v>
      </c>
      <c r="M1370" s="13"/>
      <c r="N1370" s="13">
        <v>0.21702127659574499</v>
      </c>
      <c r="O1370" s="13">
        <v>0.21176470588235299</v>
      </c>
      <c r="P1370" s="13">
        <v>0.213483146067416</v>
      </c>
      <c r="Q1370" s="13">
        <v>0.25078369905956099</v>
      </c>
      <c r="R1370" s="13"/>
      <c r="S1370" s="13">
        <v>0.25605536332179901</v>
      </c>
      <c r="T1370" s="13">
        <v>0.14179104477611901</v>
      </c>
      <c r="U1370" s="13">
        <v>0.19354838709677399</v>
      </c>
      <c r="V1370" s="13">
        <v>0.19047619047618999</v>
      </c>
      <c r="W1370" s="13">
        <v>0.252100840336134</v>
      </c>
      <c r="X1370" s="13">
        <v>0.25</v>
      </c>
      <c r="Y1370" s="13">
        <v>0.233644859813084</v>
      </c>
      <c r="Z1370" s="13">
        <v>0.2</v>
      </c>
      <c r="AA1370" s="13">
        <v>0.213836477987421</v>
      </c>
      <c r="AB1370" s="13">
        <v>0.23404255319148901</v>
      </c>
      <c r="AC1370" s="13">
        <v>0.23529411764705899</v>
      </c>
      <c r="AD1370" s="13">
        <v>0.26086956521739102</v>
      </c>
      <c r="AE1370" s="13"/>
      <c r="AF1370" s="13">
        <v>0.25345043914679999</v>
      </c>
      <c r="AG1370" s="13">
        <v>0.178988326848249</v>
      </c>
      <c r="AH1370" s="13"/>
      <c r="AI1370" s="13">
        <v>0.23728813559322001</v>
      </c>
      <c r="AJ1370" s="13">
        <v>0.246753246753247</v>
      </c>
      <c r="AK1370" s="13">
        <v>0.22832369942196501</v>
      </c>
      <c r="AL1370" s="13"/>
      <c r="AM1370" s="13">
        <v>0.23529411764705899</v>
      </c>
      <c r="AN1370" s="13">
        <v>0.28846153846153799</v>
      </c>
      <c r="AO1370" s="13">
        <v>0.2</v>
      </c>
      <c r="AP1370" s="13"/>
      <c r="AQ1370" s="13">
        <v>0.25073746312684397</v>
      </c>
      <c r="AR1370" s="13">
        <v>0.19843749999999999</v>
      </c>
      <c r="AS1370" s="13"/>
      <c r="AT1370" s="13">
        <v>0.246246246246246</v>
      </c>
      <c r="AU1370" s="13">
        <v>0.21689259645464001</v>
      </c>
      <c r="AV1370" s="13"/>
      <c r="AW1370" s="13">
        <v>0.24079320113314401</v>
      </c>
      <c r="AX1370" s="13">
        <v>0.21615949632738701</v>
      </c>
      <c r="AY1370" s="13"/>
      <c r="AZ1370" s="13">
        <v>0.20848708487084899</v>
      </c>
      <c r="BA1370" s="13">
        <v>0.231578947368421</v>
      </c>
      <c r="BB1370" s="13"/>
      <c r="BC1370" s="13">
        <v>0.247126436781609</v>
      </c>
      <c r="BD1370" s="13">
        <v>0.19130434782608699</v>
      </c>
      <c r="BE1370" s="13"/>
      <c r="BF1370" s="13">
        <v>0.22794117647058801</v>
      </c>
      <c r="BG1370" s="13">
        <v>0.259433962264151</v>
      </c>
      <c r="BH1370" s="13"/>
      <c r="BI1370" s="13">
        <v>0.36231884057970998</v>
      </c>
      <c r="BJ1370" s="13">
        <v>0.20786997433703999</v>
      </c>
      <c r="BK1370" s="13"/>
      <c r="BL1370" s="13">
        <v>0.26732673267326701</v>
      </c>
      <c r="BM1370" s="13">
        <v>0.19949494949495</v>
      </c>
    </row>
    <row r="1371" spans="2:65" x14ac:dyDescent="0.3">
      <c r="B1371" t="s">
        <v>71</v>
      </c>
      <c r="C1371" s="13">
        <v>0.36308623298033299</v>
      </c>
      <c r="D1371" s="13">
        <v>0.38844301765650102</v>
      </c>
      <c r="E1371" s="13">
        <v>0.34248554913294799</v>
      </c>
      <c r="F1371" s="13"/>
      <c r="G1371" s="13">
        <v>0.425414364640884</v>
      </c>
      <c r="H1371" s="13">
        <v>0.34453781512604997</v>
      </c>
      <c r="I1371" s="13">
        <v>0.354243542435424</v>
      </c>
      <c r="J1371" s="13">
        <v>0.37914691943127998</v>
      </c>
      <c r="K1371" s="13">
        <v>0.35114503816793902</v>
      </c>
      <c r="L1371" s="13">
        <v>0.33918128654970803</v>
      </c>
      <c r="M1371" s="13"/>
      <c r="N1371" s="13">
        <v>0.35531914893617</v>
      </c>
      <c r="O1371" s="13">
        <v>0.36764705882352899</v>
      </c>
      <c r="P1371" s="13">
        <v>0.376404494382022</v>
      </c>
      <c r="Q1371" s="13">
        <v>0.36363636363636398</v>
      </c>
      <c r="R1371" s="13"/>
      <c r="S1371" s="13">
        <v>0.37716262975778497</v>
      </c>
      <c r="T1371" s="13">
        <v>0.44029850746268701</v>
      </c>
      <c r="U1371" s="13">
        <v>0.43548387096774199</v>
      </c>
      <c r="V1371" s="13">
        <v>0.419047619047619</v>
      </c>
      <c r="W1371" s="13">
        <v>0.39495798319327702</v>
      </c>
      <c r="X1371" s="13">
        <v>0.35606060606060602</v>
      </c>
      <c r="Y1371" s="13">
        <v>0.289719626168224</v>
      </c>
      <c r="Z1371" s="13">
        <v>0.233333333333333</v>
      </c>
      <c r="AA1371" s="13">
        <v>0.34591194968553501</v>
      </c>
      <c r="AB1371" s="13">
        <v>0.35106382978723399</v>
      </c>
      <c r="AC1371" s="13">
        <v>0.220588235294118</v>
      </c>
      <c r="AD1371" s="13">
        <v>0.26086956521739102</v>
      </c>
      <c r="AE1371" s="13"/>
      <c r="AF1371" s="13">
        <v>0.37264742785445398</v>
      </c>
      <c r="AG1371" s="13">
        <v>0.35019455252918302</v>
      </c>
      <c r="AH1371" s="13"/>
      <c r="AI1371" s="13">
        <v>0.394067796610169</v>
      </c>
      <c r="AJ1371" s="13">
        <v>0.337662337662338</v>
      </c>
      <c r="AK1371" s="13">
        <v>0.38728323699422001</v>
      </c>
      <c r="AL1371" s="13"/>
      <c r="AM1371" s="13">
        <v>0.36764705882352899</v>
      </c>
      <c r="AN1371" s="13">
        <v>0.44230769230769201</v>
      </c>
      <c r="AO1371" s="13">
        <v>0.39259259259259299</v>
      </c>
      <c r="AP1371" s="13"/>
      <c r="AQ1371" s="13">
        <v>0.37463126843657801</v>
      </c>
      <c r="AR1371" s="13">
        <v>0.3515625</v>
      </c>
      <c r="AS1371" s="13"/>
      <c r="AT1371" s="13">
        <v>0.37837837837837801</v>
      </c>
      <c r="AU1371" s="13">
        <v>0.36287799791449399</v>
      </c>
      <c r="AV1371" s="13"/>
      <c r="AW1371" s="13">
        <v>0.35127478753541103</v>
      </c>
      <c r="AX1371" s="13">
        <v>0.36831059811122802</v>
      </c>
      <c r="AY1371" s="13"/>
      <c r="AZ1371" s="13">
        <v>0.33948339483394802</v>
      </c>
      <c r="BA1371" s="13">
        <v>0.38289473684210501</v>
      </c>
      <c r="BB1371" s="13"/>
      <c r="BC1371" s="13">
        <v>0.41379310344827602</v>
      </c>
      <c r="BD1371" s="13">
        <v>0.33478260869565202</v>
      </c>
      <c r="BE1371" s="13"/>
      <c r="BF1371" s="13">
        <v>0.42647058823529399</v>
      </c>
      <c r="BG1371" s="13">
        <v>0.40566037735849098</v>
      </c>
      <c r="BH1371" s="13"/>
      <c r="BI1371" s="13">
        <v>0.34057971014492799</v>
      </c>
      <c r="BJ1371" s="13">
        <v>0.36698032506415701</v>
      </c>
      <c r="BK1371" s="13"/>
      <c r="BL1371" s="13">
        <v>0.384158415841584</v>
      </c>
      <c r="BM1371" s="13">
        <v>0.35101010101010099</v>
      </c>
    </row>
    <row r="1372" spans="2:65" x14ac:dyDescent="0.3">
      <c r="B1372" t="s">
        <v>401</v>
      </c>
      <c r="C1372" s="13">
        <v>0.20953101361573401</v>
      </c>
      <c r="D1372" s="13">
        <v>0.20064205457463899</v>
      </c>
      <c r="E1372" s="13">
        <v>0.21820809248554901</v>
      </c>
      <c r="F1372" s="13"/>
      <c r="G1372" s="13">
        <v>0.16022099447513799</v>
      </c>
      <c r="H1372" s="13">
        <v>0.224089635854342</v>
      </c>
      <c r="I1372" s="13">
        <v>0.177121771217712</v>
      </c>
      <c r="J1372" s="13">
        <v>0.20379146919431301</v>
      </c>
      <c r="K1372" s="13">
        <v>0.25954198473282403</v>
      </c>
      <c r="L1372" s="13">
        <v>0.251461988304094</v>
      </c>
      <c r="M1372" s="13"/>
      <c r="N1372" s="13">
        <v>0.18936170212765999</v>
      </c>
      <c r="O1372" s="13">
        <v>0.220588235294118</v>
      </c>
      <c r="P1372" s="13">
        <v>0.23033707865168501</v>
      </c>
      <c r="Q1372" s="13">
        <v>0.21316614420062699</v>
      </c>
      <c r="R1372" s="13"/>
      <c r="S1372" s="13">
        <v>0.169550173010381</v>
      </c>
      <c r="T1372" s="13">
        <v>0.22388059701492499</v>
      </c>
      <c r="U1372" s="13">
        <v>0.12903225806451599</v>
      </c>
      <c r="V1372" s="13">
        <v>0.25714285714285701</v>
      </c>
      <c r="W1372" s="13">
        <v>0.13445378151260501</v>
      </c>
      <c r="X1372" s="13">
        <v>0.204545454545455</v>
      </c>
      <c r="Y1372" s="13">
        <v>0.27102803738317799</v>
      </c>
      <c r="Z1372" s="13">
        <v>0.233333333333333</v>
      </c>
      <c r="AA1372" s="13">
        <v>0.25157232704402499</v>
      </c>
      <c r="AB1372" s="13">
        <v>0.21276595744680901</v>
      </c>
      <c r="AC1372" s="13">
        <v>0.29411764705882398</v>
      </c>
      <c r="AD1372" s="13">
        <v>0.173913043478261</v>
      </c>
      <c r="AE1372" s="13"/>
      <c r="AF1372" s="13">
        <v>0.188205771643664</v>
      </c>
      <c r="AG1372" s="13">
        <v>0.243190661478599</v>
      </c>
      <c r="AH1372" s="13"/>
      <c r="AI1372" s="13">
        <v>0.21610169491525399</v>
      </c>
      <c r="AJ1372" s="13">
        <v>0.207792207792208</v>
      </c>
      <c r="AK1372" s="13">
        <v>0.19653179190751399</v>
      </c>
      <c r="AL1372" s="13"/>
      <c r="AM1372" s="13">
        <v>0.26470588235294101</v>
      </c>
      <c r="AN1372" s="13">
        <v>0.19230769230769201</v>
      </c>
      <c r="AO1372" s="13">
        <v>0.20740740740740701</v>
      </c>
      <c r="AP1372" s="13"/>
      <c r="AQ1372" s="13">
        <v>0.19174041297935099</v>
      </c>
      <c r="AR1372" s="13">
        <v>0.2265625</v>
      </c>
      <c r="AS1372" s="13"/>
      <c r="AT1372" s="13">
        <v>0.20720720720720701</v>
      </c>
      <c r="AU1372" s="13">
        <v>0.20855057351407699</v>
      </c>
      <c r="AV1372" s="13"/>
      <c r="AW1372" s="13">
        <v>0.23512747875354101</v>
      </c>
      <c r="AX1372" s="13">
        <v>0.200419727177335</v>
      </c>
      <c r="AY1372" s="13"/>
      <c r="AZ1372" s="13">
        <v>0.23616236162361601</v>
      </c>
      <c r="BA1372" s="13">
        <v>0.188157894736842</v>
      </c>
      <c r="BB1372" s="13"/>
      <c r="BC1372" s="13">
        <v>0.17241379310344801</v>
      </c>
      <c r="BD1372" s="13">
        <v>0.27391304347826101</v>
      </c>
      <c r="BE1372" s="13"/>
      <c r="BF1372" s="13">
        <v>0.161764705882353</v>
      </c>
      <c r="BG1372" s="13">
        <v>0.179245283018868</v>
      </c>
      <c r="BH1372" s="13"/>
      <c r="BI1372" s="13">
        <v>0.18115942028985499</v>
      </c>
      <c r="BJ1372" s="13">
        <v>0.21129170230966601</v>
      </c>
      <c r="BK1372" s="13"/>
      <c r="BL1372" s="13">
        <v>0.16831683168316799</v>
      </c>
      <c r="BM1372" s="13">
        <v>0.23106060606060599</v>
      </c>
    </row>
    <row r="1373" spans="2:65" x14ac:dyDescent="0.3">
      <c r="B1373" t="s">
        <v>73</v>
      </c>
      <c r="C1373" s="13">
        <v>0.104387291981846</v>
      </c>
      <c r="D1373" s="13">
        <v>9.1492776886035299E-2</v>
      </c>
      <c r="E1373" s="13">
        <v>0.117052023121387</v>
      </c>
      <c r="F1373" s="13"/>
      <c r="G1373" s="13">
        <v>9.3922651933701695E-2</v>
      </c>
      <c r="H1373" s="13">
        <v>0.112044817927171</v>
      </c>
      <c r="I1373" s="13">
        <v>8.8560885608856096E-2</v>
      </c>
      <c r="J1373" s="13">
        <v>9.9526066350710901E-2</v>
      </c>
      <c r="K1373" s="13">
        <v>9.1603053435114504E-2</v>
      </c>
      <c r="L1373" s="13">
        <v>0.140350877192982</v>
      </c>
      <c r="M1373" s="13"/>
      <c r="N1373" s="13">
        <v>0.12553191489361701</v>
      </c>
      <c r="O1373" s="13">
        <v>8.5294117647058798E-2</v>
      </c>
      <c r="P1373" s="13">
        <v>0.123595505617978</v>
      </c>
      <c r="Q1373" s="13">
        <v>8.7774294670846395E-2</v>
      </c>
      <c r="R1373" s="13"/>
      <c r="S1373" s="13">
        <v>0.121107266435986</v>
      </c>
      <c r="T1373" s="13">
        <v>0.111940298507463</v>
      </c>
      <c r="U1373" s="13">
        <v>0.112903225806452</v>
      </c>
      <c r="V1373" s="13">
        <v>9.5238095238095205E-2</v>
      </c>
      <c r="W1373" s="13">
        <v>9.2436974789915999E-2</v>
      </c>
      <c r="X1373" s="13">
        <v>8.3333333333333301E-2</v>
      </c>
      <c r="Y1373" s="13">
        <v>8.4112149532710304E-2</v>
      </c>
      <c r="Z1373" s="13">
        <v>0.16666666666666699</v>
      </c>
      <c r="AA1373" s="13">
        <v>6.9182389937106903E-2</v>
      </c>
      <c r="AB1373" s="13">
        <v>0.12765957446808501</v>
      </c>
      <c r="AC1373" s="13">
        <v>0.14705882352941199</v>
      </c>
      <c r="AD1373" s="13">
        <v>8.6956521739130405E-2</v>
      </c>
      <c r="AE1373" s="13"/>
      <c r="AF1373" s="13">
        <v>0.105395232120452</v>
      </c>
      <c r="AG1373" s="13">
        <v>0.103112840466926</v>
      </c>
      <c r="AH1373" s="13"/>
      <c r="AI1373" s="13">
        <v>0.105932203389831</v>
      </c>
      <c r="AJ1373" s="13">
        <v>0.12987012987013</v>
      </c>
      <c r="AK1373" s="13">
        <v>8.9595375722543294E-2</v>
      </c>
      <c r="AL1373" s="13"/>
      <c r="AM1373" s="13">
        <v>0.10294117647058799</v>
      </c>
      <c r="AN1373" s="13">
        <v>3.8461538461538498E-2</v>
      </c>
      <c r="AO1373" s="13">
        <v>0.133333333333333</v>
      </c>
      <c r="AP1373" s="13"/>
      <c r="AQ1373" s="13">
        <v>0.104719764011799</v>
      </c>
      <c r="AR1373" s="13">
        <v>0.10312499999999999</v>
      </c>
      <c r="AS1373" s="13"/>
      <c r="AT1373" s="13">
        <v>8.4084084084084104E-2</v>
      </c>
      <c r="AU1373" s="13">
        <v>0.109489051094891</v>
      </c>
      <c r="AV1373" s="13"/>
      <c r="AW1373" s="13">
        <v>8.4985835694051007E-2</v>
      </c>
      <c r="AX1373" s="13">
        <v>0.11332633788037801</v>
      </c>
      <c r="AY1373" s="13"/>
      <c r="AZ1373" s="13">
        <v>9.9630996309963096E-2</v>
      </c>
      <c r="BA1373" s="13">
        <v>0.110526315789474</v>
      </c>
      <c r="BB1373" s="13"/>
      <c r="BC1373" s="13">
        <v>0.10344827586206901</v>
      </c>
      <c r="BD1373" s="13">
        <v>9.5652173913043495E-2</v>
      </c>
      <c r="BE1373" s="13"/>
      <c r="BF1373" s="13">
        <v>0.125</v>
      </c>
      <c r="BG1373" s="13">
        <v>8.9622641509433998E-2</v>
      </c>
      <c r="BH1373" s="13"/>
      <c r="BI1373" s="13">
        <v>6.5217391304347797E-2</v>
      </c>
      <c r="BJ1373" s="13">
        <v>0.110350727117194</v>
      </c>
      <c r="BK1373" s="13"/>
      <c r="BL1373" s="13">
        <v>0.106930693069307</v>
      </c>
      <c r="BM1373" s="13">
        <v>0.10353535353535399</v>
      </c>
    </row>
    <row r="1374" spans="2:65" x14ac:dyDescent="0.3">
      <c r="B1374" t="s">
        <v>402</v>
      </c>
      <c r="C1374" s="13">
        <v>3.85779122541604E-2</v>
      </c>
      <c r="D1374" s="13">
        <v>4.6548956661316199E-2</v>
      </c>
      <c r="E1374" s="13">
        <v>3.17919075144509E-2</v>
      </c>
      <c r="F1374" s="13"/>
      <c r="G1374" s="13">
        <v>1.1049723756906099E-2</v>
      </c>
      <c r="H1374" s="13">
        <v>3.64145658263305E-2</v>
      </c>
      <c r="I1374" s="13">
        <v>5.1660516605166101E-2</v>
      </c>
      <c r="J1374" s="13">
        <v>3.7914691943128E-2</v>
      </c>
      <c r="K1374" s="13">
        <v>6.1068702290076299E-2</v>
      </c>
      <c r="L1374" s="13">
        <v>3.5087719298245598E-2</v>
      </c>
      <c r="M1374" s="13"/>
      <c r="N1374" s="13">
        <v>4.6808510638297898E-2</v>
      </c>
      <c r="O1374" s="13">
        <v>0.05</v>
      </c>
      <c r="P1374" s="13">
        <v>2.8089887640449399E-2</v>
      </c>
      <c r="Q1374" s="13">
        <v>1.88087774294671E-2</v>
      </c>
      <c r="R1374" s="13"/>
      <c r="S1374" s="13">
        <v>3.1141868512110701E-2</v>
      </c>
      <c r="T1374" s="13">
        <v>0</v>
      </c>
      <c r="U1374" s="13">
        <v>4.8387096774193498E-2</v>
      </c>
      <c r="V1374" s="13">
        <v>9.5238095238095195E-3</v>
      </c>
      <c r="W1374" s="13">
        <v>5.0420168067226899E-2</v>
      </c>
      <c r="X1374" s="13">
        <v>1.5151515151515201E-2</v>
      </c>
      <c r="Y1374" s="13">
        <v>2.80373831775701E-2</v>
      </c>
      <c r="Z1374" s="13">
        <v>0.1</v>
      </c>
      <c r="AA1374" s="13">
        <v>6.9182389937106903E-2</v>
      </c>
      <c r="AB1374" s="13">
        <v>6.3829787234042507E-2</v>
      </c>
      <c r="AC1374" s="13">
        <v>7.3529411764705899E-2</v>
      </c>
      <c r="AD1374" s="13">
        <v>8.6956521739130405E-2</v>
      </c>
      <c r="AE1374" s="13"/>
      <c r="AF1374" s="13">
        <v>3.8895859473023799E-2</v>
      </c>
      <c r="AG1374" s="13">
        <v>3.6964980544747103E-2</v>
      </c>
      <c r="AH1374" s="13"/>
      <c r="AI1374" s="13">
        <v>2.1186440677966101E-2</v>
      </c>
      <c r="AJ1374" s="13">
        <v>5.1948051948052E-2</v>
      </c>
      <c r="AK1374" s="13">
        <v>4.3352601156069398E-2</v>
      </c>
      <c r="AL1374" s="13"/>
      <c r="AM1374" s="13">
        <v>1.4705882352941201E-2</v>
      </c>
      <c r="AN1374" s="13">
        <v>3.8461538461538498E-2</v>
      </c>
      <c r="AO1374" s="13">
        <v>2.2222222222222199E-2</v>
      </c>
      <c r="AP1374" s="13"/>
      <c r="AQ1374" s="13">
        <v>3.09734513274336E-2</v>
      </c>
      <c r="AR1374" s="13">
        <v>4.6875E-2</v>
      </c>
      <c r="AS1374" s="13"/>
      <c r="AT1374" s="13">
        <v>1.8018018018018001E-2</v>
      </c>
      <c r="AU1374" s="13">
        <v>4.4838373305526598E-2</v>
      </c>
      <c r="AV1374" s="13"/>
      <c r="AW1374" s="13">
        <v>3.6827195467422101E-2</v>
      </c>
      <c r="AX1374" s="13">
        <v>3.8824763903462699E-2</v>
      </c>
      <c r="AY1374" s="13"/>
      <c r="AZ1374" s="13">
        <v>4.6125461254612497E-2</v>
      </c>
      <c r="BA1374" s="13">
        <v>3.4210526315789497E-2</v>
      </c>
      <c r="BB1374" s="13"/>
      <c r="BC1374" s="13">
        <v>4.5977011494252901E-2</v>
      </c>
      <c r="BD1374" s="13">
        <v>3.0434782608695699E-2</v>
      </c>
      <c r="BE1374" s="13"/>
      <c r="BF1374" s="13">
        <v>4.4117647058823498E-2</v>
      </c>
      <c r="BG1374" s="13">
        <v>4.71698113207547E-2</v>
      </c>
      <c r="BH1374" s="13"/>
      <c r="BI1374" s="13">
        <v>2.1739130434782601E-2</v>
      </c>
      <c r="BJ1374" s="13">
        <v>4.1060735671514102E-2</v>
      </c>
      <c r="BK1374" s="13"/>
      <c r="BL1374" s="13">
        <v>2.1782178217821802E-2</v>
      </c>
      <c r="BM1374" s="13">
        <v>4.9242424242424199E-2</v>
      </c>
    </row>
    <row r="1375" spans="2:65" x14ac:dyDescent="0.3">
      <c r="B1375" t="s">
        <v>91</v>
      </c>
      <c r="C1375" s="13">
        <v>5.9757942511346397E-2</v>
      </c>
      <c r="D1375" s="13">
        <v>5.6179775280898903E-2</v>
      </c>
      <c r="E1375" s="13">
        <v>6.2138728323699398E-2</v>
      </c>
      <c r="F1375" s="13"/>
      <c r="G1375" s="13">
        <v>1.6574585635359101E-2</v>
      </c>
      <c r="H1375" s="13">
        <v>4.20168067226891E-2</v>
      </c>
      <c r="I1375" s="13">
        <v>5.1660516605166101E-2</v>
      </c>
      <c r="J1375" s="13">
        <v>6.6350710900473897E-2</v>
      </c>
      <c r="K1375" s="13">
        <v>9.1603053435114504E-2</v>
      </c>
      <c r="L1375" s="13">
        <v>0.12280701754386</v>
      </c>
      <c r="M1375" s="13"/>
      <c r="N1375" s="13">
        <v>6.5957446808510595E-2</v>
      </c>
      <c r="O1375" s="13">
        <v>6.4705882352941196E-2</v>
      </c>
      <c r="P1375" s="13">
        <v>2.8089887640449399E-2</v>
      </c>
      <c r="Q1375" s="13">
        <v>6.5830721003134807E-2</v>
      </c>
      <c r="R1375" s="13"/>
      <c r="S1375" s="13">
        <v>4.4982698961937698E-2</v>
      </c>
      <c r="T1375" s="13">
        <v>8.2089552238805999E-2</v>
      </c>
      <c r="U1375" s="13">
        <v>8.0645161290322606E-2</v>
      </c>
      <c r="V1375" s="13">
        <v>2.8571428571428598E-2</v>
      </c>
      <c r="W1375" s="13">
        <v>7.5630252100840303E-2</v>
      </c>
      <c r="X1375" s="13">
        <v>9.0909090909090898E-2</v>
      </c>
      <c r="Y1375" s="13">
        <v>9.34579439252336E-2</v>
      </c>
      <c r="Z1375" s="13">
        <v>6.6666666666666693E-2</v>
      </c>
      <c r="AA1375" s="13">
        <v>5.0314465408804999E-2</v>
      </c>
      <c r="AB1375" s="13">
        <v>1.0638297872340399E-2</v>
      </c>
      <c r="AC1375" s="13">
        <v>2.9411764705882401E-2</v>
      </c>
      <c r="AD1375" s="13">
        <v>0.13043478260869601</v>
      </c>
      <c r="AE1375" s="13"/>
      <c r="AF1375" s="13">
        <v>4.1405269761606002E-2</v>
      </c>
      <c r="AG1375" s="13">
        <v>8.75486381322957E-2</v>
      </c>
      <c r="AH1375" s="13"/>
      <c r="AI1375" s="13">
        <v>2.5423728813559299E-2</v>
      </c>
      <c r="AJ1375" s="13">
        <v>2.5974025974026E-2</v>
      </c>
      <c r="AK1375" s="13">
        <v>5.4913294797687903E-2</v>
      </c>
      <c r="AL1375" s="13"/>
      <c r="AM1375" s="13">
        <v>1.4705882352941201E-2</v>
      </c>
      <c r="AN1375" s="13">
        <v>0</v>
      </c>
      <c r="AO1375" s="13">
        <v>4.4444444444444398E-2</v>
      </c>
      <c r="AP1375" s="13"/>
      <c r="AQ1375" s="13">
        <v>4.71976401179941E-2</v>
      </c>
      <c r="AR1375" s="13">
        <v>7.3437500000000003E-2</v>
      </c>
      <c r="AS1375" s="13"/>
      <c r="AT1375" s="13">
        <v>6.6066066066066104E-2</v>
      </c>
      <c r="AU1375" s="13">
        <v>5.7351407716371199E-2</v>
      </c>
      <c r="AV1375" s="13"/>
      <c r="AW1375" s="13">
        <v>5.09915014164306E-2</v>
      </c>
      <c r="AX1375" s="13">
        <v>6.2959076600209898E-2</v>
      </c>
      <c r="AY1375" s="13"/>
      <c r="AZ1375" s="13">
        <v>7.0110701107011106E-2</v>
      </c>
      <c r="BA1375" s="13">
        <v>5.2631578947368397E-2</v>
      </c>
      <c r="BB1375" s="13"/>
      <c r="BC1375" s="13">
        <v>1.72413793103448E-2</v>
      </c>
      <c r="BD1375" s="13">
        <v>7.3913043478260901E-2</v>
      </c>
      <c r="BE1375" s="13"/>
      <c r="BF1375" s="13">
        <v>1.4705882352941201E-2</v>
      </c>
      <c r="BG1375" s="13">
        <v>1.88679245283019E-2</v>
      </c>
      <c r="BH1375" s="13"/>
      <c r="BI1375" s="13">
        <v>2.8985507246376802E-2</v>
      </c>
      <c r="BJ1375" s="13">
        <v>6.2446535500427697E-2</v>
      </c>
      <c r="BK1375" s="13"/>
      <c r="BL1375" s="13">
        <v>5.1485148514851503E-2</v>
      </c>
      <c r="BM1375" s="13">
        <v>6.5656565656565705E-2</v>
      </c>
    </row>
    <row r="1376" spans="2:65" x14ac:dyDescent="0.3">
      <c r="B1376" t="s">
        <v>76</v>
      </c>
      <c r="C1376" s="13">
        <v>0.58774583963691396</v>
      </c>
      <c r="D1376" s="13">
        <v>0.60513643659711103</v>
      </c>
      <c r="E1376" s="13">
        <v>0.570809248554913</v>
      </c>
      <c r="F1376" s="13"/>
      <c r="G1376" s="13">
        <v>0.71823204419889497</v>
      </c>
      <c r="H1376" s="13">
        <v>0.58543417366946804</v>
      </c>
      <c r="I1376" s="13">
        <v>0.63099630996309997</v>
      </c>
      <c r="J1376" s="13">
        <v>0.59241706161137397</v>
      </c>
      <c r="K1376" s="13">
        <v>0.49618320610687</v>
      </c>
      <c r="L1376" s="13">
        <v>0.45029239766081902</v>
      </c>
      <c r="M1376" s="13"/>
      <c r="N1376" s="13">
        <v>0.572340425531915</v>
      </c>
      <c r="O1376" s="13">
        <v>0.57941176470588196</v>
      </c>
      <c r="P1376" s="13">
        <v>0.58988764044943798</v>
      </c>
      <c r="Q1376" s="13">
        <v>0.61442006269592497</v>
      </c>
      <c r="R1376" s="13"/>
      <c r="S1376" s="13">
        <v>0.63321799307958504</v>
      </c>
      <c r="T1376" s="13">
        <v>0.58208955223880599</v>
      </c>
      <c r="U1376" s="13">
        <v>0.62903225806451601</v>
      </c>
      <c r="V1376" s="13">
        <v>0.60952380952381002</v>
      </c>
      <c r="W1376" s="13">
        <v>0.64705882352941202</v>
      </c>
      <c r="X1376" s="13">
        <v>0.60606060606060597</v>
      </c>
      <c r="Y1376" s="13">
        <v>0.52336448598130803</v>
      </c>
      <c r="Z1376" s="13">
        <v>0.43333333333333302</v>
      </c>
      <c r="AA1376" s="13">
        <v>0.55974842767295596</v>
      </c>
      <c r="AB1376" s="13">
        <v>0.58510638297872297</v>
      </c>
      <c r="AC1376" s="13">
        <v>0.45588235294117602</v>
      </c>
      <c r="AD1376" s="13">
        <v>0.52173913043478304</v>
      </c>
      <c r="AE1376" s="13"/>
      <c r="AF1376" s="13">
        <v>0.62609786700125503</v>
      </c>
      <c r="AG1376" s="13">
        <v>0.52918287937743202</v>
      </c>
      <c r="AH1376" s="13"/>
      <c r="AI1376" s="13">
        <v>0.63135593220339004</v>
      </c>
      <c r="AJ1376" s="13">
        <v>0.58441558441558406</v>
      </c>
      <c r="AK1376" s="13">
        <v>0.61560693641618502</v>
      </c>
      <c r="AL1376" s="13"/>
      <c r="AM1376" s="13">
        <v>0.60294117647058798</v>
      </c>
      <c r="AN1376" s="13">
        <v>0.73076923076923095</v>
      </c>
      <c r="AO1376" s="13">
        <v>0.592592592592593</v>
      </c>
      <c r="AP1376" s="13"/>
      <c r="AQ1376" s="13">
        <v>0.62536873156342199</v>
      </c>
      <c r="AR1376" s="13">
        <v>0.55000000000000004</v>
      </c>
      <c r="AS1376" s="13"/>
      <c r="AT1376" s="13">
        <v>0.62462462462462498</v>
      </c>
      <c r="AU1376" s="13">
        <v>0.57977059436913403</v>
      </c>
      <c r="AV1376" s="13"/>
      <c r="AW1376" s="13">
        <v>0.59206798866855503</v>
      </c>
      <c r="AX1376" s="13">
        <v>0.58447009443861497</v>
      </c>
      <c r="AY1376" s="13"/>
      <c r="AZ1376" s="13">
        <v>0.54797047970479695</v>
      </c>
      <c r="BA1376" s="13">
        <v>0.61447368421052595</v>
      </c>
      <c r="BB1376" s="13"/>
      <c r="BC1376" s="13">
        <v>0.66091954022988497</v>
      </c>
      <c r="BD1376" s="13">
        <v>0.52608695652173898</v>
      </c>
      <c r="BE1376" s="13"/>
      <c r="BF1376" s="13">
        <v>0.65441176470588203</v>
      </c>
      <c r="BG1376" s="13">
        <v>0.66509433962264197</v>
      </c>
      <c r="BH1376" s="13"/>
      <c r="BI1376" s="13">
        <v>0.70289855072463803</v>
      </c>
      <c r="BJ1376" s="13">
        <v>0.57485029940119803</v>
      </c>
      <c r="BK1376" s="13"/>
      <c r="BL1376" s="13">
        <v>0.65148514851485195</v>
      </c>
      <c r="BM1376" s="13">
        <v>0.55050505050505005</v>
      </c>
    </row>
    <row r="1377" spans="2:65" x14ac:dyDescent="0.3">
      <c r="B1377" t="s">
        <v>77</v>
      </c>
      <c r="C1377" s="13">
        <v>0.142965204236006</v>
      </c>
      <c r="D1377" s="13">
        <v>0.138041733547352</v>
      </c>
      <c r="E1377" s="13">
        <v>0.14884393063583801</v>
      </c>
      <c r="F1377" s="13"/>
      <c r="G1377" s="13">
        <v>0.10497237569060799</v>
      </c>
      <c r="H1377" s="13">
        <v>0.14845938375350101</v>
      </c>
      <c r="I1377" s="13">
        <v>0.14022140221402199</v>
      </c>
      <c r="J1377" s="13">
        <v>0.137440758293839</v>
      </c>
      <c r="K1377" s="13">
        <v>0.15267175572519101</v>
      </c>
      <c r="L1377" s="13">
        <v>0.175438596491228</v>
      </c>
      <c r="M1377" s="13"/>
      <c r="N1377" s="13">
        <v>0.172340425531915</v>
      </c>
      <c r="O1377" s="13">
        <v>0.13529411764705901</v>
      </c>
      <c r="P1377" s="13">
        <v>0.151685393258427</v>
      </c>
      <c r="Q1377" s="13">
        <v>0.10658307210031299</v>
      </c>
      <c r="R1377" s="13"/>
      <c r="S1377" s="13">
        <v>0.152249134948097</v>
      </c>
      <c r="T1377" s="13">
        <v>0.111940298507463</v>
      </c>
      <c r="U1377" s="13">
        <v>0.16129032258064499</v>
      </c>
      <c r="V1377" s="13">
        <v>0.104761904761905</v>
      </c>
      <c r="W1377" s="13">
        <v>0.14285714285714299</v>
      </c>
      <c r="X1377" s="13">
        <v>9.8484848484848495E-2</v>
      </c>
      <c r="Y1377" s="13">
        <v>0.11214953271028</v>
      </c>
      <c r="Z1377" s="13">
        <v>0.266666666666667</v>
      </c>
      <c r="AA1377" s="13">
        <v>0.138364779874214</v>
      </c>
      <c r="AB1377" s="13">
        <v>0.19148936170212799</v>
      </c>
      <c r="AC1377" s="13">
        <v>0.220588235294118</v>
      </c>
      <c r="AD1377" s="13">
        <v>0.173913043478261</v>
      </c>
      <c r="AE1377" s="13"/>
      <c r="AF1377" s="13">
        <v>0.144291091593476</v>
      </c>
      <c r="AG1377" s="13">
        <v>0.14007782101167299</v>
      </c>
      <c r="AH1377" s="13"/>
      <c r="AI1377" s="13">
        <v>0.12711864406779699</v>
      </c>
      <c r="AJ1377" s="13">
        <v>0.18181818181818199</v>
      </c>
      <c r="AK1377" s="13">
        <v>0.13294797687861301</v>
      </c>
      <c r="AL1377" s="13"/>
      <c r="AM1377" s="13">
        <v>0.11764705882352899</v>
      </c>
      <c r="AN1377" s="13">
        <v>7.69230769230769E-2</v>
      </c>
      <c r="AO1377" s="13">
        <v>0.155555555555556</v>
      </c>
      <c r="AP1377" s="13"/>
      <c r="AQ1377" s="13">
        <v>0.13569321533923301</v>
      </c>
      <c r="AR1377" s="13">
        <v>0.15</v>
      </c>
      <c r="AS1377" s="13"/>
      <c r="AT1377" s="13">
        <v>0.10210210210210199</v>
      </c>
      <c r="AU1377" s="13">
        <v>0.154327424400417</v>
      </c>
      <c r="AV1377" s="13"/>
      <c r="AW1377" s="13">
        <v>0.121813031161473</v>
      </c>
      <c r="AX1377" s="13">
        <v>0.152151101783841</v>
      </c>
      <c r="AY1377" s="13"/>
      <c r="AZ1377" s="13">
        <v>0.145756457564576</v>
      </c>
      <c r="BA1377" s="13">
        <v>0.144736842105263</v>
      </c>
      <c r="BB1377" s="13"/>
      <c r="BC1377" s="13">
        <v>0.14942528735632199</v>
      </c>
      <c r="BD1377" s="13">
        <v>0.12608695652173901</v>
      </c>
      <c r="BE1377" s="13"/>
      <c r="BF1377" s="13">
        <v>0.16911764705882401</v>
      </c>
      <c r="BG1377" s="13">
        <v>0.13679245283018901</v>
      </c>
      <c r="BH1377" s="13"/>
      <c r="BI1377" s="13">
        <v>8.6956521739130405E-2</v>
      </c>
      <c r="BJ1377" s="13">
        <v>0.15141146278870801</v>
      </c>
      <c r="BK1377" s="13"/>
      <c r="BL1377" s="13">
        <v>0.12871287128712899</v>
      </c>
      <c r="BM1377" s="13">
        <v>0.15277777777777801</v>
      </c>
    </row>
    <row r="1378" spans="2:65" x14ac:dyDescent="0.3">
      <c r="B1378" t="s">
        <v>78</v>
      </c>
      <c r="C1378" s="13">
        <v>0.44478063540090801</v>
      </c>
      <c r="D1378" s="13">
        <v>0.46709470304975897</v>
      </c>
      <c r="E1378" s="13">
        <v>0.42196531791907499</v>
      </c>
      <c r="F1378" s="13"/>
      <c r="G1378" s="13">
        <v>0.61325966850828695</v>
      </c>
      <c r="H1378" s="13">
        <v>0.436974789915966</v>
      </c>
      <c r="I1378" s="13">
        <v>0.490774907749078</v>
      </c>
      <c r="J1378" s="13">
        <v>0.45497630331753602</v>
      </c>
      <c r="K1378" s="13">
        <v>0.34351145038167902</v>
      </c>
      <c r="L1378" s="13">
        <v>0.27485380116959102</v>
      </c>
      <c r="M1378" s="13"/>
      <c r="N1378" s="13">
        <v>0.4</v>
      </c>
      <c r="O1378" s="13">
        <v>0.44411764705882401</v>
      </c>
      <c r="P1378" s="13">
        <v>0.43820224719101097</v>
      </c>
      <c r="Q1378" s="13">
        <v>0.50783699059561105</v>
      </c>
      <c r="R1378" s="13"/>
      <c r="S1378" s="13">
        <v>0.48096885813148799</v>
      </c>
      <c r="T1378" s="13">
        <v>0.47014925373134298</v>
      </c>
      <c r="U1378" s="13">
        <v>0.467741935483871</v>
      </c>
      <c r="V1378" s="13">
        <v>0.50476190476190497</v>
      </c>
      <c r="W1378" s="13">
        <v>0.504201680672269</v>
      </c>
      <c r="X1378" s="13">
        <v>0.50757575757575801</v>
      </c>
      <c r="Y1378" s="13">
        <v>0.41121495327102803</v>
      </c>
      <c r="Z1378" s="13">
        <v>0.16666666666666699</v>
      </c>
      <c r="AA1378" s="13">
        <v>0.42138364779874199</v>
      </c>
      <c r="AB1378" s="13">
        <v>0.39361702127659598</v>
      </c>
      <c r="AC1378" s="13">
        <v>0.23529411764705899</v>
      </c>
      <c r="AD1378" s="13">
        <v>0.34782608695652201</v>
      </c>
      <c r="AE1378" s="13"/>
      <c r="AF1378" s="13">
        <v>0.481806775407779</v>
      </c>
      <c r="AG1378" s="13">
        <v>0.38910505836575898</v>
      </c>
      <c r="AH1378" s="13"/>
      <c r="AI1378" s="13">
        <v>0.50423728813559299</v>
      </c>
      <c r="AJ1378" s="13">
        <v>0.40259740259740301</v>
      </c>
      <c r="AK1378" s="13">
        <v>0.48265895953757199</v>
      </c>
      <c r="AL1378" s="13"/>
      <c r="AM1378" s="13">
        <v>0.48529411764705899</v>
      </c>
      <c r="AN1378" s="13">
        <v>0.65384615384615397</v>
      </c>
      <c r="AO1378" s="13">
        <v>0.437037037037037</v>
      </c>
      <c r="AP1378" s="13"/>
      <c r="AQ1378" s="13">
        <v>0.48967551622418898</v>
      </c>
      <c r="AR1378" s="13">
        <v>0.4</v>
      </c>
      <c r="AS1378" s="13"/>
      <c r="AT1378" s="13">
        <v>0.52252252252252296</v>
      </c>
      <c r="AU1378" s="13">
        <v>0.42544316996871701</v>
      </c>
      <c r="AV1378" s="13"/>
      <c r="AW1378" s="13">
        <v>0.47025495750708202</v>
      </c>
      <c r="AX1378" s="13">
        <v>0.43231899265477403</v>
      </c>
      <c r="AY1378" s="13"/>
      <c r="AZ1378" s="13">
        <v>0.40221402214022101</v>
      </c>
      <c r="BA1378" s="13">
        <v>0.46973684210526301</v>
      </c>
      <c r="BB1378" s="13"/>
      <c r="BC1378" s="13">
        <v>0.51149425287356298</v>
      </c>
      <c r="BD1378" s="13">
        <v>0.4</v>
      </c>
      <c r="BE1378" s="13"/>
      <c r="BF1378" s="13">
        <v>0.48529411764705899</v>
      </c>
      <c r="BG1378" s="13">
        <v>0.52830188679245305</v>
      </c>
      <c r="BH1378" s="13"/>
      <c r="BI1378" s="13">
        <v>0.61594202898550698</v>
      </c>
      <c r="BJ1378" s="13">
        <v>0.42343883661248899</v>
      </c>
      <c r="BK1378" s="13"/>
      <c r="BL1378" s="13">
        <v>0.52277227722772301</v>
      </c>
      <c r="BM1378" s="13">
        <v>0.39772727272727298</v>
      </c>
    </row>
    <row r="1379" spans="2:65" x14ac:dyDescent="0.3">
      <c r="C1379" s="13"/>
      <c r="D1379" s="13"/>
      <c r="E1379" s="13"/>
      <c r="F1379" s="13"/>
      <c r="G1379" s="13"/>
      <c r="H1379" s="13"/>
      <c r="I1379" s="13"/>
      <c r="J1379" s="13"/>
      <c r="K1379" s="13"/>
      <c r="L1379" s="13"/>
      <c r="M1379" s="13"/>
      <c r="N1379" s="13"/>
      <c r="O1379" s="13"/>
      <c r="P1379" s="13"/>
      <c r="Q1379" s="13"/>
      <c r="R1379" s="13"/>
      <c r="S1379" s="13"/>
      <c r="T1379" s="13"/>
      <c r="U1379" s="13"/>
      <c r="V1379" s="13"/>
      <c r="W1379" s="13"/>
      <c r="X1379" s="13"/>
      <c r="Y1379" s="13"/>
      <c r="Z1379" s="13"/>
      <c r="AA1379" s="13"/>
      <c r="AB1379" s="13"/>
      <c r="AC1379" s="13"/>
      <c r="AD1379" s="13"/>
      <c r="AE1379" s="13"/>
      <c r="AF1379" s="13"/>
      <c r="AG1379" s="13"/>
      <c r="AH1379" s="13"/>
      <c r="AI1379" s="13"/>
      <c r="AJ1379" s="13"/>
      <c r="AK1379" s="13"/>
      <c r="AL1379" s="13"/>
      <c r="AM1379" s="13"/>
      <c r="AN1379" s="13"/>
      <c r="AO1379" s="13"/>
      <c r="AP1379" s="13"/>
      <c r="AQ1379" s="13"/>
      <c r="AR1379" s="13"/>
      <c r="AS1379" s="13"/>
      <c r="AT1379" s="13"/>
      <c r="AU1379" s="13"/>
      <c r="AV1379" s="13"/>
      <c r="AW1379" s="13"/>
      <c r="AX1379" s="13"/>
      <c r="AY1379" s="13"/>
      <c r="AZ1379" s="13"/>
      <c r="BA1379" s="13"/>
      <c r="BB1379" s="13"/>
      <c r="BC1379" s="13"/>
      <c r="BD1379" s="13"/>
      <c r="BE1379" s="13"/>
      <c r="BF1379" s="13"/>
      <c r="BG1379" s="13"/>
      <c r="BH1379" s="13"/>
      <c r="BI1379" s="13"/>
      <c r="BJ1379" s="13"/>
      <c r="BK1379" s="13"/>
      <c r="BL1379" s="13"/>
      <c r="BM1379" s="13"/>
    </row>
    <row r="1380" spans="2:65" x14ac:dyDescent="0.3">
      <c r="B1380" s="6" t="s">
        <v>520</v>
      </c>
      <c r="C1380" s="13"/>
      <c r="D1380" s="13"/>
      <c r="E1380" s="13"/>
      <c r="F1380" s="13"/>
      <c r="G1380" s="13"/>
      <c r="H1380" s="13"/>
      <c r="I1380" s="13"/>
      <c r="J1380" s="13"/>
      <c r="K1380" s="13"/>
      <c r="L1380" s="13"/>
      <c r="M1380" s="13"/>
      <c r="N1380" s="13"/>
      <c r="O1380" s="13"/>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c r="AP1380" s="13"/>
      <c r="AQ1380" s="13"/>
      <c r="AR1380" s="13"/>
      <c r="AS1380" s="13"/>
      <c r="AT1380" s="13"/>
      <c r="AU1380" s="13"/>
      <c r="AV1380" s="13"/>
      <c r="AW1380" s="13"/>
      <c r="AX1380" s="13"/>
      <c r="AY1380" s="13"/>
      <c r="AZ1380" s="13"/>
      <c r="BA1380" s="13"/>
      <c r="BB1380" s="13"/>
      <c r="BC1380" s="13"/>
      <c r="BD1380" s="13"/>
      <c r="BE1380" s="13"/>
      <c r="BF1380" s="13"/>
      <c r="BG1380" s="13"/>
      <c r="BH1380" s="13"/>
      <c r="BI1380" s="13"/>
      <c r="BJ1380" s="13"/>
      <c r="BK1380" s="13"/>
      <c r="BL1380" s="13"/>
      <c r="BM1380" s="13"/>
    </row>
    <row r="1381" spans="2:65" x14ac:dyDescent="0.3">
      <c r="B1381" s="23" t="s">
        <v>82</v>
      </c>
      <c r="C1381" s="13"/>
      <c r="D1381" s="13"/>
      <c r="E1381" s="13"/>
      <c r="F1381" s="13"/>
      <c r="G1381" s="13"/>
      <c r="H1381" s="13"/>
      <c r="I1381" s="13"/>
      <c r="J1381" s="13"/>
      <c r="K1381" s="13"/>
      <c r="L1381" s="13"/>
      <c r="M1381" s="13"/>
      <c r="N1381" s="13"/>
      <c r="O1381" s="13"/>
      <c r="P1381" s="13"/>
      <c r="Q1381" s="13"/>
      <c r="R1381" s="13"/>
      <c r="S1381" s="13"/>
      <c r="T1381" s="13"/>
      <c r="U1381" s="13"/>
      <c r="V1381" s="13"/>
      <c r="W1381" s="13"/>
      <c r="X1381" s="13"/>
      <c r="Y1381" s="13"/>
      <c r="Z1381" s="13"/>
      <c r="AA1381" s="13"/>
      <c r="AB1381" s="13"/>
      <c r="AC1381" s="13"/>
      <c r="AD1381" s="13"/>
      <c r="AE1381" s="13"/>
      <c r="AF1381" s="13"/>
      <c r="AG1381" s="13"/>
      <c r="AH1381" s="13"/>
      <c r="AI1381" s="13"/>
      <c r="AJ1381" s="13"/>
      <c r="AK1381" s="13"/>
      <c r="AL1381" s="13"/>
      <c r="AM1381" s="13"/>
      <c r="AN1381" s="13"/>
      <c r="AO1381" s="13"/>
      <c r="AP1381" s="13"/>
      <c r="AQ1381" s="13"/>
      <c r="AR1381" s="13"/>
      <c r="AS1381" s="13"/>
      <c r="AT1381" s="13"/>
      <c r="AU1381" s="13"/>
      <c r="AV1381" s="13"/>
      <c r="AW1381" s="13"/>
      <c r="AX1381" s="13"/>
      <c r="AY1381" s="13"/>
      <c r="AZ1381" s="13"/>
      <c r="BA1381" s="13"/>
      <c r="BB1381" s="13"/>
      <c r="BC1381" s="13"/>
      <c r="BD1381" s="13"/>
      <c r="BE1381" s="13"/>
      <c r="BF1381" s="13"/>
      <c r="BG1381" s="13"/>
      <c r="BH1381" s="13"/>
      <c r="BI1381" s="13"/>
      <c r="BJ1381" s="13"/>
      <c r="BK1381" s="13"/>
      <c r="BL1381" s="13"/>
      <c r="BM1381" s="13"/>
    </row>
    <row r="1382" spans="2:65" x14ac:dyDescent="0.3">
      <c r="B1382" t="s">
        <v>400</v>
      </c>
      <c r="C1382" s="13">
        <v>0.29046898638426599</v>
      </c>
      <c r="D1382" s="13">
        <v>0.30337078651685401</v>
      </c>
      <c r="E1382" s="13">
        <v>0.28179190751445099</v>
      </c>
      <c r="F1382" s="13"/>
      <c r="G1382" s="13">
        <v>0.232044198895028</v>
      </c>
      <c r="H1382" s="13">
        <v>0.34173669467787099</v>
      </c>
      <c r="I1382" s="13">
        <v>0.31734317343173402</v>
      </c>
      <c r="J1382" s="13">
        <v>0.24644549763033199</v>
      </c>
      <c r="K1382" s="13">
        <v>0.36641221374045801</v>
      </c>
      <c r="L1382" s="13">
        <v>0.198830409356725</v>
      </c>
      <c r="M1382" s="13"/>
      <c r="N1382" s="13">
        <v>0.3</v>
      </c>
      <c r="O1382" s="13">
        <v>0.26176470588235301</v>
      </c>
      <c r="P1382" s="13">
        <v>0.325842696629214</v>
      </c>
      <c r="Q1382" s="13">
        <v>0.28213166144200602</v>
      </c>
      <c r="R1382" s="13"/>
      <c r="S1382" s="13">
        <v>0.26989619377162599</v>
      </c>
      <c r="T1382" s="13">
        <v>0.29850746268656703</v>
      </c>
      <c r="U1382" s="13">
        <v>0.19354838709677399</v>
      </c>
      <c r="V1382" s="13">
        <v>0.27619047619047599</v>
      </c>
      <c r="W1382" s="13">
        <v>0.34453781512604997</v>
      </c>
      <c r="X1382" s="13">
        <v>0.31818181818181801</v>
      </c>
      <c r="Y1382" s="13">
        <v>0.31775700934579398</v>
      </c>
      <c r="Z1382" s="13">
        <v>0.33333333333333298</v>
      </c>
      <c r="AA1382" s="13">
        <v>0.276729559748428</v>
      </c>
      <c r="AB1382" s="13">
        <v>0.27659574468085102</v>
      </c>
      <c r="AC1382" s="13">
        <v>0.25</v>
      </c>
      <c r="AD1382" s="13">
        <v>0.47826086956521702</v>
      </c>
      <c r="AE1382" s="13"/>
      <c r="AF1382" s="13">
        <v>0.29987452948557097</v>
      </c>
      <c r="AG1382" s="13">
        <v>0.27821011673151802</v>
      </c>
      <c r="AH1382" s="13"/>
      <c r="AI1382" s="13">
        <v>0.266949152542373</v>
      </c>
      <c r="AJ1382" s="13">
        <v>0.37662337662337703</v>
      </c>
      <c r="AK1382" s="13">
        <v>0.26300578034682098</v>
      </c>
      <c r="AL1382" s="13"/>
      <c r="AM1382" s="13">
        <v>0.41176470588235298</v>
      </c>
      <c r="AN1382" s="13">
        <v>0.269230769230769</v>
      </c>
      <c r="AO1382" s="13">
        <v>0.22222222222222199</v>
      </c>
      <c r="AP1382" s="13"/>
      <c r="AQ1382" s="13">
        <v>0.343657817109145</v>
      </c>
      <c r="AR1382" s="13">
        <v>0.23593749999999999</v>
      </c>
      <c r="AS1382" s="13"/>
      <c r="AT1382" s="13">
        <v>0.309309309309309</v>
      </c>
      <c r="AU1382" s="13">
        <v>0.28988529718456701</v>
      </c>
      <c r="AV1382" s="13"/>
      <c r="AW1382" s="13">
        <v>0.22379603399433401</v>
      </c>
      <c r="AX1382" s="13">
        <v>0.31689401888772301</v>
      </c>
      <c r="AY1382" s="13"/>
      <c r="AZ1382" s="13">
        <v>0.23616236162361601</v>
      </c>
      <c r="BA1382" s="13">
        <v>0.32894736842105299</v>
      </c>
      <c r="BB1382" s="13"/>
      <c r="BC1382" s="13">
        <v>0.28448275862069</v>
      </c>
      <c r="BD1382" s="13">
        <v>0.26086956521739102</v>
      </c>
      <c r="BE1382" s="13"/>
      <c r="BF1382" s="13">
        <v>0.32352941176470601</v>
      </c>
      <c r="BG1382" s="13">
        <v>0.259433962264151</v>
      </c>
      <c r="BH1382" s="13"/>
      <c r="BI1382" s="13">
        <v>0.311594202898551</v>
      </c>
      <c r="BJ1382" s="13">
        <v>0.28999144568006802</v>
      </c>
      <c r="BK1382" s="13"/>
      <c r="BL1382" s="13">
        <v>0.25742574257425699</v>
      </c>
      <c r="BM1382" s="13">
        <v>0.314393939393939</v>
      </c>
    </row>
    <row r="1383" spans="2:65" x14ac:dyDescent="0.3">
      <c r="B1383" t="s">
        <v>71</v>
      </c>
      <c r="C1383" s="13">
        <v>0.39409984871407</v>
      </c>
      <c r="D1383" s="13">
        <v>0.391653290529695</v>
      </c>
      <c r="E1383" s="13">
        <v>0.39450867052023098</v>
      </c>
      <c r="F1383" s="13"/>
      <c r="G1383" s="13">
        <v>0.45856353591160198</v>
      </c>
      <c r="H1383" s="13">
        <v>0.37254901960784298</v>
      </c>
      <c r="I1383" s="13">
        <v>0.38007380073800701</v>
      </c>
      <c r="J1383" s="13">
        <v>0.42180094786729899</v>
      </c>
      <c r="K1383" s="13">
        <v>0.32061068702290102</v>
      </c>
      <c r="L1383" s="13">
        <v>0.41520467836257302</v>
      </c>
      <c r="M1383" s="13"/>
      <c r="N1383" s="13">
        <v>0.41489361702127697</v>
      </c>
      <c r="O1383" s="13">
        <v>0.4</v>
      </c>
      <c r="P1383" s="13">
        <v>0.41573033707865198</v>
      </c>
      <c r="Q1383" s="13">
        <v>0.34482758620689702</v>
      </c>
      <c r="R1383" s="13"/>
      <c r="S1383" s="13">
        <v>0.432525951557093</v>
      </c>
      <c r="T1383" s="13">
        <v>0.44776119402985098</v>
      </c>
      <c r="U1383" s="13">
        <v>0.43548387096774199</v>
      </c>
      <c r="V1383" s="13">
        <v>0.371428571428571</v>
      </c>
      <c r="W1383" s="13">
        <v>0.33613445378151302</v>
      </c>
      <c r="X1383" s="13">
        <v>0.36363636363636398</v>
      </c>
      <c r="Y1383" s="13">
        <v>0.37383177570093501</v>
      </c>
      <c r="Z1383" s="13">
        <v>0.43333333333333302</v>
      </c>
      <c r="AA1383" s="13">
        <v>0.42138364779874199</v>
      </c>
      <c r="AB1383" s="13">
        <v>0.40425531914893598</v>
      </c>
      <c r="AC1383" s="13">
        <v>0.23529411764705899</v>
      </c>
      <c r="AD1383" s="13">
        <v>0.34782608695652201</v>
      </c>
      <c r="AE1383" s="13"/>
      <c r="AF1383" s="13">
        <v>0.37515683814303602</v>
      </c>
      <c r="AG1383" s="13">
        <v>0.42023346303501902</v>
      </c>
      <c r="AH1383" s="13"/>
      <c r="AI1383" s="13">
        <v>0.394067796610169</v>
      </c>
      <c r="AJ1383" s="13">
        <v>0.29870129870129902</v>
      </c>
      <c r="AK1383" s="13">
        <v>0.40751445086705201</v>
      </c>
      <c r="AL1383" s="13"/>
      <c r="AM1383" s="13">
        <v>0.26470588235294101</v>
      </c>
      <c r="AN1383" s="13">
        <v>0.28846153846153799</v>
      </c>
      <c r="AO1383" s="13">
        <v>0.44444444444444398</v>
      </c>
      <c r="AP1383" s="13"/>
      <c r="AQ1383" s="13">
        <v>0.41445427728613599</v>
      </c>
      <c r="AR1383" s="13">
        <v>0.37187500000000001</v>
      </c>
      <c r="AS1383" s="13"/>
      <c r="AT1383" s="13">
        <v>0.41441441441441401</v>
      </c>
      <c r="AU1383" s="13">
        <v>0.38790406673618399</v>
      </c>
      <c r="AV1383" s="13"/>
      <c r="AW1383" s="13">
        <v>0.36827195467422102</v>
      </c>
      <c r="AX1383" s="13">
        <v>0.40188877229800601</v>
      </c>
      <c r="AY1383" s="13"/>
      <c r="AZ1383" s="13">
        <v>0.38929889298893</v>
      </c>
      <c r="BA1383" s="13">
        <v>0.4</v>
      </c>
      <c r="BB1383" s="13"/>
      <c r="BC1383" s="13">
        <v>0.39367816091954</v>
      </c>
      <c r="BD1383" s="13">
        <v>0.360869565217391</v>
      </c>
      <c r="BE1383" s="13"/>
      <c r="BF1383" s="13">
        <v>0.46323529411764702</v>
      </c>
      <c r="BG1383" s="13">
        <v>0.34905660377358499</v>
      </c>
      <c r="BH1383" s="13"/>
      <c r="BI1383" s="13">
        <v>0.26086956521739102</v>
      </c>
      <c r="BJ1383" s="13">
        <v>0.411462788708298</v>
      </c>
      <c r="BK1383" s="13"/>
      <c r="BL1383" s="13">
        <v>0.38019801980197998</v>
      </c>
      <c r="BM1383" s="13">
        <v>0.40782828282828298</v>
      </c>
    </row>
    <row r="1384" spans="2:65" x14ac:dyDescent="0.3">
      <c r="B1384" t="s">
        <v>401</v>
      </c>
      <c r="C1384" s="13">
        <v>0.17624810892587001</v>
      </c>
      <c r="D1384" s="13">
        <v>0.178170144462279</v>
      </c>
      <c r="E1384" s="13">
        <v>0.17341040462427701</v>
      </c>
      <c r="F1384" s="13"/>
      <c r="G1384" s="13">
        <v>0.15469613259668499</v>
      </c>
      <c r="H1384" s="13">
        <v>0.17366946778711501</v>
      </c>
      <c r="I1384" s="13">
        <v>0.16974169741697401</v>
      </c>
      <c r="J1384" s="13">
        <v>0.18957345971563999</v>
      </c>
      <c r="K1384" s="13">
        <v>0.16793893129771001</v>
      </c>
      <c r="L1384" s="13">
        <v>0.20467836257309899</v>
      </c>
      <c r="M1384" s="13"/>
      <c r="N1384" s="13">
        <v>0.172340425531915</v>
      </c>
      <c r="O1384" s="13">
        <v>0.185294117647059</v>
      </c>
      <c r="P1384" s="13">
        <v>0.151685393258427</v>
      </c>
      <c r="Q1384" s="13">
        <v>0.191222570532915</v>
      </c>
      <c r="R1384" s="13"/>
      <c r="S1384" s="13">
        <v>0.16262975778546701</v>
      </c>
      <c r="T1384" s="13">
        <v>0.14179104477611901</v>
      </c>
      <c r="U1384" s="13">
        <v>0.14516129032258099</v>
      </c>
      <c r="V1384" s="13">
        <v>0.20952380952381</v>
      </c>
      <c r="W1384" s="13">
        <v>0.159663865546218</v>
      </c>
      <c r="X1384" s="13">
        <v>0.18181818181818199</v>
      </c>
      <c r="Y1384" s="13">
        <v>0.18691588785046701</v>
      </c>
      <c r="Z1384" s="13">
        <v>0.1</v>
      </c>
      <c r="AA1384" s="13">
        <v>0.138364779874214</v>
      </c>
      <c r="AB1384" s="13">
        <v>0.22340425531914901</v>
      </c>
      <c r="AC1384" s="13">
        <v>0.35294117647058798</v>
      </c>
      <c r="AD1384" s="13">
        <v>0.13043478260869601</v>
      </c>
      <c r="AE1384" s="13"/>
      <c r="AF1384" s="13">
        <v>0.178168130489335</v>
      </c>
      <c r="AG1384" s="13">
        <v>0.17120622568093399</v>
      </c>
      <c r="AH1384" s="13"/>
      <c r="AI1384" s="13">
        <v>0.194915254237288</v>
      </c>
      <c r="AJ1384" s="13">
        <v>0.168831168831169</v>
      </c>
      <c r="AK1384" s="13">
        <v>0.179190751445087</v>
      </c>
      <c r="AL1384" s="13"/>
      <c r="AM1384" s="13">
        <v>0.13235294117647101</v>
      </c>
      <c r="AN1384" s="13">
        <v>0.28846153846153799</v>
      </c>
      <c r="AO1384" s="13">
        <v>0.2</v>
      </c>
      <c r="AP1384" s="13"/>
      <c r="AQ1384" s="13">
        <v>0.14011799410029499</v>
      </c>
      <c r="AR1384" s="13">
        <v>0.21562500000000001</v>
      </c>
      <c r="AS1384" s="13"/>
      <c r="AT1384" s="13">
        <v>0.144144144144144</v>
      </c>
      <c r="AU1384" s="13">
        <v>0.180396246089677</v>
      </c>
      <c r="AV1384" s="13"/>
      <c r="AW1384" s="13">
        <v>0.24362606232294601</v>
      </c>
      <c r="AX1384" s="13">
        <v>0.152151101783841</v>
      </c>
      <c r="AY1384" s="13"/>
      <c r="AZ1384" s="13">
        <v>0.19188191881918801</v>
      </c>
      <c r="BA1384" s="13">
        <v>0.16052631578947399</v>
      </c>
      <c r="BB1384" s="13"/>
      <c r="BC1384" s="13">
        <v>0.16954022988505699</v>
      </c>
      <c r="BD1384" s="13">
        <v>0.22173913043478299</v>
      </c>
      <c r="BE1384" s="13"/>
      <c r="BF1384" s="13">
        <v>0.110294117647059</v>
      </c>
      <c r="BG1384" s="13">
        <v>0.20754716981132099</v>
      </c>
      <c r="BH1384" s="13"/>
      <c r="BI1384" s="13">
        <v>0.24637681159420299</v>
      </c>
      <c r="BJ1384" s="13">
        <v>0.16595380667237</v>
      </c>
      <c r="BK1384" s="13"/>
      <c r="BL1384" s="13">
        <v>0.20792079207920799</v>
      </c>
      <c r="BM1384" s="13">
        <v>0.15151515151515199</v>
      </c>
    </row>
    <row r="1385" spans="2:65" x14ac:dyDescent="0.3">
      <c r="B1385" t="s">
        <v>73</v>
      </c>
      <c r="C1385" s="13">
        <v>7.48865355521936E-2</v>
      </c>
      <c r="D1385" s="13">
        <v>6.5810593900481495E-2</v>
      </c>
      <c r="E1385" s="13">
        <v>8.2369942196531806E-2</v>
      </c>
      <c r="F1385" s="13"/>
      <c r="G1385" s="13">
        <v>0.138121546961326</v>
      </c>
      <c r="H1385" s="13">
        <v>5.8823529411764698E-2</v>
      </c>
      <c r="I1385" s="13">
        <v>5.9040590405904099E-2</v>
      </c>
      <c r="J1385" s="13">
        <v>6.1611374407582901E-2</v>
      </c>
      <c r="K1385" s="13">
        <v>5.34351145038168E-2</v>
      </c>
      <c r="L1385" s="13">
        <v>9.9415204678362595E-2</v>
      </c>
      <c r="M1385" s="13"/>
      <c r="N1385" s="13">
        <v>5.95744680851064E-2</v>
      </c>
      <c r="O1385" s="13">
        <v>9.7058823529411795E-2</v>
      </c>
      <c r="P1385" s="13">
        <v>6.7415730337078594E-2</v>
      </c>
      <c r="Q1385" s="13">
        <v>7.8369905956112901E-2</v>
      </c>
      <c r="R1385" s="13"/>
      <c r="S1385" s="13">
        <v>5.8823529411764698E-2</v>
      </c>
      <c r="T1385" s="13">
        <v>5.9701492537313397E-2</v>
      </c>
      <c r="U1385" s="13">
        <v>0.12903225806451599</v>
      </c>
      <c r="V1385" s="13">
        <v>9.5238095238095205E-2</v>
      </c>
      <c r="W1385" s="13">
        <v>7.5630252100840303E-2</v>
      </c>
      <c r="X1385" s="13">
        <v>6.0606060606060601E-2</v>
      </c>
      <c r="Y1385" s="13">
        <v>5.60747663551402E-2</v>
      </c>
      <c r="Z1385" s="13">
        <v>6.6666666666666693E-2</v>
      </c>
      <c r="AA1385" s="13">
        <v>0.106918238993711</v>
      </c>
      <c r="AB1385" s="13">
        <v>8.5106382978723402E-2</v>
      </c>
      <c r="AC1385" s="13">
        <v>7.3529411764705899E-2</v>
      </c>
      <c r="AD1385" s="13">
        <v>4.3478260869565202E-2</v>
      </c>
      <c r="AE1385" s="13"/>
      <c r="AF1385" s="13">
        <v>8.4065244667503106E-2</v>
      </c>
      <c r="AG1385" s="13">
        <v>6.2256809338521402E-2</v>
      </c>
      <c r="AH1385" s="13"/>
      <c r="AI1385" s="13">
        <v>7.2033898305084706E-2</v>
      </c>
      <c r="AJ1385" s="13">
        <v>0.11688311688311701</v>
      </c>
      <c r="AK1385" s="13">
        <v>8.9595375722543294E-2</v>
      </c>
      <c r="AL1385" s="13"/>
      <c r="AM1385" s="13">
        <v>0.13235294117647101</v>
      </c>
      <c r="AN1385" s="13">
        <v>9.6153846153846201E-2</v>
      </c>
      <c r="AO1385" s="13">
        <v>6.6666666666666693E-2</v>
      </c>
      <c r="AP1385" s="13"/>
      <c r="AQ1385" s="13">
        <v>5.8997050147492597E-2</v>
      </c>
      <c r="AR1385" s="13">
        <v>8.9062500000000003E-2</v>
      </c>
      <c r="AS1385" s="13"/>
      <c r="AT1385" s="13">
        <v>7.8078078078078095E-2</v>
      </c>
      <c r="AU1385" s="13">
        <v>7.5078206465067798E-2</v>
      </c>
      <c r="AV1385" s="13"/>
      <c r="AW1385" s="13">
        <v>8.4985835694051007E-2</v>
      </c>
      <c r="AX1385" s="13">
        <v>7.0304302203567703E-2</v>
      </c>
      <c r="AY1385" s="13"/>
      <c r="AZ1385" s="13">
        <v>9.9630996309963096E-2</v>
      </c>
      <c r="BA1385" s="13">
        <v>5.9210526315789498E-2</v>
      </c>
      <c r="BB1385" s="13"/>
      <c r="BC1385" s="13">
        <v>9.7701149425287404E-2</v>
      </c>
      <c r="BD1385" s="13">
        <v>6.9565217391304293E-2</v>
      </c>
      <c r="BE1385" s="13"/>
      <c r="BF1385" s="13">
        <v>7.3529411764705899E-2</v>
      </c>
      <c r="BG1385" s="13">
        <v>0.113207547169811</v>
      </c>
      <c r="BH1385" s="13"/>
      <c r="BI1385" s="13">
        <v>0.101449275362319</v>
      </c>
      <c r="BJ1385" s="13">
        <v>7.1856287425149698E-2</v>
      </c>
      <c r="BK1385" s="13"/>
      <c r="BL1385" s="13">
        <v>9.3069306930693096E-2</v>
      </c>
      <c r="BM1385" s="13">
        <v>6.1868686868686899E-2</v>
      </c>
    </row>
    <row r="1386" spans="2:65" x14ac:dyDescent="0.3">
      <c r="B1386" t="s">
        <v>402</v>
      </c>
      <c r="C1386" s="13">
        <v>2.8744326777609699E-2</v>
      </c>
      <c r="D1386" s="13">
        <v>2.7287319422150898E-2</v>
      </c>
      <c r="E1386" s="13">
        <v>3.0346820809248599E-2</v>
      </c>
      <c r="F1386" s="13"/>
      <c r="G1386" s="13">
        <v>1.1049723756906099E-2</v>
      </c>
      <c r="H1386" s="13">
        <v>2.5210084033613401E-2</v>
      </c>
      <c r="I1386" s="13">
        <v>3.6900369003690002E-2</v>
      </c>
      <c r="J1386" s="13">
        <v>2.3696682464454999E-2</v>
      </c>
      <c r="K1386" s="13">
        <v>3.8167938931297697E-2</v>
      </c>
      <c r="L1386" s="13">
        <v>4.0935672514619902E-2</v>
      </c>
      <c r="M1386" s="13"/>
      <c r="N1386" s="13">
        <v>2.3404255319148901E-2</v>
      </c>
      <c r="O1386" s="13">
        <v>2.0588235294117602E-2</v>
      </c>
      <c r="P1386" s="13">
        <v>2.2471910112359501E-2</v>
      </c>
      <c r="Q1386" s="13">
        <v>4.70219435736677E-2</v>
      </c>
      <c r="R1386" s="13"/>
      <c r="S1386" s="13">
        <v>5.1903114186851201E-2</v>
      </c>
      <c r="T1386" s="13">
        <v>7.4626865671641798E-3</v>
      </c>
      <c r="U1386" s="13">
        <v>1.6129032258064498E-2</v>
      </c>
      <c r="V1386" s="13">
        <v>1.9047619047619001E-2</v>
      </c>
      <c r="W1386" s="13">
        <v>5.0420168067226899E-2</v>
      </c>
      <c r="X1386" s="13">
        <v>3.7878787878787901E-2</v>
      </c>
      <c r="Y1386" s="13">
        <v>9.3457943925233603E-3</v>
      </c>
      <c r="Z1386" s="13">
        <v>3.3333333333333298E-2</v>
      </c>
      <c r="AA1386" s="13">
        <v>1.88679245283019E-2</v>
      </c>
      <c r="AB1386" s="13">
        <v>0</v>
      </c>
      <c r="AC1386" s="13">
        <v>4.4117647058823498E-2</v>
      </c>
      <c r="AD1386" s="13">
        <v>0</v>
      </c>
      <c r="AE1386" s="13"/>
      <c r="AF1386" s="13">
        <v>3.3877038895859503E-2</v>
      </c>
      <c r="AG1386" s="13">
        <v>2.1400778210116701E-2</v>
      </c>
      <c r="AH1386" s="13"/>
      <c r="AI1386" s="13">
        <v>4.2372881355932202E-2</v>
      </c>
      <c r="AJ1386" s="13">
        <v>2.5974025974026E-2</v>
      </c>
      <c r="AK1386" s="13">
        <v>2.8901734104046201E-2</v>
      </c>
      <c r="AL1386" s="13"/>
      <c r="AM1386" s="13">
        <v>2.9411764705882401E-2</v>
      </c>
      <c r="AN1386" s="13">
        <v>3.8461538461538498E-2</v>
      </c>
      <c r="AO1386" s="13">
        <v>2.96296296296296E-2</v>
      </c>
      <c r="AP1386" s="13"/>
      <c r="AQ1386" s="13">
        <v>1.91740412979351E-2</v>
      </c>
      <c r="AR1386" s="13">
        <v>3.90625E-2</v>
      </c>
      <c r="AS1386" s="13"/>
      <c r="AT1386" s="13">
        <v>2.1021021021020998E-2</v>
      </c>
      <c r="AU1386" s="13">
        <v>2.9197080291970798E-2</v>
      </c>
      <c r="AV1386" s="13"/>
      <c r="AW1386" s="13">
        <v>4.5325779036827198E-2</v>
      </c>
      <c r="AX1386" s="13">
        <v>2.30849947534103E-2</v>
      </c>
      <c r="AY1386" s="13"/>
      <c r="AZ1386" s="13">
        <v>3.87453874538745E-2</v>
      </c>
      <c r="BA1386" s="13">
        <v>2.23684210526316E-2</v>
      </c>
      <c r="BB1386" s="13"/>
      <c r="BC1386" s="13">
        <v>3.4482758620689703E-2</v>
      </c>
      <c r="BD1386" s="13">
        <v>4.3478260869565202E-2</v>
      </c>
      <c r="BE1386" s="13"/>
      <c r="BF1386" s="13">
        <v>2.2058823529411801E-2</v>
      </c>
      <c r="BG1386" s="13">
        <v>4.2452830188679201E-2</v>
      </c>
      <c r="BH1386" s="13"/>
      <c r="BI1386" s="13">
        <v>4.3478260869565202E-2</v>
      </c>
      <c r="BJ1386" s="13">
        <v>2.5662959794696301E-2</v>
      </c>
      <c r="BK1386" s="13"/>
      <c r="BL1386" s="13">
        <v>3.1683168316831697E-2</v>
      </c>
      <c r="BM1386" s="13">
        <v>2.6515151515151499E-2</v>
      </c>
    </row>
    <row r="1387" spans="2:65" x14ac:dyDescent="0.3">
      <c r="B1387" t="s">
        <v>91</v>
      </c>
      <c r="C1387" s="13">
        <v>3.5552193645990902E-2</v>
      </c>
      <c r="D1387" s="13">
        <v>3.3707865168539297E-2</v>
      </c>
      <c r="E1387" s="13">
        <v>3.7572254335260097E-2</v>
      </c>
      <c r="F1387" s="13"/>
      <c r="G1387" s="13">
        <v>5.5248618784530402E-3</v>
      </c>
      <c r="H1387" s="13">
        <v>2.8011204481792701E-2</v>
      </c>
      <c r="I1387" s="13">
        <v>3.6900369003690002E-2</v>
      </c>
      <c r="J1387" s="13">
        <v>5.6872037914691899E-2</v>
      </c>
      <c r="K1387" s="13">
        <v>5.34351145038168E-2</v>
      </c>
      <c r="L1387" s="13">
        <v>4.0935672514619902E-2</v>
      </c>
      <c r="M1387" s="13"/>
      <c r="N1387" s="13">
        <v>2.97872340425532E-2</v>
      </c>
      <c r="O1387" s="13">
        <v>3.5294117647058802E-2</v>
      </c>
      <c r="P1387" s="13">
        <v>1.6853932584269701E-2</v>
      </c>
      <c r="Q1387" s="13">
        <v>5.6426332288401299E-2</v>
      </c>
      <c r="R1387" s="13"/>
      <c r="S1387" s="13">
        <v>2.42214532871972E-2</v>
      </c>
      <c r="T1387" s="13">
        <v>4.47761194029851E-2</v>
      </c>
      <c r="U1387" s="13">
        <v>8.0645161290322606E-2</v>
      </c>
      <c r="V1387" s="13">
        <v>2.8571428571428598E-2</v>
      </c>
      <c r="W1387" s="13">
        <v>3.3613445378151301E-2</v>
      </c>
      <c r="X1387" s="13">
        <v>3.7878787878787901E-2</v>
      </c>
      <c r="Y1387" s="13">
        <v>5.60747663551402E-2</v>
      </c>
      <c r="Z1387" s="13">
        <v>3.3333333333333298E-2</v>
      </c>
      <c r="AA1387" s="13">
        <v>3.77358490566038E-2</v>
      </c>
      <c r="AB1387" s="13">
        <v>1.0638297872340399E-2</v>
      </c>
      <c r="AC1387" s="13">
        <v>4.4117647058823498E-2</v>
      </c>
      <c r="AD1387" s="13">
        <v>0</v>
      </c>
      <c r="AE1387" s="13"/>
      <c r="AF1387" s="13">
        <v>2.88582183186951E-2</v>
      </c>
      <c r="AG1387" s="13">
        <v>4.66926070038911E-2</v>
      </c>
      <c r="AH1387" s="13"/>
      <c r="AI1387" s="13">
        <v>2.9661016949152502E-2</v>
      </c>
      <c r="AJ1387" s="13">
        <v>1.2987012987013E-2</v>
      </c>
      <c r="AK1387" s="13">
        <v>3.17919075144509E-2</v>
      </c>
      <c r="AL1387" s="13"/>
      <c r="AM1387" s="13">
        <v>2.9411764705882401E-2</v>
      </c>
      <c r="AN1387" s="13">
        <v>1.9230769230769201E-2</v>
      </c>
      <c r="AO1387" s="13">
        <v>3.7037037037037E-2</v>
      </c>
      <c r="AP1387" s="13"/>
      <c r="AQ1387" s="13">
        <v>2.3598820058997001E-2</v>
      </c>
      <c r="AR1387" s="13">
        <v>4.8437500000000001E-2</v>
      </c>
      <c r="AS1387" s="13"/>
      <c r="AT1387" s="13">
        <v>3.3033033033033003E-2</v>
      </c>
      <c r="AU1387" s="13">
        <v>3.7539103232533899E-2</v>
      </c>
      <c r="AV1387" s="13"/>
      <c r="AW1387" s="13">
        <v>3.39943342776204E-2</v>
      </c>
      <c r="AX1387" s="13">
        <v>3.5676810073452303E-2</v>
      </c>
      <c r="AY1387" s="13"/>
      <c r="AZ1387" s="13">
        <v>4.4280442804428E-2</v>
      </c>
      <c r="BA1387" s="13">
        <v>2.89473684210526E-2</v>
      </c>
      <c r="BB1387" s="13"/>
      <c r="BC1387" s="13">
        <v>2.0114942528735601E-2</v>
      </c>
      <c r="BD1387" s="13">
        <v>4.3478260869565202E-2</v>
      </c>
      <c r="BE1387" s="13"/>
      <c r="BF1387" s="13">
        <v>7.3529411764705899E-3</v>
      </c>
      <c r="BG1387" s="13">
        <v>2.83018867924528E-2</v>
      </c>
      <c r="BH1387" s="13"/>
      <c r="BI1387" s="13">
        <v>3.6231884057971002E-2</v>
      </c>
      <c r="BJ1387" s="13">
        <v>3.5072711719418302E-2</v>
      </c>
      <c r="BK1387" s="13"/>
      <c r="BL1387" s="13">
        <v>2.9702970297029702E-2</v>
      </c>
      <c r="BM1387" s="13">
        <v>3.7878787878787901E-2</v>
      </c>
    </row>
    <row r="1388" spans="2:65" x14ac:dyDescent="0.3">
      <c r="B1388" t="s">
        <v>76</v>
      </c>
      <c r="C1388" s="13">
        <v>0.68456883509833599</v>
      </c>
      <c r="D1388" s="13">
        <v>0.695024077046549</v>
      </c>
      <c r="E1388" s="13">
        <v>0.67630057803468202</v>
      </c>
      <c r="F1388" s="13"/>
      <c r="G1388" s="13">
        <v>0.69060773480662996</v>
      </c>
      <c r="H1388" s="13">
        <v>0.71428571428571397</v>
      </c>
      <c r="I1388" s="13">
        <v>0.69741697416974202</v>
      </c>
      <c r="J1388" s="13">
        <v>0.66824644549763001</v>
      </c>
      <c r="K1388" s="13">
        <v>0.68702290076335903</v>
      </c>
      <c r="L1388" s="13">
        <v>0.61403508771929804</v>
      </c>
      <c r="M1388" s="13"/>
      <c r="N1388" s="13">
        <v>0.71489361702127696</v>
      </c>
      <c r="O1388" s="13">
        <v>0.66176470588235303</v>
      </c>
      <c r="P1388" s="13">
        <v>0.74157303370786498</v>
      </c>
      <c r="Q1388" s="13">
        <v>0.62695924764890298</v>
      </c>
      <c r="R1388" s="13"/>
      <c r="S1388" s="13">
        <v>0.70242214532872005</v>
      </c>
      <c r="T1388" s="13">
        <v>0.74626865671641796</v>
      </c>
      <c r="U1388" s="13">
        <v>0.62903225806451601</v>
      </c>
      <c r="V1388" s="13">
        <v>0.64761904761904798</v>
      </c>
      <c r="W1388" s="13">
        <v>0.68067226890756305</v>
      </c>
      <c r="X1388" s="13">
        <v>0.68181818181818199</v>
      </c>
      <c r="Y1388" s="13">
        <v>0.69158878504672905</v>
      </c>
      <c r="Z1388" s="13">
        <v>0.76666666666666705</v>
      </c>
      <c r="AA1388" s="13">
        <v>0.69811320754716999</v>
      </c>
      <c r="AB1388" s="13">
        <v>0.680851063829787</v>
      </c>
      <c r="AC1388" s="13">
        <v>0.48529411764705899</v>
      </c>
      <c r="AD1388" s="13">
        <v>0.82608695652173902</v>
      </c>
      <c r="AE1388" s="13"/>
      <c r="AF1388" s="13">
        <v>0.67503136762860705</v>
      </c>
      <c r="AG1388" s="13">
        <v>0.69844357976653704</v>
      </c>
      <c r="AH1388" s="13"/>
      <c r="AI1388" s="13">
        <v>0.66101694915254205</v>
      </c>
      <c r="AJ1388" s="13">
        <v>0.67532467532467499</v>
      </c>
      <c r="AK1388" s="13">
        <v>0.67052023121387305</v>
      </c>
      <c r="AL1388" s="13"/>
      <c r="AM1388" s="13">
        <v>0.67647058823529405</v>
      </c>
      <c r="AN1388" s="13">
        <v>0.55769230769230804</v>
      </c>
      <c r="AO1388" s="13">
        <v>0.66666666666666696</v>
      </c>
      <c r="AP1388" s="13"/>
      <c r="AQ1388" s="13">
        <v>0.75811209439528005</v>
      </c>
      <c r="AR1388" s="13">
        <v>0.60781249999999998</v>
      </c>
      <c r="AS1388" s="13"/>
      <c r="AT1388" s="13">
        <v>0.72372372372372396</v>
      </c>
      <c r="AU1388" s="13">
        <v>0.67778936392075095</v>
      </c>
      <c r="AV1388" s="13"/>
      <c r="AW1388" s="13">
        <v>0.59206798866855503</v>
      </c>
      <c r="AX1388" s="13">
        <v>0.71878279118572896</v>
      </c>
      <c r="AY1388" s="13"/>
      <c r="AZ1388" s="13">
        <v>0.62546125461254598</v>
      </c>
      <c r="BA1388" s="13">
        <v>0.72894736842105301</v>
      </c>
      <c r="BB1388" s="13"/>
      <c r="BC1388" s="13">
        <v>0.67816091954022995</v>
      </c>
      <c r="BD1388" s="13">
        <v>0.62173913043478302</v>
      </c>
      <c r="BE1388" s="13"/>
      <c r="BF1388" s="13">
        <v>0.78676470588235303</v>
      </c>
      <c r="BG1388" s="13">
        <v>0.60849056603773599</v>
      </c>
      <c r="BH1388" s="13"/>
      <c r="BI1388" s="13">
        <v>0.57246376811594202</v>
      </c>
      <c r="BJ1388" s="13">
        <v>0.70145423438836596</v>
      </c>
      <c r="BK1388" s="13"/>
      <c r="BL1388" s="13">
        <v>0.63762376237623797</v>
      </c>
      <c r="BM1388" s="13">
        <v>0.72222222222222199</v>
      </c>
    </row>
    <row r="1389" spans="2:65" x14ac:dyDescent="0.3">
      <c r="B1389" t="s">
        <v>77</v>
      </c>
      <c r="C1389" s="13">
        <v>0.10363086232980299</v>
      </c>
      <c r="D1389" s="13">
        <v>9.3097913322632397E-2</v>
      </c>
      <c r="E1389" s="13">
        <v>0.11271676300578</v>
      </c>
      <c r="F1389" s="13"/>
      <c r="G1389" s="13">
        <v>0.149171270718232</v>
      </c>
      <c r="H1389" s="13">
        <v>8.40336134453782E-2</v>
      </c>
      <c r="I1389" s="13">
        <v>9.5940959409594101E-2</v>
      </c>
      <c r="J1389" s="13">
        <v>8.5308056872037893E-2</v>
      </c>
      <c r="K1389" s="13">
        <v>9.1603053435114504E-2</v>
      </c>
      <c r="L1389" s="13">
        <v>0.140350877192982</v>
      </c>
      <c r="M1389" s="13"/>
      <c r="N1389" s="13">
        <v>8.29787234042553E-2</v>
      </c>
      <c r="O1389" s="13">
        <v>0.11764705882352899</v>
      </c>
      <c r="P1389" s="13">
        <v>8.98876404494382E-2</v>
      </c>
      <c r="Q1389" s="13">
        <v>0.125391849529781</v>
      </c>
      <c r="R1389" s="13"/>
      <c r="S1389" s="13">
        <v>0.110726643598616</v>
      </c>
      <c r="T1389" s="13">
        <v>6.7164179104477598E-2</v>
      </c>
      <c r="U1389" s="13">
        <v>0.14516129032258099</v>
      </c>
      <c r="V1389" s="13">
        <v>0.114285714285714</v>
      </c>
      <c r="W1389" s="13">
        <v>0.126050420168067</v>
      </c>
      <c r="X1389" s="13">
        <v>9.8484848484848495E-2</v>
      </c>
      <c r="Y1389" s="13">
        <v>6.5420560747663503E-2</v>
      </c>
      <c r="Z1389" s="13">
        <v>0.1</v>
      </c>
      <c r="AA1389" s="13">
        <v>0.12578616352201299</v>
      </c>
      <c r="AB1389" s="13">
        <v>8.5106382978723402E-2</v>
      </c>
      <c r="AC1389" s="13">
        <v>0.11764705882352899</v>
      </c>
      <c r="AD1389" s="13">
        <v>4.3478260869565202E-2</v>
      </c>
      <c r="AE1389" s="13"/>
      <c r="AF1389" s="13">
        <v>0.117942283563363</v>
      </c>
      <c r="AG1389" s="13">
        <v>8.3657587548638099E-2</v>
      </c>
      <c r="AH1389" s="13"/>
      <c r="AI1389" s="13">
        <v>0.11440677966101701</v>
      </c>
      <c r="AJ1389" s="13">
        <v>0.14285714285714299</v>
      </c>
      <c r="AK1389" s="13">
        <v>0.11849710982658999</v>
      </c>
      <c r="AL1389" s="13"/>
      <c r="AM1389" s="13">
        <v>0.161764705882353</v>
      </c>
      <c r="AN1389" s="13">
        <v>0.134615384615385</v>
      </c>
      <c r="AO1389" s="13">
        <v>9.6296296296296297E-2</v>
      </c>
      <c r="AP1389" s="13"/>
      <c r="AQ1389" s="13">
        <v>7.8171091445427707E-2</v>
      </c>
      <c r="AR1389" s="13">
        <v>0.12812499999999999</v>
      </c>
      <c r="AS1389" s="13"/>
      <c r="AT1389" s="13">
        <v>9.90990990990991E-2</v>
      </c>
      <c r="AU1389" s="13">
        <v>0.104275286757039</v>
      </c>
      <c r="AV1389" s="13"/>
      <c r="AW1389" s="13">
        <v>0.13031161473087799</v>
      </c>
      <c r="AX1389" s="13">
        <v>9.3389296956977993E-2</v>
      </c>
      <c r="AY1389" s="13"/>
      <c r="AZ1389" s="13">
        <v>0.13837638376383801</v>
      </c>
      <c r="BA1389" s="13">
        <v>8.1578947368421098E-2</v>
      </c>
      <c r="BB1389" s="13"/>
      <c r="BC1389" s="13">
        <v>0.13218390804597699</v>
      </c>
      <c r="BD1389" s="13">
        <v>0.11304347826087</v>
      </c>
      <c r="BE1389" s="13"/>
      <c r="BF1389" s="13">
        <v>9.5588235294117696E-2</v>
      </c>
      <c r="BG1389" s="13">
        <v>0.155660377358491</v>
      </c>
      <c r="BH1389" s="13"/>
      <c r="BI1389" s="13">
        <v>0.14492753623188401</v>
      </c>
      <c r="BJ1389" s="13">
        <v>9.7519247219846006E-2</v>
      </c>
      <c r="BK1389" s="13"/>
      <c r="BL1389" s="13">
        <v>0.124752475247525</v>
      </c>
      <c r="BM1389" s="13">
        <v>8.8383838383838398E-2</v>
      </c>
    </row>
    <row r="1390" spans="2:65" x14ac:dyDescent="0.3">
      <c r="B1390" t="s">
        <v>78</v>
      </c>
      <c r="C1390" s="13">
        <v>0.58093797276853298</v>
      </c>
      <c r="D1390" s="13">
        <v>0.60192616372391705</v>
      </c>
      <c r="E1390" s="13">
        <v>0.56358381502890198</v>
      </c>
      <c r="F1390" s="13"/>
      <c r="G1390" s="13">
        <v>0.54143646408839796</v>
      </c>
      <c r="H1390" s="13">
        <v>0.630252100840336</v>
      </c>
      <c r="I1390" s="13">
        <v>0.601476014760148</v>
      </c>
      <c r="J1390" s="13">
        <v>0.582938388625592</v>
      </c>
      <c r="K1390" s="13">
        <v>0.59541984732824405</v>
      </c>
      <c r="L1390" s="13">
        <v>0.47368421052631599</v>
      </c>
      <c r="M1390" s="13"/>
      <c r="N1390" s="13">
        <v>0.63191489361702102</v>
      </c>
      <c r="O1390" s="13">
        <v>0.54411764705882404</v>
      </c>
      <c r="P1390" s="13">
        <v>0.651685393258427</v>
      </c>
      <c r="Q1390" s="13">
        <v>0.50156739811912199</v>
      </c>
      <c r="R1390" s="13"/>
      <c r="S1390" s="13">
        <v>0.59169550173010399</v>
      </c>
      <c r="T1390" s="13">
        <v>0.67910447761194004</v>
      </c>
      <c r="U1390" s="13">
        <v>0.483870967741935</v>
      </c>
      <c r="V1390" s="13">
        <v>0.53333333333333299</v>
      </c>
      <c r="W1390" s="13">
        <v>0.55462184873949605</v>
      </c>
      <c r="X1390" s="13">
        <v>0.58333333333333304</v>
      </c>
      <c r="Y1390" s="13">
        <v>0.62616822429906505</v>
      </c>
      <c r="Z1390" s="13">
        <v>0.66666666666666696</v>
      </c>
      <c r="AA1390" s="13">
        <v>0.57232704402515699</v>
      </c>
      <c r="AB1390" s="13">
        <v>0.59574468085106402</v>
      </c>
      <c r="AC1390" s="13">
        <v>0.36764705882352899</v>
      </c>
      <c r="AD1390" s="13">
        <v>0.78260869565217395</v>
      </c>
      <c r="AE1390" s="13"/>
      <c r="AF1390" s="13">
        <v>0.55708908406524504</v>
      </c>
      <c r="AG1390" s="13">
        <v>0.61478599221789898</v>
      </c>
      <c r="AH1390" s="13"/>
      <c r="AI1390" s="13">
        <v>0.54661016949152497</v>
      </c>
      <c r="AJ1390" s="13">
        <v>0.53246753246753298</v>
      </c>
      <c r="AK1390" s="13">
        <v>0.55202312138728304</v>
      </c>
      <c r="AL1390" s="13"/>
      <c r="AM1390" s="13">
        <v>0.51470588235294101</v>
      </c>
      <c r="AN1390" s="13">
        <v>0.42307692307692302</v>
      </c>
      <c r="AO1390" s="13">
        <v>0.57037037037036997</v>
      </c>
      <c r="AP1390" s="13"/>
      <c r="AQ1390" s="13">
        <v>0.67994100294985205</v>
      </c>
      <c r="AR1390" s="13">
        <v>0.47968749999999999</v>
      </c>
      <c r="AS1390" s="13"/>
      <c r="AT1390" s="13">
        <v>0.62462462462462498</v>
      </c>
      <c r="AU1390" s="13">
        <v>0.57351407716371205</v>
      </c>
      <c r="AV1390" s="13"/>
      <c r="AW1390" s="13">
        <v>0.46175637393767699</v>
      </c>
      <c r="AX1390" s="13">
        <v>0.62539349422875101</v>
      </c>
      <c r="AY1390" s="13"/>
      <c r="AZ1390" s="13">
        <v>0.487084870848708</v>
      </c>
      <c r="BA1390" s="13">
        <v>0.64736842105263204</v>
      </c>
      <c r="BB1390" s="13"/>
      <c r="BC1390" s="13">
        <v>0.54597701149425304</v>
      </c>
      <c r="BD1390" s="13">
        <v>0.50869565217391299</v>
      </c>
      <c r="BE1390" s="13"/>
      <c r="BF1390" s="13">
        <v>0.69117647058823495</v>
      </c>
      <c r="BG1390" s="13">
        <v>0.45283018867924502</v>
      </c>
      <c r="BH1390" s="13"/>
      <c r="BI1390" s="13">
        <v>0.42753623188405798</v>
      </c>
      <c r="BJ1390" s="13">
        <v>0.60393498716852001</v>
      </c>
      <c r="BK1390" s="13"/>
      <c r="BL1390" s="13">
        <v>0.51287128712871299</v>
      </c>
      <c r="BM1390" s="13">
        <v>0.63383838383838398</v>
      </c>
    </row>
    <row r="1391" spans="2:65" x14ac:dyDescent="0.3">
      <c r="C1391" s="13"/>
      <c r="D1391" s="13"/>
      <c r="E1391" s="13"/>
      <c r="F1391" s="13"/>
      <c r="G1391" s="13"/>
      <c r="H1391" s="13"/>
      <c r="I1391" s="13"/>
      <c r="J1391" s="13"/>
      <c r="K1391" s="13"/>
      <c r="L1391" s="13"/>
      <c r="M1391" s="13"/>
      <c r="N1391" s="13"/>
      <c r="O1391" s="13"/>
      <c r="P1391" s="13"/>
      <c r="Q1391" s="13"/>
      <c r="R1391" s="13"/>
      <c r="S1391" s="13"/>
      <c r="T1391" s="13"/>
      <c r="U1391" s="13"/>
      <c r="V1391" s="13"/>
      <c r="W1391" s="13"/>
      <c r="X1391" s="13"/>
      <c r="Y1391" s="13"/>
      <c r="Z1391" s="13"/>
      <c r="AA1391" s="13"/>
      <c r="AB1391" s="13"/>
      <c r="AC1391" s="13"/>
      <c r="AD1391" s="13"/>
      <c r="AE1391" s="13"/>
      <c r="AF1391" s="13"/>
      <c r="AG1391" s="13"/>
      <c r="AH1391" s="13"/>
      <c r="AI1391" s="13"/>
      <c r="AJ1391" s="13"/>
      <c r="AK1391" s="13"/>
      <c r="AL1391" s="13"/>
      <c r="AM1391" s="13"/>
      <c r="AN1391" s="13"/>
      <c r="AO1391" s="13"/>
      <c r="AP1391" s="13"/>
      <c r="AQ1391" s="13"/>
      <c r="AR1391" s="13"/>
      <c r="AS1391" s="13"/>
      <c r="AT1391" s="13"/>
      <c r="AU1391" s="13"/>
      <c r="AV1391" s="13"/>
      <c r="AW1391" s="13"/>
      <c r="AX1391" s="13"/>
      <c r="AY1391" s="13"/>
      <c r="AZ1391" s="13"/>
      <c r="BA1391" s="13"/>
      <c r="BB1391" s="13"/>
      <c r="BC1391" s="13"/>
      <c r="BD1391" s="13"/>
      <c r="BE1391" s="13"/>
      <c r="BF1391" s="13"/>
      <c r="BG1391" s="13"/>
      <c r="BH1391" s="13"/>
      <c r="BI1391" s="13"/>
      <c r="BJ1391" s="13"/>
      <c r="BK1391" s="13"/>
      <c r="BL1391" s="13"/>
      <c r="BM1391" s="13"/>
    </row>
    <row r="1392" spans="2:65" x14ac:dyDescent="0.3">
      <c r="B1392" s="6" t="s">
        <v>521</v>
      </c>
      <c r="C1392" s="13"/>
      <c r="D1392" s="13"/>
      <c r="E1392" s="13"/>
      <c r="F1392" s="13"/>
      <c r="G1392" s="13"/>
      <c r="H1392" s="13"/>
      <c r="I1392" s="13"/>
      <c r="J1392" s="13"/>
      <c r="K1392" s="13"/>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c r="AM1392" s="13"/>
      <c r="AN1392" s="13"/>
      <c r="AO1392" s="13"/>
      <c r="AP1392" s="13"/>
      <c r="AQ1392" s="13"/>
      <c r="AR1392" s="13"/>
      <c r="AS1392" s="13"/>
      <c r="AT1392" s="13"/>
      <c r="AU1392" s="13"/>
      <c r="AV1392" s="13"/>
      <c r="AW1392" s="13"/>
      <c r="AX1392" s="13"/>
      <c r="AY1392" s="13"/>
      <c r="AZ1392" s="13"/>
      <c r="BA1392" s="13"/>
      <c r="BB1392" s="13"/>
      <c r="BC1392" s="13"/>
      <c r="BD1392" s="13"/>
      <c r="BE1392" s="13"/>
      <c r="BF1392" s="13"/>
      <c r="BG1392" s="13"/>
      <c r="BH1392" s="13"/>
      <c r="BI1392" s="13"/>
      <c r="BJ1392" s="13"/>
      <c r="BK1392" s="13"/>
      <c r="BL1392" s="13"/>
      <c r="BM1392" s="13"/>
    </row>
    <row r="1393" spans="2:65" x14ac:dyDescent="0.3">
      <c r="B1393" s="23" t="s">
        <v>82</v>
      </c>
      <c r="C1393" s="13"/>
      <c r="D1393" s="13"/>
      <c r="E1393" s="13"/>
      <c r="F1393" s="13"/>
      <c r="G1393" s="13"/>
      <c r="H1393" s="13"/>
      <c r="I1393" s="13"/>
      <c r="J1393" s="13"/>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c r="BK1393" s="13"/>
      <c r="BL1393" s="13"/>
      <c r="BM1393" s="13"/>
    </row>
    <row r="1394" spans="2:65" x14ac:dyDescent="0.3">
      <c r="B1394" t="s">
        <v>400</v>
      </c>
      <c r="C1394" s="13">
        <v>0.26399394856278402</v>
      </c>
      <c r="D1394" s="13">
        <v>0.26645264847512001</v>
      </c>
      <c r="E1394" s="13">
        <v>0.25867052023121401</v>
      </c>
      <c r="F1394" s="13"/>
      <c r="G1394" s="13">
        <v>0.35359116022099402</v>
      </c>
      <c r="H1394" s="13">
        <v>0.29691876750700302</v>
      </c>
      <c r="I1394" s="13">
        <v>0.287822878228782</v>
      </c>
      <c r="J1394" s="13">
        <v>0.222748815165877</v>
      </c>
      <c r="K1394" s="13">
        <v>0.18320610687022901</v>
      </c>
      <c r="L1394" s="13">
        <v>0.175438596491228</v>
      </c>
      <c r="M1394" s="13"/>
      <c r="N1394" s="13">
        <v>0.257446808510638</v>
      </c>
      <c r="O1394" s="13">
        <v>0.26764705882352902</v>
      </c>
      <c r="P1394" s="13">
        <v>0.224719101123595</v>
      </c>
      <c r="Q1394" s="13">
        <v>0.28213166144200602</v>
      </c>
      <c r="R1394" s="13"/>
      <c r="S1394" s="13">
        <v>0.27335640138408301</v>
      </c>
      <c r="T1394" s="13">
        <v>0.21641791044776101</v>
      </c>
      <c r="U1394" s="13">
        <v>0.27419354838709697</v>
      </c>
      <c r="V1394" s="13">
        <v>0.22857142857142901</v>
      </c>
      <c r="W1394" s="13">
        <v>0.26050420168067201</v>
      </c>
      <c r="X1394" s="13">
        <v>0.310606060606061</v>
      </c>
      <c r="Y1394" s="13">
        <v>0.20560747663551401</v>
      </c>
      <c r="Z1394" s="13">
        <v>0.3</v>
      </c>
      <c r="AA1394" s="13">
        <v>0.28930817610062898</v>
      </c>
      <c r="AB1394" s="13">
        <v>0.27659574468085102</v>
      </c>
      <c r="AC1394" s="13">
        <v>0.308823529411765</v>
      </c>
      <c r="AD1394" s="13">
        <v>0.173913043478261</v>
      </c>
      <c r="AE1394" s="13"/>
      <c r="AF1394" s="13">
        <v>0.28607277289836902</v>
      </c>
      <c r="AG1394" s="13">
        <v>0.22957198443579799</v>
      </c>
      <c r="AH1394" s="13"/>
      <c r="AI1394" s="13">
        <v>0.26271186440678002</v>
      </c>
      <c r="AJ1394" s="13">
        <v>0.35064935064935099</v>
      </c>
      <c r="AK1394" s="13">
        <v>0.25433526011560698</v>
      </c>
      <c r="AL1394" s="13"/>
      <c r="AM1394" s="13">
        <v>0.35294117647058798</v>
      </c>
      <c r="AN1394" s="13">
        <v>0.36538461538461497</v>
      </c>
      <c r="AO1394" s="13">
        <v>0.19259259259259301</v>
      </c>
      <c r="AP1394" s="13"/>
      <c r="AQ1394" s="13">
        <v>0.287610619469027</v>
      </c>
      <c r="AR1394" s="13">
        <v>0.23906250000000001</v>
      </c>
      <c r="AS1394" s="13"/>
      <c r="AT1394" s="13">
        <v>0.26426426426426403</v>
      </c>
      <c r="AU1394" s="13">
        <v>0.26798748696558899</v>
      </c>
      <c r="AV1394" s="13"/>
      <c r="AW1394" s="13">
        <v>0.30594900849858397</v>
      </c>
      <c r="AX1394" s="13">
        <v>0.24973767051416601</v>
      </c>
      <c r="AY1394" s="13"/>
      <c r="AZ1394" s="13">
        <v>0.25276752767527699</v>
      </c>
      <c r="BA1394" s="13">
        <v>0.27105263157894699</v>
      </c>
      <c r="BB1394" s="13"/>
      <c r="BC1394" s="13">
        <v>0.28448275862069</v>
      </c>
      <c r="BD1394" s="13">
        <v>0.217391304347826</v>
      </c>
      <c r="BE1394" s="13"/>
      <c r="BF1394" s="13">
        <v>0.25735294117647101</v>
      </c>
      <c r="BG1394" s="13">
        <v>0.30188679245283001</v>
      </c>
      <c r="BH1394" s="13"/>
      <c r="BI1394" s="13">
        <v>0.35507246376811602</v>
      </c>
      <c r="BJ1394" s="13">
        <v>0.24893071000855399</v>
      </c>
      <c r="BK1394" s="13"/>
      <c r="BL1394" s="13">
        <v>0.30297029702970302</v>
      </c>
      <c r="BM1394" s="13">
        <v>0.23737373737373699</v>
      </c>
    </row>
    <row r="1395" spans="2:65" x14ac:dyDescent="0.3">
      <c r="B1395" t="s">
        <v>71</v>
      </c>
      <c r="C1395" s="13">
        <v>0.41301059001512902</v>
      </c>
      <c r="D1395" s="13">
        <v>0.42375601926163697</v>
      </c>
      <c r="E1395" s="13">
        <v>0.40462427745664697</v>
      </c>
      <c r="F1395" s="13"/>
      <c r="G1395" s="13">
        <v>0.39226519337016602</v>
      </c>
      <c r="H1395" s="13">
        <v>0.41456582633053202</v>
      </c>
      <c r="I1395" s="13">
        <v>0.45018450184501801</v>
      </c>
      <c r="J1395" s="13">
        <v>0.40758293838862603</v>
      </c>
      <c r="K1395" s="13">
        <v>0.43511450381679401</v>
      </c>
      <c r="L1395" s="13">
        <v>0.36257309941520499</v>
      </c>
      <c r="M1395" s="13"/>
      <c r="N1395" s="13">
        <v>0.42978723404255298</v>
      </c>
      <c r="O1395" s="13">
        <v>0.379411764705882</v>
      </c>
      <c r="P1395" s="13">
        <v>0.44382022471910099</v>
      </c>
      <c r="Q1395" s="13">
        <v>0.40752351097178702</v>
      </c>
      <c r="R1395" s="13"/>
      <c r="S1395" s="13">
        <v>0.43598615916955002</v>
      </c>
      <c r="T1395" s="13">
        <v>0.43283582089552203</v>
      </c>
      <c r="U1395" s="13">
        <v>0.43548387096774199</v>
      </c>
      <c r="V1395" s="13">
        <v>0.40952380952381001</v>
      </c>
      <c r="W1395" s="13">
        <v>0.436974789915966</v>
      </c>
      <c r="X1395" s="13">
        <v>0.41666666666666702</v>
      </c>
      <c r="Y1395" s="13">
        <v>0.43925233644859801</v>
      </c>
      <c r="Z1395" s="13">
        <v>0.36666666666666697</v>
      </c>
      <c r="AA1395" s="13">
        <v>0.35849056603773599</v>
      </c>
      <c r="AB1395" s="13">
        <v>0.40425531914893598</v>
      </c>
      <c r="AC1395" s="13">
        <v>0.308823529411765</v>
      </c>
      <c r="AD1395" s="13">
        <v>0.47826086956521702</v>
      </c>
      <c r="AE1395" s="13"/>
      <c r="AF1395" s="13">
        <v>0.407779171894605</v>
      </c>
      <c r="AG1395" s="13">
        <v>0.42217898832684803</v>
      </c>
      <c r="AH1395" s="13"/>
      <c r="AI1395" s="13">
        <v>0.45762711864406802</v>
      </c>
      <c r="AJ1395" s="13">
        <v>0.32467532467532501</v>
      </c>
      <c r="AK1395" s="13">
        <v>0.42774566473988401</v>
      </c>
      <c r="AL1395" s="13"/>
      <c r="AM1395" s="13">
        <v>0.45588235294117602</v>
      </c>
      <c r="AN1395" s="13">
        <v>0.34615384615384598</v>
      </c>
      <c r="AO1395" s="13">
        <v>0.47407407407407398</v>
      </c>
      <c r="AP1395" s="13"/>
      <c r="AQ1395" s="13">
        <v>0.43067846607669602</v>
      </c>
      <c r="AR1395" s="13">
        <v>0.39531250000000001</v>
      </c>
      <c r="AS1395" s="13"/>
      <c r="AT1395" s="13">
        <v>0.44444444444444398</v>
      </c>
      <c r="AU1395" s="13">
        <v>0.40145985401459899</v>
      </c>
      <c r="AV1395" s="13"/>
      <c r="AW1395" s="13">
        <v>0.42209631728045299</v>
      </c>
      <c r="AX1395" s="13">
        <v>0.409233997901364</v>
      </c>
      <c r="AY1395" s="13"/>
      <c r="AZ1395" s="13">
        <v>0.398523985239852</v>
      </c>
      <c r="BA1395" s="13">
        <v>0.42763157894736797</v>
      </c>
      <c r="BB1395" s="13"/>
      <c r="BC1395" s="13">
        <v>0.42241379310344801</v>
      </c>
      <c r="BD1395" s="13">
        <v>0.426086956521739</v>
      </c>
      <c r="BE1395" s="13"/>
      <c r="BF1395" s="13">
        <v>0.441176470588235</v>
      </c>
      <c r="BG1395" s="13">
        <v>0.410377358490566</v>
      </c>
      <c r="BH1395" s="13"/>
      <c r="BI1395" s="13">
        <v>0.39855072463768099</v>
      </c>
      <c r="BJ1395" s="13">
        <v>0.41830624465354999</v>
      </c>
      <c r="BK1395" s="13"/>
      <c r="BL1395" s="13">
        <v>0.40990099009900999</v>
      </c>
      <c r="BM1395" s="13">
        <v>0.419191919191919</v>
      </c>
    </row>
    <row r="1396" spans="2:65" x14ac:dyDescent="0.3">
      <c r="B1396" t="s">
        <v>401</v>
      </c>
      <c r="C1396" s="13">
        <v>0.16338880484115001</v>
      </c>
      <c r="D1396" s="13">
        <v>0.14927768860353099</v>
      </c>
      <c r="E1396" s="13">
        <v>0.17774566473988401</v>
      </c>
      <c r="F1396" s="13"/>
      <c r="G1396" s="13">
        <v>0.15469613259668499</v>
      </c>
      <c r="H1396" s="13">
        <v>0.15686274509803899</v>
      </c>
      <c r="I1396" s="13">
        <v>0.12915129151291499</v>
      </c>
      <c r="J1396" s="13">
        <v>0.17061611374407601</v>
      </c>
      <c r="K1396" s="13">
        <v>0.18320610687022901</v>
      </c>
      <c r="L1396" s="13">
        <v>0.216374269005848</v>
      </c>
      <c r="M1396" s="13"/>
      <c r="N1396" s="13">
        <v>0.18510638297872301</v>
      </c>
      <c r="O1396" s="13">
        <v>0.14705882352941199</v>
      </c>
      <c r="P1396" s="13">
        <v>0.15730337078651699</v>
      </c>
      <c r="Q1396" s="13">
        <v>0.156739811912226</v>
      </c>
      <c r="R1396" s="13"/>
      <c r="S1396" s="13">
        <v>0.14532871972318301</v>
      </c>
      <c r="T1396" s="13">
        <v>0.17910447761194001</v>
      </c>
      <c r="U1396" s="13">
        <v>0.14516129032258099</v>
      </c>
      <c r="V1396" s="13">
        <v>0.19047619047618999</v>
      </c>
      <c r="W1396" s="13">
        <v>0.11764705882352899</v>
      </c>
      <c r="X1396" s="13">
        <v>0.13636363636363599</v>
      </c>
      <c r="Y1396" s="13">
        <v>0.177570093457944</v>
      </c>
      <c r="Z1396" s="13">
        <v>0.133333333333333</v>
      </c>
      <c r="AA1396" s="13">
        <v>0.169811320754717</v>
      </c>
      <c r="AB1396" s="13">
        <v>0.180851063829787</v>
      </c>
      <c r="AC1396" s="13">
        <v>0.220588235294118</v>
      </c>
      <c r="AD1396" s="13">
        <v>0.30434782608695699</v>
      </c>
      <c r="AE1396" s="13"/>
      <c r="AF1396" s="13">
        <v>0.159347553324969</v>
      </c>
      <c r="AG1396" s="13">
        <v>0.16926070038910501</v>
      </c>
      <c r="AH1396" s="13"/>
      <c r="AI1396" s="13">
        <v>0.13135593220339001</v>
      </c>
      <c r="AJ1396" s="13">
        <v>0.15584415584415601</v>
      </c>
      <c r="AK1396" s="13">
        <v>0.179190751445087</v>
      </c>
      <c r="AL1396" s="13"/>
      <c r="AM1396" s="13">
        <v>7.3529411764705899E-2</v>
      </c>
      <c r="AN1396" s="13">
        <v>0.15384615384615399</v>
      </c>
      <c r="AO1396" s="13">
        <v>0.155555555555556</v>
      </c>
      <c r="AP1396" s="13"/>
      <c r="AQ1396" s="13">
        <v>0.144542772861357</v>
      </c>
      <c r="AR1396" s="13">
        <v>0.18281249999999999</v>
      </c>
      <c r="AS1396" s="13"/>
      <c r="AT1396" s="13">
        <v>0.15015015015015001</v>
      </c>
      <c r="AU1396" s="13">
        <v>0.165797705943691</v>
      </c>
      <c r="AV1396" s="13"/>
      <c r="AW1396" s="13">
        <v>0.16430594900849901</v>
      </c>
      <c r="AX1396" s="13">
        <v>0.162644281217209</v>
      </c>
      <c r="AY1396" s="13"/>
      <c r="AZ1396" s="13">
        <v>0.17527675276752799</v>
      </c>
      <c r="BA1396" s="13">
        <v>0.15263157894736801</v>
      </c>
      <c r="BB1396" s="13"/>
      <c r="BC1396" s="13">
        <v>0.16666666666666699</v>
      </c>
      <c r="BD1396" s="13">
        <v>0.16086956521739099</v>
      </c>
      <c r="BE1396" s="13"/>
      <c r="BF1396" s="13">
        <v>0.161764705882353</v>
      </c>
      <c r="BG1396" s="13">
        <v>0.169811320754717</v>
      </c>
      <c r="BH1396" s="13"/>
      <c r="BI1396" s="13">
        <v>0.101449275362319</v>
      </c>
      <c r="BJ1396" s="13">
        <v>0.17023096663815199</v>
      </c>
      <c r="BK1396" s="13"/>
      <c r="BL1396" s="13">
        <v>0.14257425742574301</v>
      </c>
      <c r="BM1396" s="13">
        <v>0.17297979797979801</v>
      </c>
    </row>
    <row r="1397" spans="2:65" x14ac:dyDescent="0.3">
      <c r="B1397" t="s">
        <v>73</v>
      </c>
      <c r="C1397" s="13">
        <v>8.01815431164902E-2</v>
      </c>
      <c r="D1397" s="13">
        <v>9.6308186195826706E-2</v>
      </c>
      <c r="E1397" s="13">
        <v>6.6473988439306395E-2</v>
      </c>
      <c r="F1397" s="13"/>
      <c r="G1397" s="13">
        <v>6.0773480662983402E-2</v>
      </c>
      <c r="H1397" s="13">
        <v>4.7619047619047603E-2</v>
      </c>
      <c r="I1397" s="13">
        <v>5.9040590405904099E-2</v>
      </c>
      <c r="J1397" s="13">
        <v>0.109004739336493</v>
      </c>
      <c r="K1397" s="13">
        <v>9.9236641221374003E-2</v>
      </c>
      <c r="L1397" s="13">
        <v>0.15204678362573101</v>
      </c>
      <c r="M1397" s="13"/>
      <c r="N1397" s="13">
        <v>5.5319148936170202E-2</v>
      </c>
      <c r="O1397" s="13">
        <v>0.120588235294118</v>
      </c>
      <c r="P1397" s="13">
        <v>8.98876404494382E-2</v>
      </c>
      <c r="Q1397" s="13">
        <v>6.8965517241379296E-2</v>
      </c>
      <c r="R1397" s="13"/>
      <c r="S1397" s="13">
        <v>7.9584775086505202E-2</v>
      </c>
      <c r="T1397" s="13">
        <v>6.7164179104477598E-2</v>
      </c>
      <c r="U1397" s="13">
        <v>4.8387096774193498E-2</v>
      </c>
      <c r="V1397" s="13">
        <v>0.114285714285714</v>
      </c>
      <c r="W1397" s="13">
        <v>0.109243697478992</v>
      </c>
      <c r="X1397" s="13">
        <v>5.3030303030302997E-2</v>
      </c>
      <c r="Y1397" s="13">
        <v>9.34579439252336E-2</v>
      </c>
      <c r="Z1397" s="13">
        <v>6.6666666666666693E-2</v>
      </c>
      <c r="AA1397" s="13">
        <v>7.5471698113207503E-2</v>
      </c>
      <c r="AB1397" s="13">
        <v>8.5106382978723402E-2</v>
      </c>
      <c r="AC1397" s="13">
        <v>0.10294117647058799</v>
      </c>
      <c r="AD1397" s="13">
        <v>0</v>
      </c>
      <c r="AE1397" s="13"/>
      <c r="AF1397" s="13">
        <v>7.15181932245922E-2</v>
      </c>
      <c r="AG1397" s="13">
        <v>9.3385214007782102E-2</v>
      </c>
      <c r="AH1397" s="13"/>
      <c r="AI1397" s="13">
        <v>7.2033898305084706E-2</v>
      </c>
      <c r="AJ1397" s="13">
        <v>0.11688311688311701</v>
      </c>
      <c r="AK1397" s="13">
        <v>6.06936416184971E-2</v>
      </c>
      <c r="AL1397" s="13"/>
      <c r="AM1397" s="13">
        <v>4.4117647058823498E-2</v>
      </c>
      <c r="AN1397" s="13">
        <v>7.69230769230769E-2</v>
      </c>
      <c r="AO1397" s="13">
        <v>0.10370370370370401</v>
      </c>
      <c r="AP1397" s="13"/>
      <c r="AQ1397" s="13">
        <v>6.4896755162241901E-2</v>
      </c>
      <c r="AR1397" s="13">
        <v>9.5312499999999994E-2</v>
      </c>
      <c r="AS1397" s="13"/>
      <c r="AT1397" s="13">
        <v>6.9069069069069094E-2</v>
      </c>
      <c r="AU1397" s="13">
        <v>8.3420229405630902E-2</v>
      </c>
      <c r="AV1397" s="13"/>
      <c r="AW1397" s="13">
        <v>5.9490084985835703E-2</v>
      </c>
      <c r="AX1397" s="13">
        <v>8.9192025183630605E-2</v>
      </c>
      <c r="AY1397" s="13"/>
      <c r="AZ1397" s="13">
        <v>9.2250922509225106E-2</v>
      </c>
      <c r="BA1397" s="13">
        <v>7.2368421052631596E-2</v>
      </c>
      <c r="BB1397" s="13"/>
      <c r="BC1397" s="13">
        <v>6.6091954022988494E-2</v>
      </c>
      <c r="BD1397" s="13">
        <v>9.5652173913043495E-2</v>
      </c>
      <c r="BE1397" s="13"/>
      <c r="BF1397" s="13">
        <v>8.0882352941176502E-2</v>
      </c>
      <c r="BG1397" s="13">
        <v>5.6603773584905703E-2</v>
      </c>
      <c r="BH1397" s="13"/>
      <c r="BI1397" s="13">
        <v>7.2463768115942004E-2</v>
      </c>
      <c r="BJ1397" s="13">
        <v>8.1266039349871699E-2</v>
      </c>
      <c r="BK1397" s="13"/>
      <c r="BL1397" s="13">
        <v>7.7227722772277199E-2</v>
      </c>
      <c r="BM1397" s="13">
        <v>8.20707070707071E-2</v>
      </c>
    </row>
    <row r="1398" spans="2:65" x14ac:dyDescent="0.3">
      <c r="B1398" t="s">
        <v>402</v>
      </c>
      <c r="C1398" s="13">
        <v>4.5385779122541603E-2</v>
      </c>
      <c r="D1398" s="13">
        <v>4.49438202247191E-2</v>
      </c>
      <c r="E1398" s="13">
        <v>4.6242774566474E-2</v>
      </c>
      <c r="F1398" s="13"/>
      <c r="G1398" s="13">
        <v>2.7624309392265199E-2</v>
      </c>
      <c r="H1398" s="13">
        <v>5.3221288515406202E-2</v>
      </c>
      <c r="I1398" s="13">
        <v>4.7970479704797099E-2</v>
      </c>
      <c r="J1398" s="13">
        <v>3.7914691943128E-2</v>
      </c>
      <c r="K1398" s="13">
        <v>4.58015267175573E-2</v>
      </c>
      <c r="L1398" s="13">
        <v>5.2631578947368397E-2</v>
      </c>
      <c r="M1398" s="13"/>
      <c r="N1398" s="13">
        <v>4.4680851063829803E-2</v>
      </c>
      <c r="O1398" s="13">
        <v>3.8235294117647103E-2</v>
      </c>
      <c r="P1398" s="13">
        <v>6.7415730337078594E-2</v>
      </c>
      <c r="Q1398" s="13">
        <v>4.3887147335423198E-2</v>
      </c>
      <c r="R1398" s="13"/>
      <c r="S1398" s="13">
        <v>5.1903114186851201E-2</v>
      </c>
      <c r="T1398" s="13">
        <v>3.7313432835820899E-2</v>
      </c>
      <c r="U1398" s="13">
        <v>0</v>
      </c>
      <c r="V1398" s="13">
        <v>2.8571428571428598E-2</v>
      </c>
      <c r="W1398" s="13">
        <v>4.20168067226891E-2</v>
      </c>
      <c r="X1398" s="13">
        <v>2.27272727272727E-2</v>
      </c>
      <c r="Y1398" s="13">
        <v>5.60747663551402E-2</v>
      </c>
      <c r="Z1398" s="13">
        <v>0.1</v>
      </c>
      <c r="AA1398" s="13">
        <v>6.9182389937106903E-2</v>
      </c>
      <c r="AB1398" s="13">
        <v>4.2553191489361701E-2</v>
      </c>
      <c r="AC1398" s="13">
        <v>5.8823529411764698E-2</v>
      </c>
      <c r="AD1398" s="13">
        <v>4.3478260869565202E-2</v>
      </c>
      <c r="AE1398" s="13"/>
      <c r="AF1398" s="13">
        <v>5.1442910915934802E-2</v>
      </c>
      <c r="AG1398" s="13">
        <v>3.5019455252918302E-2</v>
      </c>
      <c r="AH1398" s="13"/>
      <c r="AI1398" s="13">
        <v>5.93220338983051E-2</v>
      </c>
      <c r="AJ1398" s="13">
        <v>3.8961038961039002E-2</v>
      </c>
      <c r="AK1398" s="13">
        <v>4.6242774566474E-2</v>
      </c>
      <c r="AL1398" s="13"/>
      <c r="AM1398" s="13">
        <v>7.3529411764705899E-2</v>
      </c>
      <c r="AN1398" s="13">
        <v>5.7692307692307702E-2</v>
      </c>
      <c r="AO1398" s="13">
        <v>3.7037037037037E-2</v>
      </c>
      <c r="AP1398" s="13"/>
      <c r="AQ1398" s="13">
        <v>3.9823008849557501E-2</v>
      </c>
      <c r="AR1398" s="13">
        <v>5.1562499999999997E-2</v>
      </c>
      <c r="AS1398" s="13"/>
      <c r="AT1398" s="13">
        <v>3.6036036036036001E-2</v>
      </c>
      <c r="AU1398" s="13">
        <v>4.9009384775808101E-2</v>
      </c>
      <c r="AV1398" s="13"/>
      <c r="AW1398" s="13">
        <v>2.54957507082153E-2</v>
      </c>
      <c r="AX1398" s="13">
        <v>5.1416579223504698E-2</v>
      </c>
      <c r="AY1398" s="13"/>
      <c r="AZ1398" s="13">
        <v>5.1660516605166101E-2</v>
      </c>
      <c r="BA1398" s="13">
        <v>4.07894736842105E-2</v>
      </c>
      <c r="BB1398" s="13"/>
      <c r="BC1398" s="13">
        <v>4.5977011494252901E-2</v>
      </c>
      <c r="BD1398" s="13">
        <v>5.21739130434783E-2</v>
      </c>
      <c r="BE1398" s="13"/>
      <c r="BF1398" s="13">
        <v>5.1470588235294101E-2</v>
      </c>
      <c r="BG1398" s="13">
        <v>4.2452830188679201E-2</v>
      </c>
      <c r="BH1398" s="13"/>
      <c r="BI1398" s="13">
        <v>5.7971014492753603E-2</v>
      </c>
      <c r="BJ1398" s="13">
        <v>4.4482463644140303E-2</v>
      </c>
      <c r="BK1398" s="13"/>
      <c r="BL1398" s="13">
        <v>3.9603960396039598E-2</v>
      </c>
      <c r="BM1398" s="13">
        <v>5.0505050505050497E-2</v>
      </c>
    </row>
    <row r="1399" spans="2:65" x14ac:dyDescent="0.3">
      <c r="B1399" t="s">
        <v>91</v>
      </c>
      <c r="C1399" s="13">
        <v>3.4039334341906202E-2</v>
      </c>
      <c r="D1399" s="13">
        <v>1.92616372391653E-2</v>
      </c>
      <c r="E1399" s="13">
        <v>4.6242774566474E-2</v>
      </c>
      <c r="F1399" s="13"/>
      <c r="G1399" s="13">
        <v>1.1049723756906099E-2</v>
      </c>
      <c r="H1399" s="13">
        <v>3.0812324929972001E-2</v>
      </c>
      <c r="I1399" s="13">
        <v>2.5830258302582999E-2</v>
      </c>
      <c r="J1399" s="13">
        <v>5.2132701421800903E-2</v>
      </c>
      <c r="K1399" s="13">
        <v>5.34351145038168E-2</v>
      </c>
      <c r="L1399" s="13">
        <v>4.0935672514619902E-2</v>
      </c>
      <c r="M1399" s="13"/>
      <c r="N1399" s="13">
        <v>2.7659574468085101E-2</v>
      </c>
      <c r="O1399" s="13">
        <v>4.7058823529411799E-2</v>
      </c>
      <c r="P1399" s="13">
        <v>1.6853932584269701E-2</v>
      </c>
      <c r="Q1399" s="13">
        <v>4.0752351097178702E-2</v>
      </c>
      <c r="R1399" s="13"/>
      <c r="S1399" s="13">
        <v>1.3840830449827E-2</v>
      </c>
      <c r="T1399" s="13">
        <v>6.7164179104477598E-2</v>
      </c>
      <c r="U1399" s="13">
        <v>9.6774193548387094E-2</v>
      </c>
      <c r="V1399" s="13">
        <v>2.8571428571428598E-2</v>
      </c>
      <c r="W1399" s="13">
        <v>3.3613445378151301E-2</v>
      </c>
      <c r="X1399" s="13">
        <v>6.0606060606060601E-2</v>
      </c>
      <c r="Y1399" s="13">
        <v>2.80373831775701E-2</v>
      </c>
      <c r="Z1399" s="13">
        <v>3.3333333333333298E-2</v>
      </c>
      <c r="AA1399" s="13">
        <v>3.77358490566038E-2</v>
      </c>
      <c r="AB1399" s="13">
        <v>1.0638297872340399E-2</v>
      </c>
      <c r="AC1399" s="13">
        <v>0</v>
      </c>
      <c r="AD1399" s="13">
        <v>0</v>
      </c>
      <c r="AE1399" s="13"/>
      <c r="AF1399" s="13">
        <v>2.38393977415307E-2</v>
      </c>
      <c r="AG1399" s="13">
        <v>5.0583657587548597E-2</v>
      </c>
      <c r="AH1399" s="13"/>
      <c r="AI1399" s="13">
        <v>1.6949152542372899E-2</v>
      </c>
      <c r="AJ1399" s="13">
        <v>1.2987012987013E-2</v>
      </c>
      <c r="AK1399" s="13">
        <v>3.17919075144509E-2</v>
      </c>
      <c r="AL1399" s="13"/>
      <c r="AM1399" s="13">
        <v>0</v>
      </c>
      <c r="AN1399" s="13">
        <v>0</v>
      </c>
      <c r="AO1399" s="13">
        <v>3.7037037037037E-2</v>
      </c>
      <c r="AP1399" s="13"/>
      <c r="AQ1399" s="13">
        <v>3.2448377581120902E-2</v>
      </c>
      <c r="AR1399" s="13">
        <v>3.5937499999999997E-2</v>
      </c>
      <c r="AS1399" s="13"/>
      <c r="AT1399" s="13">
        <v>3.6036036036036001E-2</v>
      </c>
      <c r="AU1399" s="13">
        <v>3.2325338894681997E-2</v>
      </c>
      <c r="AV1399" s="13"/>
      <c r="AW1399" s="13">
        <v>2.2662889518413599E-2</v>
      </c>
      <c r="AX1399" s="13">
        <v>3.77754459601259E-2</v>
      </c>
      <c r="AY1399" s="13"/>
      <c r="AZ1399" s="13">
        <v>2.9520295202952001E-2</v>
      </c>
      <c r="BA1399" s="13">
        <v>3.5526315789473698E-2</v>
      </c>
      <c r="BB1399" s="13"/>
      <c r="BC1399" s="13">
        <v>1.4367816091954E-2</v>
      </c>
      <c r="BD1399" s="13">
        <v>4.7826086956521699E-2</v>
      </c>
      <c r="BE1399" s="13"/>
      <c r="BF1399" s="13">
        <v>7.3529411764705899E-3</v>
      </c>
      <c r="BG1399" s="13">
        <v>1.88679245283019E-2</v>
      </c>
      <c r="BH1399" s="13"/>
      <c r="BI1399" s="13">
        <v>1.4492753623188401E-2</v>
      </c>
      <c r="BJ1399" s="13">
        <v>3.6783575705731403E-2</v>
      </c>
      <c r="BK1399" s="13"/>
      <c r="BL1399" s="13">
        <v>2.7722772277227699E-2</v>
      </c>
      <c r="BM1399" s="13">
        <v>3.7878787878787901E-2</v>
      </c>
    </row>
    <row r="1400" spans="2:65" x14ac:dyDescent="0.3">
      <c r="B1400" t="s">
        <v>76</v>
      </c>
      <c r="C1400" s="13">
        <v>0.67700453857791199</v>
      </c>
      <c r="D1400" s="13">
        <v>0.69020866773675804</v>
      </c>
      <c r="E1400" s="13">
        <v>0.66329479768786104</v>
      </c>
      <c r="F1400" s="13"/>
      <c r="G1400" s="13">
        <v>0.74585635359115998</v>
      </c>
      <c r="H1400" s="13">
        <v>0.71148459383753504</v>
      </c>
      <c r="I1400" s="13">
        <v>0.73800738007380096</v>
      </c>
      <c r="J1400" s="13">
        <v>0.63033175355450199</v>
      </c>
      <c r="K1400" s="13">
        <v>0.61832061068702304</v>
      </c>
      <c r="L1400" s="13">
        <v>0.53801169590643305</v>
      </c>
      <c r="M1400" s="13"/>
      <c r="N1400" s="13">
        <v>0.68723404255319198</v>
      </c>
      <c r="O1400" s="13">
        <v>0.64705882352941202</v>
      </c>
      <c r="P1400" s="13">
        <v>0.66853932584269704</v>
      </c>
      <c r="Q1400" s="13">
        <v>0.68965517241379304</v>
      </c>
      <c r="R1400" s="13"/>
      <c r="S1400" s="13">
        <v>0.70934256055363298</v>
      </c>
      <c r="T1400" s="13">
        <v>0.64925373134328401</v>
      </c>
      <c r="U1400" s="13">
        <v>0.70967741935483897</v>
      </c>
      <c r="V1400" s="13">
        <v>0.63809523809523805</v>
      </c>
      <c r="W1400" s="13">
        <v>0.69747899159663895</v>
      </c>
      <c r="X1400" s="13">
        <v>0.72727272727272696</v>
      </c>
      <c r="Y1400" s="13">
        <v>0.644859813084112</v>
      </c>
      <c r="Z1400" s="13">
        <v>0.66666666666666696</v>
      </c>
      <c r="AA1400" s="13">
        <v>0.64779874213836497</v>
      </c>
      <c r="AB1400" s="13">
        <v>0.680851063829787</v>
      </c>
      <c r="AC1400" s="13">
        <v>0.61764705882352899</v>
      </c>
      <c r="AD1400" s="13">
        <v>0.65217391304347805</v>
      </c>
      <c r="AE1400" s="13"/>
      <c r="AF1400" s="13">
        <v>0.69385194479297396</v>
      </c>
      <c r="AG1400" s="13">
        <v>0.65175097276264604</v>
      </c>
      <c r="AH1400" s="13"/>
      <c r="AI1400" s="13">
        <v>0.72033898305084798</v>
      </c>
      <c r="AJ1400" s="13">
        <v>0.67532467532467499</v>
      </c>
      <c r="AK1400" s="13">
        <v>0.68208092485549099</v>
      </c>
      <c r="AL1400" s="13"/>
      <c r="AM1400" s="13">
        <v>0.80882352941176505</v>
      </c>
      <c r="AN1400" s="13">
        <v>0.71153846153846101</v>
      </c>
      <c r="AO1400" s="13">
        <v>0.66666666666666696</v>
      </c>
      <c r="AP1400" s="13"/>
      <c r="AQ1400" s="13">
        <v>0.71828908554572302</v>
      </c>
      <c r="AR1400" s="13">
        <v>0.63437500000000002</v>
      </c>
      <c r="AS1400" s="13"/>
      <c r="AT1400" s="13">
        <v>0.70870870870870895</v>
      </c>
      <c r="AU1400" s="13">
        <v>0.66944734098018799</v>
      </c>
      <c r="AV1400" s="13"/>
      <c r="AW1400" s="13">
        <v>0.72804532577903702</v>
      </c>
      <c r="AX1400" s="13">
        <v>0.65897166841553001</v>
      </c>
      <c r="AY1400" s="13"/>
      <c r="AZ1400" s="13">
        <v>0.65129151291512899</v>
      </c>
      <c r="BA1400" s="13">
        <v>0.69868421052631602</v>
      </c>
      <c r="BB1400" s="13"/>
      <c r="BC1400" s="13">
        <v>0.70689655172413801</v>
      </c>
      <c r="BD1400" s="13">
        <v>0.64347826086956506</v>
      </c>
      <c r="BE1400" s="13"/>
      <c r="BF1400" s="13">
        <v>0.69852941176470595</v>
      </c>
      <c r="BG1400" s="13">
        <v>0.71226415094339601</v>
      </c>
      <c r="BH1400" s="13"/>
      <c r="BI1400" s="13">
        <v>0.75362318840579701</v>
      </c>
      <c r="BJ1400" s="13">
        <v>0.66723695466210398</v>
      </c>
      <c r="BK1400" s="13"/>
      <c r="BL1400" s="13">
        <v>0.71287128712871295</v>
      </c>
      <c r="BM1400" s="13">
        <v>0.65656565656565702</v>
      </c>
    </row>
    <row r="1401" spans="2:65" x14ac:dyDescent="0.3">
      <c r="B1401" t="s">
        <v>77</v>
      </c>
      <c r="C1401" s="13">
        <v>0.125567322239032</v>
      </c>
      <c r="D1401" s="13">
        <v>0.141252006420546</v>
      </c>
      <c r="E1401" s="13">
        <v>0.11271676300578</v>
      </c>
      <c r="F1401" s="13"/>
      <c r="G1401" s="13">
        <v>8.8397790055248601E-2</v>
      </c>
      <c r="H1401" s="13">
        <v>0.10084033613445401</v>
      </c>
      <c r="I1401" s="13">
        <v>0.107011070110701</v>
      </c>
      <c r="J1401" s="13">
        <v>0.14691943127962101</v>
      </c>
      <c r="K1401" s="13">
        <v>0.14503816793893101</v>
      </c>
      <c r="L1401" s="13">
        <v>0.20467836257309899</v>
      </c>
      <c r="M1401" s="13"/>
      <c r="N1401" s="13">
        <v>0.1</v>
      </c>
      <c r="O1401" s="13">
        <v>0.158823529411765</v>
      </c>
      <c r="P1401" s="13">
        <v>0.15730337078651699</v>
      </c>
      <c r="Q1401" s="13">
        <v>0.112852664576803</v>
      </c>
      <c r="R1401" s="13"/>
      <c r="S1401" s="13">
        <v>0.131487889273356</v>
      </c>
      <c r="T1401" s="13">
        <v>0.104477611940299</v>
      </c>
      <c r="U1401" s="13">
        <v>4.8387096774193498E-2</v>
      </c>
      <c r="V1401" s="13">
        <v>0.14285714285714299</v>
      </c>
      <c r="W1401" s="13">
        <v>0.151260504201681</v>
      </c>
      <c r="X1401" s="13">
        <v>7.5757575757575801E-2</v>
      </c>
      <c r="Y1401" s="13">
        <v>0.14953271028037399</v>
      </c>
      <c r="Z1401" s="13">
        <v>0.16666666666666699</v>
      </c>
      <c r="AA1401" s="13">
        <v>0.14465408805031399</v>
      </c>
      <c r="AB1401" s="13">
        <v>0.12765957446808501</v>
      </c>
      <c r="AC1401" s="13">
        <v>0.161764705882353</v>
      </c>
      <c r="AD1401" s="13">
        <v>4.3478260869565202E-2</v>
      </c>
      <c r="AE1401" s="13"/>
      <c r="AF1401" s="13">
        <v>0.12296110414052699</v>
      </c>
      <c r="AG1401" s="13">
        <v>0.12840466926069999</v>
      </c>
      <c r="AH1401" s="13"/>
      <c r="AI1401" s="13">
        <v>0.13135593220339001</v>
      </c>
      <c r="AJ1401" s="13">
        <v>0.15584415584415601</v>
      </c>
      <c r="AK1401" s="13">
        <v>0.106936416184971</v>
      </c>
      <c r="AL1401" s="13"/>
      <c r="AM1401" s="13">
        <v>0.11764705882352899</v>
      </c>
      <c r="AN1401" s="13">
        <v>0.134615384615385</v>
      </c>
      <c r="AO1401" s="13">
        <v>0.140740740740741</v>
      </c>
      <c r="AP1401" s="13"/>
      <c r="AQ1401" s="13">
        <v>0.104719764011799</v>
      </c>
      <c r="AR1401" s="13">
        <v>0.14687500000000001</v>
      </c>
      <c r="AS1401" s="13"/>
      <c r="AT1401" s="13">
        <v>0.105105105105105</v>
      </c>
      <c r="AU1401" s="13">
        <v>0.132429614181439</v>
      </c>
      <c r="AV1401" s="13"/>
      <c r="AW1401" s="13">
        <v>8.4985835694051007E-2</v>
      </c>
      <c r="AX1401" s="13">
        <v>0.14060860440713499</v>
      </c>
      <c r="AY1401" s="13"/>
      <c r="AZ1401" s="13">
        <v>0.143911439114391</v>
      </c>
      <c r="BA1401" s="13">
        <v>0.113157894736842</v>
      </c>
      <c r="BB1401" s="13"/>
      <c r="BC1401" s="13">
        <v>0.11206896551724101</v>
      </c>
      <c r="BD1401" s="13">
        <v>0.147826086956522</v>
      </c>
      <c r="BE1401" s="13"/>
      <c r="BF1401" s="13">
        <v>0.13235294117647101</v>
      </c>
      <c r="BG1401" s="13">
        <v>9.9056603773584898E-2</v>
      </c>
      <c r="BH1401" s="13"/>
      <c r="BI1401" s="13">
        <v>0.13043478260869601</v>
      </c>
      <c r="BJ1401" s="13">
        <v>0.125748502994012</v>
      </c>
      <c r="BK1401" s="13"/>
      <c r="BL1401" s="13">
        <v>0.116831683168317</v>
      </c>
      <c r="BM1401" s="13">
        <v>0.13257575757575801</v>
      </c>
    </row>
    <row r="1402" spans="2:65" x14ac:dyDescent="0.3">
      <c r="B1402" t="s">
        <v>78</v>
      </c>
      <c r="C1402" s="13">
        <v>0.55143721633887999</v>
      </c>
      <c r="D1402" s="13">
        <v>0.54895666131621201</v>
      </c>
      <c r="E1402" s="13">
        <v>0.550578034682081</v>
      </c>
      <c r="F1402" s="13"/>
      <c r="G1402" s="13">
        <v>0.65745856353591203</v>
      </c>
      <c r="H1402" s="13">
        <v>0.61064425770308095</v>
      </c>
      <c r="I1402" s="13">
        <v>0.63099630996309997</v>
      </c>
      <c r="J1402" s="13">
        <v>0.48341232227488101</v>
      </c>
      <c r="K1402" s="13">
        <v>0.473282442748092</v>
      </c>
      <c r="L1402" s="13">
        <v>0.33333333333333298</v>
      </c>
      <c r="M1402" s="13"/>
      <c r="N1402" s="13">
        <v>0.587234042553192</v>
      </c>
      <c r="O1402" s="13">
        <v>0.48823529411764699</v>
      </c>
      <c r="P1402" s="13">
        <v>0.51123595505618002</v>
      </c>
      <c r="Q1402" s="13">
        <v>0.57680250783699105</v>
      </c>
      <c r="R1402" s="13"/>
      <c r="S1402" s="13">
        <v>0.57785467128027701</v>
      </c>
      <c r="T1402" s="13">
        <v>0.54477611940298498</v>
      </c>
      <c r="U1402" s="13">
        <v>0.66129032258064502</v>
      </c>
      <c r="V1402" s="13">
        <v>0.49523809523809498</v>
      </c>
      <c r="W1402" s="13">
        <v>0.54621848739495804</v>
      </c>
      <c r="X1402" s="13">
        <v>0.65151515151515105</v>
      </c>
      <c r="Y1402" s="13">
        <v>0.49532710280373798</v>
      </c>
      <c r="Z1402" s="13">
        <v>0.5</v>
      </c>
      <c r="AA1402" s="13">
        <v>0.50314465408804998</v>
      </c>
      <c r="AB1402" s="13">
        <v>0.55319148936170204</v>
      </c>
      <c r="AC1402" s="13">
        <v>0.45588235294117702</v>
      </c>
      <c r="AD1402" s="13">
        <v>0.60869565217391297</v>
      </c>
      <c r="AE1402" s="13"/>
      <c r="AF1402" s="13">
        <v>0.570890840652447</v>
      </c>
      <c r="AG1402" s="13">
        <v>0.523346303501946</v>
      </c>
      <c r="AH1402" s="13"/>
      <c r="AI1402" s="13">
        <v>0.58898305084745795</v>
      </c>
      <c r="AJ1402" s="13">
        <v>0.51948051948051899</v>
      </c>
      <c r="AK1402" s="13">
        <v>0.57514450867052003</v>
      </c>
      <c r="AL1402" s="13"/>
      <c r="AM1402" s="13">
        <v>0.69117647058823495</v>
      </c>
      <c r="AN1402" s="13">
        <v>0.57692307692307698</v>
      </c>
      <c r="AO1402" s="13">
        <v>0.52592592592592602</v>
      </c>
      <c r="AP1402" s="13"/>
      <c r="AQ1402" s="13">
        <v>0.61356932153392296</v>
      </c>
      <c r="AR1402" s="13">
        <v>0.48749999999999999</v>
      </c>
      <c r="AS1402" s="13"/>
      <c r="AT1402" s="13">
        <v>0.60360360360360399</v>
      </c>
      <c r="AU1402" s="13">
        <v>0.53701772679874904</v>
      </c>
      <c r="AV1402" s="13"/>
      <c r="AW1402" s="13">
        <v>0.64305949008498597</v>
      </c>
      <c r="AX1402" s="13">
        <v>0.51836306400839405</v>
      </c>
      <c r="AY1402" s="13"/>
      <c r="AZ1402" s="13">
        <v>0.50738007380073802</v>
      </c>
      <c r="BA1402" s="13">
        <v>0.58552631578947401</v>
      </c>
      <c r="BB1402" s="13"/>
      <c r="BC1402" s="13">
        <v>0.59482758620689702</v>
      </c>
      <c r="BD1402" s="13">
        <v>0.495652173913043</v>
      </c>
      <c r="BE1402" s="13"/>
      <c r="BF1402" s="13">
        <v>0.56617647058823495</v>
      </c>
      <c r="BG1402" s="13">
        <v>0.61320754716981096</v>
      </c>
      <c r="BH1402" s="13"/>
      <c r="BI1402" s="13">
        <v>0.623188405797101</v>
      </c>
      <c r="BJ1402" s="13">
        <v>0.54148845166809201</v>
      </c>
      <c r="BK1402" s="13"/>
      <c r="BL1402" s="13">
        <v>0.59603960396039601</v>
      </c>
      <c r="BM1402" s="13">
        <v>0.52398989898989901</v>
      </c>
    </row>
    <row r="1403" spans="2:65" x14ac:dyDescent="0.3">
      <c r="C1403" s="13"/>
      <c r="D1403" s="13"/>
      <c r="E1403" s="13"/>
      <c r="F1403" s="13"/>
      <c r="G1403" s="13"/>
      <c r="H1403" s="13"/>
      <c r="I1403" s="13"/>
      <c r="J1403" s="13"/>
      <c r="K1403" s="13"/>
      <c r="L1403" s="13"/>
      <c r="M1403" s="13"/>
      <c r="N1403" s="13"/>
      <c r="O1403" s="13"/>
      <c r="P1403" s="13"/>
      <c r="Q1403" s="13"/>
      <c r="R1403" s="13"/>
      <c r="S1403" s="13"/>
      <c r="T1403" s="13"/>
      <c r="U1403" s="13"/>
      <c r="V1403" s="13"/>
      <c r="W1403" s="13"/>
      <c r="X1403" s="13"/>
      <c r="Y1403" s="13"/>
      <c r="Z1403" s="13"/>
      <c r="AA1403" s="13"/>
      <c r="AB1403" s="13"/>
      <c r="AC1403" s="13"/>
      <c r="AD1403" s="13"/>
      <c r="AE1403" s="13"/>
      <c r="AF1403" s="13"/>
      <c r="AG1403" s="13"/>
      <c r="AH1403" s="13"/>
      <c r="AI1403" s="13"/>
      <c r="AJ1403" s="13"/>
      <c r="AK1403" s="13"/>
      <c r="AL1403" s="13"/>
      <c r="AM1403" s="13"/>
      <c r="AN1403" s="13"/>
      <c r="AO1403" s="13"/>
      <c r="AP1403" s="13"/>
      <c r="AQ1403" s="13"/>
      <c r="AR1403" s="13"/>
      <c r="AS1403" s="13"/>
      <c r="AT1403" s="13"/>
      <c r="AU1403" s="13"/>
      <c r="AV1403" s="13"/>
      <c r="AW1403" s="13"/>
      <c r="AX1403" s="13"/>
      <c r="AY1403" s="13"/>
      <c r="AZ1403" s="13"/>
      <c r="BA1403" s="13"/>
      <c r="BB1403" s="13"/>
      <c r="BC1403" s="13"/>
      <c r="BD1403" s="13"/>
      <c r="BE1403" s="13"/>
      <c r="BF1403" s="13"/>
      <c r="BG1403" s="13"/>
      <c r="BH1403" s="13"/>
      <c r="BI1403" s="13"/>
      <c r="BJ1403" s="13"/>
      <c r="BK1403" s="13"/>
      <c r="BL1403" s="13"/>
      <c r="BM1403" s="13"/>
    </row>
    <row r="1404" spans="2:65" x14ac:dyDescent="0.3">
      <c r="B1404" s="6" t="s">
        <v>522</v>
      </c>
      <c r="C1404" s="13"/>
      <c r="D1404" s="13"/>
      <c r="E1404" s="13"/>
      <c r="F1404" s="13"/>
      <c r="G1404" s="13"/>
      <c r="H1404" s="13"/>
      <c r="I1404" s="13"/>
      <c r="J1404" s="13"/>
      <c r="K1404" s="13"/>
      <c r="L1404" s="13"/>
      <c r="M1404" s="13"/>
      <c r="N1404" s="13"/>
      <c r="O1404" s="13"/>
      <c r="P1404" s="13"/>
      <c r="Q1404" s="13"/>
      <c r="R1404" s="13"/>
      <c r="S1404" s="13"/>
      <c r="T1404" s="13"/>
      <c r="U1404" s="13"/>
      <c r="V1404" s="13"/>
      <c r="W1404" s="13"/>
      <c r="X1404" s="13"/>
      <c r="Y1404" s="13"/>
      <c r="Z1404" s="13"/>
      <c r="AA1404" s="13"/>
      <c r="AB1404" s="13"/>
      <c r="AC1404" s="13"/>
      <c r="AD1404" s="13"/>
      <c r="AE1404" s="13"/>
      <c r="AF1404" s="13"/>
      <c r="AG1404" s="13"/>
      <c r="AH1404" s="13"/>
      <c r="AI1404" s="13"/>
      <c r="AJ1404" s="13"/>
      <c r="AK1404" s="13"/>
      <c r="AL1404" s="13"/>
      <c r="AM1404" s="13"/>
      <c r="AN1404" s="13"/>
      <c r="AO1404" s="13"/>
      <c r="AP1404" s="13"/>
      <c r="AQ1404" s="13"/>
      <c r="AR1404" s="13"/>
      <c r="AS1404" s="13"/>
      <c r="AT1404" s="13"/>
      <c r="AU1404" s="13"/>
      <c r="AV1404" s="13"/>
      <c r="AW1404" s="13"/>
      <c r="AX1404" s="13"/>
      <c r="AY1404" s="13"/>
      <c r="AZ1404" s="13"/>
      <c r="BA1404" s="13"/>
      <c r="BB1404" s="13"/>
      <c r="BC1404" s="13"/>
      <c r="BD1404" s="13"/>
      <c r="BE1404" s="13"/>
      <c r="BF1404" s="13"/>
      <c r="BG1404" s="13"/>
      <c r="BH1404" s="13"/>
      <c r="BI1404" s="13"/>
      <c r="BJ1404" s="13"/>
      <c r="BK1404" s="13"/>
      <c r="BL1404" s="13"/>
      <c r="BM1404" s="13"/>
    </row>
    <row r="1405" spans="2:65" x14ac:dyDescent="0.3">
      <c r="B1405" s="23" t="s">
        <v>82</v>
      </c>
      <c r="C1405" s="13"/>
      <c r="D1405" s="13"/>
      <c r="E1405" s="13"/>
      <c r="F1405" s="13"/>
      <c r="G1405" s="13"/>
      <c r="H1405" s="13"/>
      <c r="I1405" s="13"/>
      <c r="J1405" s="13"/>
      <c r="K1405" s="13"/>
      <c r="L1405" s="13"/>
      <c r="M1405" s="13"/>
      <c r="N1405" s="13"/>
      <c r="O1405" s="13"/>
      <c r="P1405" s="13"/>
      <c r="Q1405" s="13"/>
      <c r="R1405" s="13"/>
      <c r="S1405" s="13"/>
      <c r="T1405" s="13"/>
      <c r="U1405" s="13"/>
      <c r="V1405" s="13"/>
      <c r="W1405" s="13"/>
      <c r="X1405" s="13"/>
      <c r="Y1405" s="13"/>
      <c r="Z1405" s="13"/>
      <c r="AA1405" s="13"/>
      <c r="AB1405" s="13"/>
      <c r="AC1405" s="13"/>
      <c r="AD1405" s="13"/>
      <c r="AE1405" s="13"/>
      <c r="AF1405" s="13"/>
      <c r="AG1405" s="13"/>
      <c r="AH1405" s="13"/>
      <c r="AI1405" s="13"/>
      <c r="AJ1405" s="13"/>
      <c r="AK1405" s="13"/>
      <c r="AL1405" s="13"/>
      <c r="AM1405" s="13"/>
      <c r="AN1405" s="13"/>
      <c r="AO1405" s="13"/>
      <c r="AP1405" s="13"/>
      <c r="AQ1405" s="13"/>
      <c r="AR1405" s="13"/>
      <c r="AS1405" s="13"/>
      <c r="AT1405" s="13"/>
      <c r="AU1405" s="13"/>
      <c r="AV1405" s="13"/>
      <c r="AW1405" s="13"/>
      <c r="AX1405" s="13"/>
      <c r="AY1405" s="13"/>
      <c r="AZ1405" s="13"/>
      <c r="BA1405" s="13"/>
      <c r="BB1405" s="13"/>
      <c r="BC1405" s="13"/>
      <c r="BD1405" s="13"/>
      <c r="BE1405" s="13"/>
      <c r="BF1405" s="13"/>
      <c r="BG1405" s="13"/>
      <c r="BH1405" s="13"/>
      <c r="BI1405" s="13"/>
      <c r="BJ1405" s="13"/>
      <c r="BK1405" s="13"/>
      <c r="BL1405" s="13"/>
      <c r="BM1405" s="13"/>
    </row>
    <row r="1406" spans="2:65" x14ac:dyDescent="0.3">
      <c r="B1406" t="s">
        <v>400</v>
      </c>
      <c r="C1406" s="13">
        <v>0.26626323751891101</v>
      </c>
      <c r="D1406" s="13">
        <v>0.26966292134831499</v>
      </c>
      <c r="E1406" s="13">
        <v>0.26589595375722502</v>
      </c>
      <c r="F1406" s="13"/>
      <c r="G1406" s="13">
        <v>0.243093922651934</v>
      </c>
      <c r="H1406" s="13">
        <v>0.29691876750700302</v>
      </c>
      <c r="I1406" s="13">
        <v>0.27306273062730602</v>
      </c>
      <c r="J1406" s="13">
        <v>0.232227488151659</v>
      </c>
      <c r="K1406" s="13">
        <v>0.31297709923664102</v>
      </c>
      <c r="L1406" s="13">
        <v>0.22222222222222199</v>
      </c>
      <c r="M1406" s="13"/>
      <c r="N1406" s="13">
        <v>0.26595744680851102</v>
      </c>
      <c r="O1406" s="13">
        <v>0.252941176470588</v>
      </c>
      <c r="P1406" s="13">
        <v>0.275280898876405</v>
      </c>
      <c r="Q1406" s="13">
        <v>0.26959247648902801</v>
      </c>
      <c r="R1406" s="13"/>
      <c r="S1406" s="13">
        <v>0.25605536332179901</v>
      </c>
      <c r="T1406" s="13">
        <v>0.24626865671641801</v>
      </c>
      <c r="U1406" s="13">
        <v>0.209677419354839</v>
      </c>
      <c r="V1406" s="13">
        <v>0.21904761904761899</v>
      </c>
      <c r="W1406" s="13">
        <v>0.252100840336134</v>
      </c>
      <c r="X1406" s="13">
        <v>0.33333333333333298</v>
      </c>
      <c r="Y1406" s="13">
        <v>0.289719626168224</v>
      </c>
      <c r="Z1406" s="13">
        <v>0.36666666666666697</v>
      </c>
      <c r="AA1406" s="13">
        <v>0.30188679245283001</v>
      </c>
      <c r="AB1406" s="13">
        <v>0.23404255319148901</v>
      </c>
      <c r="AC1406" s="13">
        <v>0.23529411764705899</v>
      </c>
      <c r="AD1406" s="13">
        <v>0.30434782608695699</v>
      </c>
      <c r="AE1406" s="13"/>
      <c r="AF1406" s="13">
        <v>0.27227101631116701</v>
      </c>
      <c r="AG1406" s="13">
        <v>0.25486381322957202</v>
      </c>
      <c r="AH1406" s="13"/>
      <c r="AI1406" s="13">
        <v>0.27542372881355898</v>
      </c>
      <c r="AJ1406" s="13">
        <v>0.29870129870129902</v>
      </c>
      <c r="AK1406" s="13">
        <v>0.24277456647398801</v>
      </c>
      <c r="AL1406" s="13"/>
      <c r="AM1406" s="13">
        <v>0.35294117647058798</v>
      </c>
      <c r="AN1406" s="13">
        <v>0.269230769230769</v>
      </c>
      <c r="AO1406" s="13">
        <v>0.20740740740740701</v>
      </c>
      <c r="AP1406" s="13"/>
      <c r="AQ1406" s="13">
        <v>0.29941002949852502</v>
      </c>
      <c r="AR1406" s="13">
        <v>0.22968749999999999</v>
      </c>
      <c r="AS1406" s="13"/>
      <c r="AT1406" s="13">
        <v>0.27927927927927898</v>
      </c>
      <c r="AU1406" s="13">
        <v>0.266944734098019</v>
      </c>
      <c r="AV1406" s="13"/>
      <c r="AW1406" s="13">
        <v>0.19546742209631701</v>
      </c>
      <c r="AX1406" s="13">
        <v>0.29485834207764999</v>
      </c>
      <c r="AY1406" s="13"/>
      <c r="AZ1406" s="13">
        <v>0.25276752767527699</v>
      </c>
      <c r="BA1406" s="13">
        <v>0.27368421052631597</v>
      </c>
      <c r="BB1406" s="13"/>
      <c r="BC1406" s="13">
        <v>0.27011494252873602</v>
      </c>
      <c r="BD1406" s="13">
        <v>0.24347826086956501</v>
      </c>
      <c r="BE1406" s="13"/>
      <c r="BF1406" s="13">
        <v>0.30147058823529399</v>
      </c>
      <c r="BG1406" s="13">
        <v>0.25</v>
      </c>
      <c r="BH1406" s="13"/>
      <c r="BI1406" s="13">
        <v>0.24637681159420299</v>
      </c>
      <c r="BJ1406" s="13">
        <v>0.269461077844311</v>
      </c>
      <c r="BK1406" s="13"/>
      <c r="BL1406" s="13">
        <v>0.25148514851485099</v>
      </c>
      <c r="BM1406" s="13">
        <v>0.27777777777777801</v>
      </c>
    </row>
    <row r="1407" spans="2:65" x14ac:dyDescent="0.3">
      <c r="B1407" t="s">
        <v>71</v>
      </c>
      <c r="C1407" s="13">
        <v>0.42133131618759501</v>
      </c>
      <c r="D1407" s="13">
        <v>0.38683788121990398</v>
      </c>
      <c r="E1407" s="13">
        <v>0.450867052023121</v>
      </c>
      <c r="F1407" s="13"/>
      <c r="G1407" s="13">
        <v>0.51381215469613295</v>
      </c>
      <c r="H1407" s="13">
        <v>0.40616246498599401</v>
      </c>
      <c r="I1407" s="13">
        <v>0.43542435424354198</v>
      </c>
      <c r="J1407" s="13">
        <v>0.440758293838863</v>
      </c>
      <c r="K1407" s="13">
        <v>0.33587786259542002</v>
      </c>
      <c r="L1407" s="13">
        <v>0.37426900584795297</v>
      </c>
      <c r="M1407" s="13"/>
      <c r="N1407" s="13">
        <v>0.44893617021276599</v>
      </c>
      <c r="O1407" s="13">
        <v>0.435294117647059</v>
      </c>
      <c r="P1407" s="13">
        <v>0.41573033707865198</v>
      </c>
      <c r="Q1407" s="13">
        <v>0.36677115987460801</v>
      </c>
      <c r="R1407" s="13"/>
      <c r="S1407" s="13">
        <v>0.44290657439446401</v>
      </c>
      <c r="T1407" s="13">
        <v>0.47014925373134298</v>
      </c>
      <c r="U1407" s="13">
        <v>0.467741935483871</v>
      </c>
      <c r="V1407" s="13">
        <v>0.4</v>
      </c>
      <c r="W1407" s="13">
        <v>0.436974789915966</v>
      </c>
      <c r="X1407" s="13">
        <v>0.37878787878787901</v>
      </c>
      <c r="Y1407" s="13">
        <v>0.45794392523364502</v>
      </c>
      <c r="Z1407" s="13">
        <v>0.36666666666666697</v>
      </c>
      <c r="AA1407" s="13">
        <v>0.37735849056603799</v>
      </c>
      <c r="AB1407" s="13">
        <v>0.38297872340425498</v>
      </c>
      <c r="AC1407" s="13">
        <v>0.41176470588235298</v>
      </c>
      <c r="AD1407" s="13">
        <v>0.39130434782608697</v>
      </c>
      <c r="AE1407" s="13"/>
      <c r="AF1407" s="13">
        <v>0.40401505646173103</v>
      </c>
      <c r="AG1407" s="13">
        <v>0.44357976653696501</v>
      </c>
      <c r="AH1407" s="13"/>
      <c r="AI1407" s="13">
        <v>0.37711864406779699</v>
      </c>
      <c r="AJ1407" s="13">
        <v>0.40259740259740301</v>
      </c>
      <c r="AK1407" s="13">
        <v>0.439306358381503</v>
      </c>
      <c r="AL1407" s="13"/>
      <c r="AM1407" s="13">
        <v>0.35294117647058798</v>
      </c>
      <c r="AN1407" s="13">
        <v>0.36538461538461497</v>
      </c>
      <c r="AO1407" s="13">
        <v>0.41481481481481502</v>
      </c>
      <c r="AP1407" s="13"/>
      <c r="AQ1407" s="13">
        <v>0.42772861356932201</v>
      </c>
      <c r="AR1407" s="13">
        <v>0.41562500000000002</v>
      </c>
      <c r="AS1407" s="13"/>
      <c r="AT1407" s="13">
        <v>0.45645645645645599</v>
      </c>
      <c r="AU1407" s="13">
        <v>0.41188738269030201</v>
      </c>
      <c r="AV1407" s="13"/>
      <c r="AW1407" s="13">
        <v>0.44475920679886699</v>
      </c>
      <c r="AX1407" s="13">
        <v>0.41448058761804801</v>
      </c>
      <c r="AY1407" s="13"/>
      <c r="AZ1407" s="13">
        <v>0.39667896678966802</v>
      </c>
      <c r="BA1407" s="13">
        <v>0.44078947368421101</v>
      </c>
      <c r="BB1407" s="13"/>
      <c r="BC1407" s="13">
        <v>0.40229885057471299</v>
      </c>
      <c r="BD1407" s="13">
        <v>0.40434782608695702</v>
      </c>
      <c r="BE1407" s="13"/>
      <c r="BF1407" s="13">
        <v>0.41176470588235298</v>
      </c>
      <c r="BG1407" s="13">
        <v>0.39622641509433998</v>
      </c>
      <c r="BH1407" s="13"/>
      <c r="BI1407" s="13">
        <v>0.32608695652173902</v>
      </c>
      <c r="BJ1407" s="13">
        <v>0.43541488451668098</v>
      </c>
      <c r="BK1407" s="13"/>
      <c r="BL1407" s="13">
        <v>0.40792079207920801</v>
      </c>
      <c r="BM1407" s="13">
        <v>0.43434343434343398</v>
      </c>
    </row>
    <row r="1408" spans="2:65" x14ac:dyDescent="0.3">
      <c r="B1408" t="s">
        <v>401</v>
      </c>
      <c r="C1408" s="13">
        <v>0.17776096822995499</v>
      </c>
      <c r="D1408" s="13">
        <v>0.207062600321027</v>
      </c>
      <c r="E1408" s="13">
        <v>0.15028901734104</v>
      </c>
      <c r="F1408" s="13"/>
      <c r="G1408" s="13">
        <v>0.17679558011049701</v>
      </c>
      <c r="H1408" s="13">
        <v>0.16806722689075601</v>
      </c>
      <c r="I1408" s="13">
        <v>0.17343173431734299</v>
      </c>
      <c r="J1408" s="13">
        <v>0.161137440758294</v>
      </c>
      <c r="K1408" s="13">
        <v>0.213740458015267</v>
      </c>
      <c r="L1408" s="13">
        <v>0.198830409356725</v>
      </c>
      <c r="M1408" s="13"/>
      <c r="N1408" s="13">
        <v>0.172340425531915</v>
      </c>
      <c r="O1408" s="13">
        <v>0.158823529411765</v>
      </c>
      <c r="P1408" s="13">
        <v>0.14606741573033699</v>
      </c>
      <c r="Q1408" s="13">
        <v>0.225705329153605</v>
      </c>
      <c r="R1408" s="13"/>
      <c r="S1408" s="13">
        <v>0.16262975778546701</v>
      </c>
      <c r="T1408" s="13">
        <v>0.171641791044776</v>
      </c>
      <c r="U1408" s="13">
        <v>0.16129032258064499</v>
      </c>
      <c r="V1408" s="13">
        <v>0.238095238095238</v>
      </c>
      <c r="W1408" s="13">
        <v>0.218487394957983</v>
      </c>
      <c r="X1408" s="13">
        <v>0.174242424242424</v>
      </c>
      <c r="Y1408" s="13">
        <v>0.13084112149532701</v>
      </c>
      <c r="Z1408" s="13">
        <v>0.133333333333333</v>
      </c>
      <c r="AA1408" s="13">
        <v>0.20754716981132099</v>
      </c>
      <c r="AB1408" s="13">
        <v>0.14893617021276601</v>
      </c>
      <c r="AC1408" s="13">
        <v>0.161764705882353</v>
      </c>
      <c r="AD1408" s="13">
        <v>0.217391304347826</v>
      </c>
      <c r="AE1408" s="13"/>
      <c r="AF1408" s="13">
        <v>0.178168130489335</v>
      </c>
      <c r="AG1408" s="13">
        <v>0.18093385214007801</v>
      </c>
      <c r="AH1408" s="13"/>
      <c r="AI1408" s="13">
        <v>0.20338983050847501</v>
      </c>
      <c r="AJ1408" s="13">
        <v>0.14285714285714299</v>
      </c>
      <c r="AK1408" s="13">
        <v>0.179190751445087</v>
      </c>
      <c r="AL1408" s="13"/>
      <c r="AM1408" s="13">
        <v>0.17647058823529399</v>
      </c>
      <c r="AN1408" s="13">
        <v>0.17307692307692299</v>
      </c>
      <c r="AO1408" s="13">
        <v>0.20740740740740701</v>
      </c>
      <c r="AP1408" s="13"/>
      <c r="AQ1408" s="13">
        <v>0.171091445427729</v>
      </c>
      <c r="AR1408" s="13">
        <v>0.18593750000000001</v>
      </c>
      <c r="AS1408" s="13"/>
      <c r="AT1408" s="13">
        <v>0.14714714714714699</v>
      </c>
      <c r="AU1408" s="13">
        <v>0.185610010427529</v>
      </c>
      <c r="AV1408" s="13"/>
      <c r="AW1408" s="13">
        <v>0.20396600566572201</v>
      </c>
      <c r="AX1408" s="13">
        <v>0.164742917103882</v>
      </c>
      <c r="AY1408" s="13"/>
      <c r="AZ1408" s="13">
        <v>0.177121771217712</v>
      </c>
      <c r="BA1408" s="13">
        <v>0.17894736842105299</v>
      </c>
      <c r="BB1408" s="13"/>
      <c r="BC1408" s="13">
        <v>0.18965517241379301</v>
      </c>
      <c r="BD1408" s="13">
        <v>0.19130434782608699</v>
      </c>
      <c r="BE1408" s="13"/>
      <c r="BF1408" s="13">
        <v>0.191176470588235</v>
      </c>
      <c r="BG1408" s="13">
        <v>0.18867924528301899</v>
      </c>
      <c r="BH1408" s="13"/>
      <c r="BI1408" s="13">
        <v>0.25362318840579701</v>
      </c>
      <c r="BJ1408" s="13">
        <v>0.16680923866552599</v>
      </c>
      <c r="BK1408" s="13"/>
      <c r="BL1408" s="13">
        <v>0.192079207920792</v>
      </c>
      <c r="BM1408" s="13">
        <v>0.16287878787878801</v>
      </c>
    </row>
    <row r="1409" spans="2:65" x14ac:dyDescent="0.3">
      <c r="B1409" t="s">
        <v>73</v>
      </c>
      <c r="C1409" s="13">
        <v>7.0347957639939507E-2</v>
      </c>
      <c r="D1409" s="13">
        <v>7.5441412520064199E-2</v>
      </c>
      <c r="E1409" s="13">
        <v>6.5028901734104E-2</v>
      </c>
      <c r="F1409" s="13"/>
      <c r="G1409" s="13">
        <v>4.9723756906077297E-2</v>
      </c>
      <c r="H1409" s="13">
        <v>6.1624649859944002E-2</v>
      </c>
      <c r="I1409" s="13">
        <v>6.6420664206642097E-2</v>
      </c>
      <c r="J1409" s="13">
        <v>7.10900473933649E-2</v>
      </c>
      <c r="K1409" s="13">
        <v>5.34351145038168E-2</v>
      </c>
      <c r="L1409" s="13">
        <v>0.12865497076023399</v>
      </c>
      <c r="M1409" s="13"/>
      <c r="N1409" s="13">
        <v>6.5957446808510595E-2</v>
      </c>
      <c r="O1409" s="13">
        <v>7.6470588235294096E-2</v>
      </c>
      <c r="P1409" s="13">
        <v>0.106741573033708</v>
      </c>
      <c r="Q1409" s="13">
        <v>5.3291536050156699E-2</v>
      </c>
      <c r="R1409" s="13"/>
      <c r="S1409" s="13">
        <v>6.2283737024221401E-2</v>
      </c>
      <c r="T1409" s="13">
        <v>4.47761194029851E-2</v>
      </c>
      <c r="U1409" s="13">
        <v>8.0645161290322606E-2</v>
      </c>
      <c r="V1409" s="13">
        <v>5.7142857142857099E-2</v>
      </c>
      <c r="W1409" s="13">
        <v>3.3613445378151301E-2</v>
      </c>
      <c r="X1409" s="13">
        <v>6.8181818181818205E-2</v>
      </c>
      <c r="Y1409" s="13">
        <v>7.4766355140186896E-2</v>
      </c>
      <c r="Z1409" s="13">
        <v>3.3333333333333298E-2</v>
      </c>
      <c r="AA1409" s="13">
        <v>8.17610062893082E-2</v>
      </c>
      <c r="AB1409" s="13">
        <v>0.117021276595745</v>
      </c>
      <c r="AC1409" s="13">
        <v>0.14705882352941199</v>
      </c>
      <c r="AD1409" s="13">
        <v>8.6956521739130405E-2</v>
      </c>
      <c r="AE1409" s="13"/>
      <c r="AF1409" s="13">
        <v>8.0301129234629898E-2</v>
      </c>
      <c r="AG1409" s="13">
        <v>5.6420233463034999E-2</v>
      </c>
      <c r="AH1409" s="13"/>
      <c r="AI1409" s="13">
        <v>8.4745762711864403E-2</v>
      </c>
      <c r="AJ1409" s="13">
        <v>7.7922077922077906E-2</v>
      </c>
      <c r="AK1409" s="13">
        <v>7.2254335260115599E-2</v>
      </c>
      <c r="AL1409" s="13"/>
      <c r="AM1409" s="13">
        <v>5.8823529411764698E-2</v>
      </c>
      <c r="AN1409" s="13">
        <v>9.6153846153846201E-2</v>
      </c>
      <c r="AO1409" s="13">
        <v>0.10370370370370401</v>
      </c>
      <c r="AP1409" s="13"/>
      <c r="AQ1409" s="13">
        <v>4.8672566371681401E-2</v>
      </c>
      <c r="AR1409" s="13">
        <v>9.2187500000000006E-2</v>
      </c>
      <c r="AS1409" s="13"/>
      <c r="AT1409" s="13">
        <v>6.3063063063063099E-2</v>
      </c>
      <c r="AU1409" s="13">
        <v>6.8821689259645505E-2</v>
      </c>
      <c r="AV1409" s="13"/>
      <c r="AW1409" s="13">
        <v>8.4985835694051007E-2</v>
      </c>
      <c r="AX1409" s="13">
        <v>6.5057712486883496E-2</v>
      </c>
      <c r="AY1409" s="13"/>
      <c r="AZ1409" s="13">
        <v>9.2250922509225106E-2</v>
      </c>
      <c r="BA1409" s="13">
        <v>5.6578947368421097E-2</v>
      </c>
      <c r="BB1409" s="13"/>
      <c r="BC1409" s="13">
        <v>7.4712643678160898E-2</v>
      </c>
      <c r="BD1409" s="13">
        <v>7.3913043478260901E-2</v>
      </c>
      <c r="BE1409" s="13"/>
      <c r="BF1409" s="13">
        <v>5.1470588235294101E-2</v>
      </c>
      <c r="BG1409" s="13">
        <v>8.9622641509433998E-2</v>
      </c>
      <c r="BH1409" s="13"/>
      <c r="BI1409" s="13">
        <v>9.4202898550724598E-2</v>
      </c>
      <c r="BJ1409" s="13">
        <v>6.7579127459367005E-2</v>
      </c>
      <c r="BK1409" s="13"/>
      <c r="BL1409" s="13">
        <v>7.5247524752475203E-2</v>
      </c>
      <c r="BM1409" s="13">
        <v>6.8181818181818205E-2</v>
      </c>
    </row>
    <row r="1410" spans="2:65" x14ac:dyDescent="0.3">
      <c r="B1410" t="s">
        <v>402</v>
      </c>
      <c r="C1410" s="13">
        <v>3.6308623298033298E-2</v>
      </c>
      <c r="D1410" s="13">
        <v>3.6918138041733599E-2</v>
      </c>
      <c r="E1410" s="13">
        <v>3.6127167630057799E-2</v>
      </c>
      <c r="F1410" s="13"/>
      <c r="G1410" s="13">
        <v>5.5248618784530402E-3</v>
      </c>
      <c r="H1410" s="13">
        <v>5.0420168067226899E-2</v>
      </c>
      <c r="I1410" s="13">
        <v>3.3210332103321E-2</v>
      </c>
      <c r="J1410" s="13">
        <v>3.7914691943128E-2</v>
      </c>
      <c r="K1410" s="13">
        <v>3.8167938931297697E-2</v>
      </c>
      <c r="L1410" s="13">
        <v>4.0935672514619902E-2</v>
      </c>
      <c r="M1410" s="13"/>
      <c r="N1410" s="13">
        <v>3.1914893617021302E-2</v>
      </c>
      <c r="O1410" s="13">
        <v>4.4117647058823498E-2</v>
      </c>
      <c r="P1410" s="13">
        <v>2.8089887640449399E-2</v>
      </c>
      <c r="Q1410" s="13">
        <v>4.0752351097178702E-2</v>
      </c>
      <c r="R1410" s="13"/>
      <c r="S1410" s="13">
        <v>5.1903114186851201E-2</v>
      </c>
      <c r="T1410" s="13">
        <v>1.49253731343284E-2</v>
      </c>
      <c r="U1410" s="13">
        <v>3.2258064516128997E-2</v>
      </c>
      <c r="V1410" s="13">
        <v>5.7142857142857099E-2</v>
      </c>
      <c r="W1410" s="13">
        <v>2.5210084033613401E-2</v>
      </c>
      <c r="X1410" s="13">
        <v>1.5151515151515201E-2</v>
      </c>
      <c r="Y1410" s="13">
        <v>2.80373831775701E-2</v>
      </c>
      <c r="Z1410" s="13">
        <v>3.3333333333333298E-2</v>
      </c>
      <c r="AA1410" s="13">
        <v>1.25786163522013E-2</v>
      </c>
      <c r="AB1410" s="13">
        <v>0.10638297872340401</v>
      </c>
      <c r="AC1410" s="13">
        <v>2.9411764705882401E-2</v>
      </c>
      <c r="AD1410" s="13">
        <v>0</v>
      </c>
      <c r="AE1410" s="13"/>
      <c r="AF1410" s="13">
        <v>4.51693851944793E-2</v>
      </c>
      <c r="AG1410" s="13">
        <v>2.3346303501945501E-2</v>
      </c>
      <c r="AH1410" s="13"/>
      <c r="AI1410" s="13">
        <v>3.8135593220338999E-2</v>
      </c>
      <c r="AJ1410" s="13">
        <v>6.4935064935064901E-2</v>
      </c>
      <c r="AK1410" s="13">
        <v>4.3352601156069398E-2</v>
      </c>
      <c r="AL1410" s="13"/>
      <c r="AM1410" s="13">
        <v>4.4117647058823498E-2</v>
      </c>
      <c r="AN1410" s="13">
        <v>7.69230769230769E-2</v>
      </c>
      <c r="AO1410" s="13">
        <v>3.7037037037037E-2</v>
      </c>
      <c r="AP1410" s="13"/>
      <c r="AQ1410" s="13">
        <v>2.8023598820059E-2</v>
      </c>
      <c r="AR1410" s="13">
        <v>4.5312499999999999E-2</v>
      </c>
      <c r="AS1410" s="13"/>
      <c r="AT1410" s="13">
        <v>2.7027027027027001E-2</v>
      </c>
      <c r="AU1410" s="13">
        <v>3.7539103232533899E-2</v>
      </c>
      <c r="AV1410" s="13"/>
      <c r="AW1410" s="13">
        <v>5.09915014164306E-2</v>
      </c>
      <c r="AX1410" s="13">
        <v>3.1479538300104901E-2</v>
      </c>
      <c r="AY1410" s="13"/>
      <c r="AZ1410" s="13">
        <v>4.7970479704797099E-2</v>
      </c>
      <c r="BA1410" s="13">
        <v>2.6315789473684199E-2</v>
      </c>
      <c r="BB1410" s="13"/>
      <c r="BC1410" s="13">
        <v>5.1724137931034503E-2</v>
      </c>
      <c r="BD1410" s="13">
        <v>4.7826086956521699E-2</v>
      </c>
      <c r="BE1410" s="13"/>
      <c r="BF1410" s="13">
        <v>3.6764705882352901E-2</v>
      </c>
      <c r="BG1410" s="13">
        <v>6.1320754716981098E-2</v>
      </c>
      <c r="BH1410" s="13"/>
      <c r="BI1410" s="13">
        <v>5.7971014492753603E-2</v>
      </c>
      <c r="BJ1410" s="13">
        <v>3.2506415739948703E-2</v>
      </c>
      <c r="BK1410" s="13"/>
      <c r="BL1410" s="13">
        <v>4.5544554455445502E-2</v>
      </c>
      <c r="BM1410" s="13">
        <v>3.03030303030303E-2</v>
      </c>
    </row>
    <row r="1411" spans="2:65" x14ac:dyDescent="0.3">
      <c r="B1411" t="s">
        <v>91</v>
      </c>
      <c r="C1411" s="13">
        <v>2.7987897125567301E-2</v>
      </c>
      <c r="D1411" s="13">
        <v>2.4077046548956701E-2</v>
      </c>
      <c r="E1411" s="13">
        <v>3.17919075144509E-2</v>
      </c>
      <c r="F1411" s="13"/>
      <c r="G1411" s="13">
        <v>1.1049723756906099E-2</v>
      </c>
      <c r="H1411" s="13">
        <v>1.6806722689075598E-2</v>
      </c>
      <c r="I1411" s="13">
        <v>1.8450184501845001E-2</v>
      </c>
      <c r="J1411" s="13">
        <v>5.6872037914691899E-2</v>
      </c>
      <c r="K1411" s="13">
        <v>4.58015267175573E-2</v>
      </c>
      <c r="L1411" s="13">
        <v>3.5087719298245598E-2</v>
      </c>
      <c r="M1411" s="13"/>
      <c r="N1411" s="13">
        <v>1.48936170212766E-2</v>
      </c>
      <c r="O1411" s="13">
        <v>3.2352941176470598E-2</v>
      </c>
      <c r="P1411" s="13">
        <v>2.8089887640449399E-2</v>
      </c>
      <c r="Q1411" s="13">
        <v>4.3887147335423198E-2</v>
      </c>
      <c r="R1411" s="13"/>
      <c r="S1411" s="13">
        <v>2.42214532871972E-2</v>
      </c>
      <c r="T1411" s="13">
        <v>5.22388059701493E-2</v>
      </c>
      <c r="U1411" s="13">
        <v>4.8387096774193498E-2</v>
      </c>
      <c r="V1411" s="13">
        <v>2.8571428571428598E-2</v>
      </c>
      <c r="W1411" s="13">
        <v>3.3613445378151301E-2</v>
      </c>
      <c r="X1411" s="13">
        <v>3.03030303030303E-2</v>
      </c>
      <c r="Y1411" s="13">
        <v>1.86915887850467E-2</v>
      </c>
      <c r="Z1411" s="13">
        <v>6.6666666666666693E-2</v>
      </c>
      <c r="AA1411" s="13">
        <v>1.88679245283019E-2</v>
      </c>
      <c r="AB1411" s="13">
        <v>1.0638297872340399E-2</v>
      </c>
      <c r="AC1411" s="13">
        <v>1.4705882352941201E-2</v>
      </c>
      <c r="AD1411" s="13">
        <v>0</v>
      </c>
      <c r="AE1411" s="13"/>
      <c r="AF1411" s="13">
        <v>2.0075282308657499E-2</v>
      </c>
      <c r="AG1411" s="13">
        <v>4.0856031128404698E-2</v>
      </c>
      <c r="AH1411" s="13"/>
      <c r="AI1411" s="13">
        <v>2.1186440677966101E-2</v>
      </c>
      <c r="AJ1411" s="13">
        <v>1.2987012987013E-2</v>
      </c>
      <c r="AK1411" s="13">
        <v>2.3121387283237E-2</v>
      </c>
      <c r="AL1411" s="13"/>
      <c r="AM1411" s="13">
        <v>1.4705882352941201E-2</v>
      </c>
      <c r="AN1411" s="13">
        <v>1.9230769230769201E-2</v>
      </c>
      <c r="AO1411" s="13">
        <v>2.96296296296296E-2</v>
      </c>
      <c r="AP1411" s="13"/>
      <c r="AQ1411" s="13">
        <v>2.50737463126844E-2</v>
      </c>
      <c r="AR1411" s="13">
        <v>3.125E-2</v>
      </c>
      <c r="AS1411" s="13"/>
      <c r="AT1411" s="13">
        <v>2.7027027027027001E-2</v>
      </c>
      <c r="AU1411" s="13">
        <v>2.9197080291970798E-2</v>
      </c>
      <c r="AV1411" s="13"/>
      <c r="AW1411" s="13">
        <v>1.9830028328611901E-2</v>
      </c>
      <c r="AX1411" s="13">
        <v>2.93809024134313E-2</v>
      </c>
      <c r="AY1411" s="13"/>
      <c r="AZ1411" s="13">
        <v>3.3210332103321E-2</v>
      </c>
      <c r="BA1411" s="13">
        <v>2.3684210526315801E-2</v>
      </c>
      <c r="BB1411" s="13"/>
      <c r="BC1411" s="13">
        <v>1.1494252873563199E-2</v>
      </c>
      <c r="BD1411" s="13">
        <v>3.9130434782608699E-2</v>
      </c>
      <c r="BE1411" s="13"/>
      <c r="BF1411" s="13">
        <v>7.3529411764705899E-3</v>
      </c>
      <c r="BG1411" s="13">
        <v>1.41509433962264E-2</v>
      </c>
      <c r="BH1411" s="13"/>
      <c r="BI1411" s="13">
        <v>2.1739130434782601E-2</v>
      </c>
      <c r="BJ1411" s="13">
        <v>2.8229255774166E-2</v>
      </c>
      <c r="BK1411" s="13"/>
      <c r="BL1411" s="13">
        <v>2.7722772277227699E-2</v>
      </c>
      <c r="BM1411" s="13">
        <v>2.6515151515151499E-2</v>
      </c>
    </row>
    <row r="1412" spans="2:65" x14ac:dyDescent="0.3">
      <c r="B1412" t="s">
        <v>76</v>
      </c>
      <c r="C1412" s="13">
        <v>0.68759455370650502</v>
      </c>
      <c r="D1412" s="13">
        <v>0.65650080256821797</v>
      </c>
      <c r="E1412" s="13">
        <v>0.71676300578034702</v>
      </c>
      <c r="F1412" s="13"/>
      <c r="G1412" s="13">
        <v>0.75690607734806603</v>
      </c>
      <c r="H1412" s="13">
        <v>0.70308123249299703</v>
      </c>
      <c r="I1412" s="13">
        <v>0.70848708487084899</v>
      </c>
      <c r="J1412" s="13">
        <v>0.67298578199052095</v>
      </c>
      <c r="K1412" s="13">
        <v>0.64885496183206104</v>
      </c>
      <c r="L1412" s="13">
        <v>0.59649122807017496</v>
      </c>
      <c r="M1412" s="13"/>
      <c r="N1412" s="13">
        <v>0.71489361702127696</v>
      </c>
      <c r="O1412" s="13">
        <v>0.68823529411764695</v>
      </c>
      <c r="P1412" s="13">
        <v>0.69101123595505598</v>
      </c>
      <c r="Q1412" s="13">
        <v>0.63636363636363602</v>
      </c>
      <c r="R1412" s="13"/>
      <c r="S1412" s="13">
        <v>0.69896193771626303</v>
      </c>
      <c r="T1412" s="13">
        <v>0.71641791044776104</v>
      </c>
      <c r="U1412" s="13">
        <v>0.67741935483870996</v>
      </c>
      <c r="V1412" s="13">
        <v>0.61904761904761896</v>
      </c>
      <c r="W1412" s="13">
        <v>0.68907563025210095</v>
      </c>
      <c r="X1412" s="13">
        <v>0.71212121212121204</v>
      </c>
      <c r="Y1412" s="13">
        <v>0.74766355140186902</v>
      </c>
      <c r="Z1412" s="13">
        <v>0.73333333333333295</v>
      </c>
      <c r="AA1412" s="13">
        <v>0.679245283018868</v>
      </c>
      <c r="AB1412" s="13">
        <v>0.61702127659574502</v>
      </c>
      <c r="AC1412" s="13">
        <v>0.64705882352941202</v>
      </c>
      <c r="AD1412" s="13">
        <v>0.69565217391304301</v>
      </c>
      <c r="AE1412" s="13"/>
      <c r="AF1412" s="13">
        <v>0.67628607277289798</v>
      </c>
      <c r="AG1412" s="13">
        <v>0.69844357976653704</v>
      </c>
      <c r="AH1412" s="13"/>
      <c r="AI1412" s="13">
        <v>0.65254237288135597</v>
      </c>
      <c r="AJ1412" s="13">
        <v>0.70129870129870098</v>
      </c>
      <c r="AK1412" s="13">
        <v>0.68208092485549099</v>
      </c>
      <c r="AL1412" s="13"/>
      <c r="AM1412" s="13">
        <v>0.70588235294117696</v>
      </c>
      <c r="AN1412" s="13">
        <v>0.63461538461538503</v>
      </c>
      <c r="AO1412" s="13">
        <v>0.62222222222222201</v>
      </c>
      <c r="AP1412" s="13"/>
      <c r="AQ1412" s="13">
        <v>0.72713864306784703</v>
      </c>
      <c r="AR1412" s="13">
        <v>0.64531249999999996</v>
      </c>
      <c r="AS1412" s="13"/>
      <c r="AT1412" s="13">
        <v>0.73573573573573603</v>
      </c>
      <c r="AU1412" s="13">
        <v>0.678832116788321</v>
      </c>
      <c r="AV1412" s="13"/>
      <c r="AW1412" s="13">
        <v>0.640226628895184</v>
      </c>
      <c r="AX1412" s="13">
        <v>0.70933892969569801</v>
      </c>
      <c r="AY1412" s="13"/>
      <c r="AZ1412" s="13">
        <v>0.64944649446494496</v>
      </c>
      <c r="BA1412" s="13">
        <v>0.71447368421052604</v>
      </c>
      <c r="BB1412" s="13"/>
      <c r="BC1412" s="13">
        <v>0.67241379310344795</v>
      </c>
      <c r="BD1412" s="13">
        <v>0.647826086956522</v>
      </c>
      <c r="BE1412" s="13"/>
      <c r="BF1412" s="13">
        <v>0.71323529411764697</v>
      </c>
      <c r="BG1412" s="13">
        <v>0.64622641509433998</v>
      </c>
      <c r="BH1412" s="13"/>
      <c r="BI1412" s="13">
        <v>0.57246376811594202</v>
      </c>
      <c r="BJ1412" s="13">
        <v>0.70487596236099204</v>
      </c>
      <c r="BK1412" s="13"/>
      <c r="BL1412" s="13">
        <v>0.65940594059405899</v>
      </c>
      <c r="BM1412" s="13">
        <v>0.71212121212121204</v>
      </c>
    </row>
    <row r="1413" spans="2:65" x14ac:dyDescent="0.3">
      <c r="B1413" t="s">
        <v>77</v>
      </c>
      <c r="C1413" s="13">
        <v>0.10665658093797301</v>
      </c>
      <c r="D1413" s="13">
        <v>0.112359550561798</v>
      </c>
      <c r="E1413" s="13">
        <v>0.10115606936416199</v>
      </c>
      <c r="F1413" s="13"/>
      <c r="G1413" s="13">
        <v>5.5248618784530398E-2</v>
      </c>
      <c r="H1413" s="13">
        <v>0.112044817927171</v>
      </c>
      <c r="I1413" s="13">
        <v>9.9630996309963096E-2</v>
      </c>
      <c r="J1413" s="13">
        <v>0.109004739336493</v>
      </c>
      <c r="K1413" s="13">
        <v>9.1603053435114504E-2</v>
      </c>
      <c r="L1413" s="13">
        <v>0.16959064327485401</v>
      </c>
      <c r="M1413" s="13"/>
      <c r="N1413" s="13">
        <v>9.7872340425531903E-2</v>
      </c>
      <c r="O1413" s="13">
        <v>0.120588235294118</v>
      </c>
      <c r="P1413" s="13">
        <v>0.13483146067415699</v>
      </c>
      <c r="Q1413" s="13">
        <v>9.40438871473354E-2</v>
      </c>
      <c r="R1413" s="13"/>
      <c r="S1413" s="13">
        <v>0.114186851211073</v>
      </c>
      <c r="T1413" s="13">
        <v>5.9701492537313397E-2</v>
      </c>
      <c r="U1413" s="13">
        <v>0.112903225806452</v>
      </c>
      <c r="V1413" s="13">
        <v>0.114285714285714</v>
      </c>
      <c r="W1413" s="13">
        <v>5.8823529411764698E-2</v>
      </c>
      <c r="X1413" s="13">
        <v>8.3333333333333301E-2</v>
      </c>
      <c r="Y1413" s="13">
        <v>0.10280373831775701</v>
      </c>
      <c r="Z1413" s="13">
        <v>6.6666666666666693E-2</v>
      </c>
      <c r="AA1413" s="13">
        <v>9.4339622641509399E-2</v>
      </c>
      <c r="AB1413" s="13">
        <v>0.22340425531914901</v>
      </c>
      <c r="AC1413" s="13">
        <v>0.17647058823529399</v>
      </c>
      <c r="AD1413" s="13">
        <v>8.6956521739130405E-2</v>
      </c>
      <c r="AE1413" s="13"/>
      <c r="AF1413" s="13">
        <v>0.125470514429109</v>
      </c>
      <c r="AG1413" s="13">
        <v>7.9766536964980497E-2</v>
      </c>
      <c r="AH1413" s="13"/>
      <c r="AI1413" s="13">
        <v>0.12288135593220301</v>
      </c>
      <c r="AJ1413" s="13">
        <v>0.14285714285714299</v>
      </c>
      <c r="AK1413" s="13">
        <v>0.115606936416185</v>
      </c>
      <c r="AL1413" s="13"/>
      <c r="AM1413" s="13">
        <v>0.10294117647058799</v>
      </c>
      <c r="AN1413" s="13">
        <v>0.17307692307692299</v>
      </c>
      <c r="AO1413" s="13">
        <v>0.140740740740741</v>
      </c>
      <c r="AP1413" s="13"/>
      <c r="AQ1413" s="13">
        <v>7.6696165191740398E-2</v>
      </c>
      <c r="AR1413" s="13">
        <v>0.13750000000000001</v>
      </c>
      <c r="AS1413" s="13"/>
      <c r="AT1413" s="13">
        <v>9.00900900900901E-2</v>
      </c>
      <c r="AU1413" s="13">
        <v>0.106360792492179</v>
      </c>
      <c r="AV1413" s="13"/>
      <c r="AW1413" s="13">
        <v>0.13597733711048199</v>
      </c>
      <c r="AX1413" s="13">
        <v>9.6537250786988493E-2</v>
      </c>
      <c r="AY1413" s="13"/>
      <c r="AZ1413" s="13">
        <v>0.14022140221402199</v>
      </c>
      <c r="BA1413" s="13">
        <v>8.2894736842105299E-2</v>
      </c>
      <c r="BB1413" s="13"/>
      <c r="BC1413" s="13">
        <v>0.126436781609195</v>
      </c>
      <c r="BD1413" s="13">
        <v>0.121739130434783</v>
      </c>
      <c r="BE1413" s="13"/>
      <c r="BF1413" s="13">
        <v>8.8235294117647106E-2</v>
      </c>
      <c r="BG1413" s="13">
        <v>0.15094339622641501</v>
      </c>
      <c r="BH1413" s="13"/>
      <c r="BI1413" s="13">
        <v>0.15217391304347799</v>
      </c>
      <c r="BJ1413" s="13">
        <v>0.10008554319931599</v>
      </c>
      <c r="BK1413" s="13"/>
      <c r="BL1413" s="13">
        <v>0.120792079207921</v>
      </c>
      <c r="BM1413" s="13">
        <v>9.8484848484848495E-2</v>
      </c>
    </row>
    <row r="1414" spans="2:65" x14ac:dyDescent="0.3">
      <c r="B1414" t="s">
        <v>78</v>
      </c>
      <c r="C1414" s="13">
        <v>0.58093797276853298</v>
      </c>
      <c r="D1414" s="13">
        <v>0.54414125200642105</v>
      </c>
      <c r="E1414" s="13">
        <v>0.61560693641618502</v>
      </c>
      <c r="F1414" s="13"/>
      <c r="G1414" s="13">
        <v>0.70165745856353601</v>
      </c>
      <c r="H1414" s="13">
        <v>0.59103641456582601</v>
      </c>
      <c r="I1414" s="13">
        <v>0.60885608856088602</v>
      </c>
      <c r="J1414" s="13">
        <v>0.56398104265402804</v>
      </c>
      <c r="K1414" s="13">
        <v>0.55725190839694705</v>
      </c>
      <c r="L1414" s="13">
        <v>0.426900584795322</v>
      </c>
      <c r="M1414" s="13"/>
      <c r="N1414" s="13">
        <v>0.61702127659574502</v>
      </c>
      <c r="O1414" s="13">
        <v>0.56764705882352895</v>
      </c>
      <c r="P1414" s="13">
        <v>0.55617977528089901</v>
      </c>
      <c r="Q1414" s="13">
        <v>0.54231974921630099</v>
      </c>
      <c r="R1414" s="13"/>
      <c r="S1414" s="13">
        <v>0.58477508650518994</v>
      </c>
      <c r="T1414" s="13">
        <v>0.65671641791044799</v>
      </c>
      <c r="U1414" s="13">
        <v>0.56451612903225801</v>
      </c>
      <c r="V1414" s="13">
        <v>0.50476190476190497</v>
      </c>
      <c r="W1414" s="13">
        <v>0.630252100840336</v>
      </c>
      <c r="X1414" s="13">
        <v>0.62878787878787901</v>
      </c>
      <c r="Y1414" s="13">
        <v>0.644859813084112</v>
      </c>
      <c r="Z1414" s="13">
        <v>0.66666666666666696</v>
      </c>
      <c r="AA1414" s="13">
        <v>0.58490566037735903</v>
      </c>
      <c r="AB1414" s="13">
        <v>0.39361702127659598</v>
      </c>
      <c r="AC1414" s="13">
        <v>0.47058823529411797</v>
      </c>
      <c r="AD1414" s="13">
        <v>0.60869565217391297</v>
      </c>
      <c r="AE1414" s="13"/>
      <c r="AF1414" s="13">
        <v>0.55081555834378904</v>
      </c>
      <c r="AG1414" s="13">
        <v>0.618677042801556</v>
      </c>
      <c r="AH1414" s="13"/>
      <c r="AI1414" s="13">
        <v>0.52966101694915302</v>
      </c>
      <c r="AJ1414" s="13">
        <v>0.55844155844155896</v>
      </c>
      <c r="AK1414" s="13">
        <v>0.56647398843930596</v>
      </c>
      <c r="AL1414" s="13"/>
      <c r="AM1414" s="13">
        <v>0.60294117647058798</v>
      </c>
      <c r="AN1414" s="13">
        <v>0.46153846153846201</v>
      </c>
      <c r="AO1414" s="13">
        <v>0.48148148148148201</v>
      </c>
      <c r="AP1414" s="13"/>
      <c r="AQ1414" s="13">
        <v>0.65044247787610598</v>
      </c>
      <c r="AR1414" s="13">
        <v>0.5078125</v>
      </c>
      <c r="AS1414" s="13"/>
      <c r="AT1414" s="13">
        <v>0.64564564564564597</v>
      </c>
      <c r="AU1414" s="13">
        <v>0.572471324296142</v>
      </c>
      <c r="AV1414" s="13"/>
      <c r="AW1414" s="13">
        <v>0.50424929178470301</v>
      </c>
      <c r="AX1414" s="13">
        <v>0.61280167890870896</v>
      </c>
      <c r="AY1414" s="13"/>
      <c r="AZ1414" s="13">
        <v>0.50922509225092305</v>
      </c>
      <c r="BA1414" s="13">
        <v>0.63157894736842102</v>
      </c>
      <c r="BB1414" s="13"/>
      <c r="BC1414" s="13">
        <v>0.54597701149425304</v>
      </c>
      <c r="BD1414" s="13">
        <v>0.52608695652173898</v>
      </c>
      <c r="BE1414" s="13"/>
      <c r="BF1414" s="13">
        <v>0.625</v>
      </c>
      <c r="BG1414" s="13">
        <v>0.49528301886792497</v>
      </c>
      <c r="BH1414" s="13"/>
      <c r="BI1414" s="13">
        <v>0.42028985507246402</v>
      </c>
      <c r="BJ1414" s="13">
        <v>0.60479041916167697</v>
      </c>
      <c r="BK1414" s="13"/>
      <c r="BL1414" s="13">
        <v>0.53861386138613898</v>
      </c>
      <c r="BM1414" s="13">
        <v>0.61363636363636398</v>
      </c>
    </row>
    <row r="1415" spans="2:65" x14ac:dyDescent="0.3">
      <c r="C1415" s="13"/>
      <c r="D1415" s="13"/>
      <c r="E1415" s="13"/>
      <c r="F1415" s="13"/>
      <c r="G1415" s="13"/>
      <c r="H1415" s="13"/>
      <c r="I1415" s="13"/>
      <c r="J1415" s="13"/>
      <c r="K1415" s="13"/>
      <c r="L1415" s="13"/>
      <c r="M1415" s="13"/>
      <c r="N1415" s="13"/>
      <c r="O1415" s="13"/>
      <c r="P1415" s="13"/>
      <c r="Q1415" s="13"/>
      <c r="R1415" s="13"/>
      <c r="S1415" s="13"/>
      <c r="T1415" s="13"/>
      <c r="U1415" s="13"/>
      <c r="V1415" s="13"/>
      <c r="W1415" s="13"/>
      <c r="X1415" s="13"/>
      <c r="Y1415" s="13"/>
      <c r="Z1415" s="13"/>
      <c r="AA1415" s="13"/>
      <c r="AB1415" s="13"/>
      <c r="AC1415" s="13"/>
      <c r="AD1415" s="13"/>
      <c r="AE1415" s="13"/>
      <c r="AF1415" s="13"/>
      <c r="AG1415" s="13"/>
      <c r="AH1415" s="13"/>
      <c r="AI1415" s="13"/>
      <c r="AJ1415" s="13"/>
      <c r="AK1415" s="13"/>
      <c r="AL1415" s="13"/>
      <c r="AM1415" s="13"/>
      <c r="AN1415" s="13"/>
      <c r="AO1415" s="13"/>
      <c r="AP1415" s="13"/>
      <c r="AQ1415" s="13"/>
      <c r="AR1415" s="13"/>
      <c r="AS1415" s="13"/>
      <c r="AT1415" s="13"/>
      <c r="AU1415" s="13"/>
      <c r="AV1415" s="13"/>
      <c r="AW1415" s="13"/>
      <c r="AX1415" s="13"/>
      <c r="AY1415" s="13"/>
      <c r="AZ1415" s="13"/>
      <c r="BA1415" s="13"/>
      <c r="BB1415" s="13"/>
      <c r="BC1415" s="13"/>
      <c r="BD1415" s="13"/>
      <c r="BE1415" s="13"/>
      <c r="BF1415" s="13"/>
      <c r="BG1415" s="13"/>
      <c r="BH1415" s="13"/>
      <c r="BI1415" s="13"/>
      <c r="BJ1415" s="13"/>
      <c r="BK1415" s="13"/>
      <c r="BL1415" s="13"/>
      <c r="BM1415" s="13"/>
    </row>
    <row r="1416" spans="2:65" x14ac:dyDescent="0.3">
      <c r="B1416" s="6" t="s">
        <v>523</v>
      </c>
      <c r="C1416" s="13"/>
      <c r="D1416" s="13"/>
      <c r="E1416" s="13"/>
      <c r="F1416" s="13"/>
      <c r="G1416" s="13"/>
      <c r="H1416" s="13"/>
      <c r="I1416" s="13"/>
      <c r="J1416" s="13"/>
      <c r="K1416" s="13"/>
      <c r="L1416" s="13"/>
      <c r="M1416" s="13"/>
      <c r="N1416" s="13"/>
      <c r="O1416" s="13"/>
      <c r="P1416" s="13"/>
      <c r="Q1416" s="13"/>
      <c r="R1416" s="13"/>
      <c r="S1416" s="13"/>
      <c r="T1416" s="13"/>
      <c r="U1416" s="13"/>
      <c r="V1416" s="13"/>
      <c r="W1416" s="13"/>
      <c r="X1416" s="13"/>
      <c r="Y1416" s="13"/>
      <c r="Z1416" s="13"/>
      <c r="AA1416" s="13"/>
      <c r="AB1416" s="13"/>
      <c r="AC1416" s="13"/>
      <c r="AD1416" s="13"/>
      <c r="AE1416" s="13"/>
      <c r="AF1416" s="13"/>
      <c r="AG1416" s="13"/>
      <c r="AH1416" s="13"/>
      <c r="AI1416" s="13"/>
      <c r="AJ1416" s="13"/>
      <c r="AK1416" s="13"/>
      <c r="AL1416" s="13"/>
      <c r="AM1416" s="13"/>
      <c r="AN1416" s="13"/>
      <c r="AO1416" s="13"/>
      <c r="AP1416" s="13"/>
      <c r="AQ1416" s="13"/>
      <c r="AR1416" s="13"/>
      <c r="AS1416" s="13"/>
      <c r="AT1416" s="13"/>
      <c r="AU1416" s="13"/>
      <c r="AV1416" s="13"/>
      <c r="AW1416" s="13"/>
      <c r="AX1416" s="13"/>
      <c r="AY1416" s="13"/>
      <c r="AZ1416" s="13"/>
      <c r="BA1416" s="13"/>
      <c r="BB1416" s="13"/>
      <c r="BC1416" s="13"/>
      <c r="BD1416" s="13"/>
      <c r="BE1416" s="13"/>
      <c r="BF1416" s="13"/>
      <c r="BG1416" s="13"/>
      <c r="BH1416" s="13"/>
      <c r="BI1416" s="13"/>
      <c r="BJ1416" s="13"/>
      <c r="BK1416" s="13"/>
      <c r="BL1416" s="13"/>
      <c r="BM1416" s="13"/>
    </row>
    <row r="1417" spans="2:65" x14ac:dyDescent="0.3">
      <c r="B1417" s="23" t="s">
        <v>82</v>
      </c>
      <c r="C1417" s="13"/>
      <c r="D1417" s="13"/>
      <c r="E1417" s="13"/>
      <c r="F1417" s="13"/>
      <c r="G1417" s="13"/>
      <c r="H1417" s="13"/>
      <c r="I1417" s="13"/>
      <c r="J1417" s="13"/>
      <c r="K1417" s="13"/>
      <c r="L1417" s="13"/>
      <c r="M1417" s="13"/>
      <c r="N1417" s="13"/>
      <c r="O1417" s="13"/>
      <c r="P1417" s="13"/>
      <c r="Q1417" s="13"/>
      <c r="R1417" s="13"/>
      <c r="S1417" s="13"/>
      <c r="T1417" s="13"/>
      <c r="U1417" s="13"/>
      <c r="V1417" s="13"/>
      <c r="W1417" s="13"/>
      <c r="X1417" s="13"/>
      <c r="Y1417" s="13"/>
      <c r="Z1417" s="13"/>
      <c r="AA1417" s="13"/>
      <c r="AB1417" s="13"/>
      <c r="AC1417" s="13"/>
      <c r="AD1417" s="13"/>
      <c r="AE1417" s="13"/>
      <c r="AF1417" s="13"/>
      <c r="AG1417" s="13"/>
      <c r="AH1417" s="13"/>
      <c r="AI1417" s="13"/>
      <c r="AJ1417" s="13"/>
      <c r="AK1417" s="13"/>
      <c r="AL1417" s="13"/>
      <c r="AM1417" s="13"/>
      <c r="AN1417" s="13"/>
      <c r="AO1417" s="13"/>
      <c r="AP1417" s="13"/>
      <c r="AQ1417" s="13"/>
      <c r="AR1417" s="13"/>
      <c r="AS1417" s="13"/>
      <c r="AT1417" s="13"/>
      <c r="AU1417" s="13"/>
      <c r="AV1417" s="13"/>
      <c r="AW1417" s="13"/>
      <c r="AX1417" s="13"/>
      <c r="AY1417" s="13"/>
      <c r="AZ1417" s="13"/>
      <c r="BA1417" s="13"/>
      <c r="BB1417" s="13"/>
      <c r="BC1417" s="13"/>
      <c r="BD1417" s="13"/>
      <c r="BE1417" s="13"/>
      <c r="BF1417" s="13"/>
      <c r="BG1417" s="13"/>
      <c r="BH1417" s="13"/>
      <c r="BI1417" s="13"/>
      <c r="BJ1417" s="13"/>
      <c r="BK1417" s="13"/>
      <c r="BL1417" s="13"/>
      <c r="BM1417" s="13"/>
    </row>
    <row r="1418" spans="2:65" x14ac:dyDescent="0.3">
      <c r="B1418" t="s">
        <v>400</v>
      </c>
      <c r="C1418" s="13">
        <v>0.14372163388804801</v>
      </c>
      <c r="D1418" s="13">
        <v>0.13162118780096299</v>
      </c>
      <c r="E1418" s="13">
        <v>0.154624277456647</v>
      </c>
      <c r="F1418" s="13"/>
      <c r="G1418" s="13">
        <v>0.22099447513812201</v>
      </c>
      <c r="H1418" s="13">
        <v>0.159663865546218</v>
      </c>
      <c r="I1418" s="13">
        <v>0.15867158671586701</v>
      </c>
      <c r="J1418" s="13">
        <v>0.11848341232227499</v>
      </c>
      <c r="K1418" s="13">
        <v>9.9236641221374003E-2</v>
      </c>
      <c r="L1418" s="13">
        <v>7.0175438596491196E-2</v>
      </c>
      <c r="M1418" s="13"/>
      <c r="N1418" s="13">
        <v>0.12978723404255299</v>
      </c>
      <c r="O1418" s="13">
        <v>0.123529411764706</v>
      </c>
      <c r="P1418" s="13">
        <v>0.14044943820224701</v>
      </c>
      <c r="Q1418" s="13">
        <v>0.17868338557993699</v>
      </c>
      <c r="R1418" s="13"/>
      <c r="S1418" s="13">
        <v>0.152249134948097</v>
      </c>
      <c r="T1418" s="13">
        <v>0.14925373134328401</v>
      </c>
      <c r="U1418" s="13">
        <v>0.12903225806451599</v>
      </c>
      <c r="V1418" s="13">
        <v>9.5238095238095205E-2</v>
      </c>
      <c r="W1418" s="13">
        <v>0.16806722689075601</v>
      </c>
      <c r="X1418" s="13">
        <v>0.15151515151515199</v>
      </c>
      <c r="Y1418" s="13">
        <v>0.13084112149532701</v>
      </c>
      <c r="Z1418" s="13">
        <v>0.16666666666666699</v>
      </c>
      <c r="AA1418" s="13">
        <v>0.138364779874214</v>
      </c>
      <c r="AB1418" s="13">
        <v>0.13829787234042601</v>
      </c>
      <c r="AC1418" s="13">
        <v>0.191176470588235</v>
      </c>
      <c r="AD1418" s="13">
        <v>4.3478260869565202E-2</v>
      </c>
      <c r="AE1418" s="13"/>
      <c r="AF1418" s="13">
        <v>0.15307402760351299</v>
      </c>
      <c r="AG1418" s="13">
        <v>0.130350194552529</v>
      </c>
      <c r="AH1418" s="13"/>
      <c r="AI1418" s="13">
        <v>0.152542372881356</v>
      </c>
      <c r="AJ1418" s="13">
        <v>0.19480519480519501</v>
      </c>
      <c r="AK1418" s="13">
        <v>0.135838150289017</v>
      </c>
      <c r="AL1418" s="13"/>
      <c r="AM1418" s="13">
        <v>0.191176470588235</v>
      </c>
      <c r="AN1418" s="13">
        <v>0.19230769230769201</v>
      </c>
      <c r="AO1418" s="13">
        <v>0.11851851851851899</v>
      </c>
      <c r="AP1418" s="13"/>
      <c r="AQ1418" s="13">
        <v>0.15486725663716799</v>
      </c>
      <c r="AR1418" s="13">
        <v>0.1328125</v>
      </c>
      <c r="AS1418" s="13"/>
      <c r="AT1418" s="13">
        <v>0.171171171171171</v>
      </c>
      <c r="AU1418" s="13">
        <v>0.13451511991657999</v>
      </c>
      <c r="AV1418" s="13"/>
      <c r="AW1418" s="13">
        <v>0.14730878186968799</v>
      </c>
      <c r="AX1418" s="13">
        <v>0.143756558237146</v>
      </c>
      <c r="AY1418" s="13"/>
      <c r="AZ1418" s="13">
        <v>0.14760147601476001</v>
      </c>
      <c r="BA1418" s="13">
        <v>0.14078947368421099</v>
      </c>
      <c r="BB1418" s="13"/>
      <c r="BC1418" s="13">
        <v>0.160919540229885</v>
      </c>
      <c r="BD1418" s="13">
        <v>0.11739130434782601</v>
      </c>
      <c r="BE1418" s="13"/>
      <c r="BF1418" s="13">
        <v>0.11764705882352899</v>
      </c>
      <c r="BG1418" s="13">
        <v>0.18867924528301899</v>
      </c>
      <c r="BH1418" s="13"/>
      <c r="BI1418" s="13">
        <v>0.231884057971014</v>
      </c>
      <c r="BJ1418" s="13">
        <v>0.130881094952951</v>
      </c>
      <c r="BK1418" s="13"/>
      <c r="BL1418" s="13">
        <v>0.140594059405941</v>
      </c>
      <c r="BM1418" s="13">
        <v>0.14267676767676801</v>
      </c>
    </row>
    <row r="1419" spans="2:65" x14ac:dyDescent="0.3">
      <c r="B1419" t="s">
        <v>71</v>
      </c>
      <c r="C1419" s="13">
        <v>0.27534039334341898</v>
      </c>
      <c r="D1419" s="13">
        <v>0.282504012841092</v>
      </c>
      <c r="E1419" s="13">
        <v>0.26734104046242801</v>
      </c>
      <c r="F1419" s="13"/>
      <c r="G1419" s="13">
        <v>0.25414364640884002</v>
      </c>
      <c r="H1419" s="13">
        <v>0.27731092436974802</v>
      </c>
      <c r="I1419" s="13">
        <v>0.28413284132841299</v>
      </c>
      <c r="J1419" s="13">
        <v>0.26540284360189598</v>
      </c>
      <c r="K1419" s="13">
        <v>0.27480916030534402</v>
      </c>
      <c r="L1419" s="13">
        <v>0.29239766081871299</v>
      </c>
      <c r="M1419" s="13"/>
      <c r="N1419" s="13">
        <v>0.268085106382979</v>
      </c>
      <c r="O1419" s="13">
        <v>0.25588235294117601</v>
      </c>
      <c r="P1419" s="13">
        <v>0.325842696629214</v>
      </c>
      <c r="Q1419" s="13">
        <v>0.27586206896551702</v>
      </c>
      <c r="R1419" s="13"/>
      <c r="S1419" s="13">
        <v>0.25951557093425598</v>
      </c>
      <c r="T1419" s="13">
        <v>0.238805970149254</v>
      </c>
      <c r="U1419" s="13">
        <v>0.29032258064516098</v>
      </c>
      <c r="V1419" s="13">
        <v>0.38095238095238099</v>
      </c>
      <c r="W1419" s="13">
        <v>0.27731092436974802</v>
      </c>
      <c r="X1419" s="13">
        <v>0.26515151515151503</v>
      </c>
      <c r="Y1419" s="13">
        <v>0.27102803738317799</v>
      </c>
      <c r="Z1419" s="13">
        <v>0.2</v>
      </c>
      <c r="AA1419" s="13">
        <v>0.34591194968553501</v>
      </c>
      <c r="AB1419" s="13">
        <v>0.22340425531914901</v>
      </c>
      <c r="AC1419" s="13">
        <v>0.14705882352941199</v>
      </c>
      <c r="AD1419" s="13">
        <v>0.434782608695652</v>
      </c>
      <c r="AE1419" s="13"/>
      <c r="AF1419" s="13">
        <v>0.28983688833124199</v>
      </c>
      <c r="AG1419" s="13">
        <v>0.25486381322957202</v>
      </c>
      <c r="AH1419" s="13"/>
      <c r="AI1419" s="13">
        <v>0.27966101694915302</v>
      </c>
      <c r="AJ1419" s="13">
        <v>0.25974025974025999</v>
      </c>
      <c r="AK1419" s="13">
        <v>0.31791907514450901</v>
      </c>
      <c r="AL1419" s="13"/>
      <c r="AM1419" s="13">
        <v>0.29411764705882398</v>
      </c>
      <c r="AN1419" s="13">
        <v>0.30769230769230799</v>
      </c>
      <c r="AO1419" s="13">
        <v>0.24444444444444399</v>
      </c>
      <c r="AP1419" s="13"/>
      <c r="AQ1419" s="13">
        <v>0.265486725663717</v>
      </c>
      <c r="AR1419" s="13">
        <v>0.28593750000000001</v>
      </c>
      <c r="AS1419" s="13"/>
      <c r="AT1419" s="13">
        <v>0.29429429429429399</v>
      </c>
      <c r="AU1419" s="13">
        <v>0.26903023983315999</v>
      </c>
      <c r="AV1419" s="13"/>
      <c r="AW1419" s="13">
        <v>0.28895184135977298</v>
      </c>
      <c r="AX1419" s="13">
        <v>0.26967471143756599</v>
      </c>
      <c r="AY1419" s="13"/>
      <c r="AZ1419" s="13">
        <v>0.26937269372693701</v>
      </c>
      <c r="BA1419" s="13">
        <v>0.28289473684210498</v>
      </c>
      <c r="BB1419" s="13"/>
      <c r="BC1419" s="13">
        <v>0.32183908045977</v>
      </c>
      <c r="BD1419" s="13">
        <v>0.25217391304347803</v>
      </c>
      <c r="BE1419" s="13"/>
      <c r="BF1419" s="13">
        <v>0.29411764705882398</v>
      </c>
      <c r="BG1419" s="13">
        <v>0.339622641509434</v>
      </c>
      <c r="BH1419" s="13"/>
      <c r="BI1419" s="13">
        <v>0.29710144927536197</v>
      </c>
      <c r="BJ1419" s="13">
        <v>0.27288280581693802</v>
      </c>
      <c r="BK1419" s="13"/>
      <c r="BL1419" s="13">
        <v>0.29504950495049498</v>
      </c>
      <c r="BM1419" s="13">
        <v>0.26010101010101</v>
      </c>
    </row>
    <row r="1420" spans="2:65" x14ac:dyDescent="0.3">
      <c r="B1420" t="s">
        <v>401</v>
      </c>
      <c r="C1420" s="13">
        <v>0.28593040847201201</v>
      </c>
      <c r="D1420" s="13">
        <v>0.30337078651685401</v>
      </c>
      <c r="E1420" s="13">
        <v>0.27312138728323698</v>
      </c>
      <c r="F1420" s="13"/>
      <c r="G1420" s="13">
        <v>0.27071823204419898</v>
      </c>
      <c r="H1420" s="13">
        <v>0.30252100840336099</v>
      </c>
      <c r="I1420" s="13">
        <v>0.210332103321033</v>
      </c>
      <c r="J1420" s="13">
        <v>0.30805687203791499</v>
      </c>
      <c r="K1420" s="13">
        <v>0.31297709923664102</v>
      </c>
      <c r="L1420" s="13">
        <v>0.33918128654970803</v>
      </c>
      <c r="M1420" s="13"/>
      <c r="N1420" s="13">
        <v>0.28723404255319201</v>
      </c>
      <c r="O1420" s="13">
        <v>0.32941176470588202</v>
      </c>
      <c r="P1420" s="13">
        <v>0.224719101123595</v>
      </c>
      <c r="Q1420" s="13">
        <v>0.27899686520376199</v>
      </c>
      <c r="R1420" s="13"/>
      <c r="S1420" s="13">
        <v>0.29411764705882398</v>
      </c>
      <c r="T1420" s="13">
        <v>0.33582089552238797</v>
      </c>
      <c r="U1420" s="13">
        <v>0.241935483870968</v>
      </c>
      <c r="V1420" s="13">
        <v>0.27619047619047599</v>
      </c>
      <c r="W1420" s="13">
        <v>0.310924369747899</v>
      </c>
      <c r="X1420" s="13">
        <v>0.310606060606061</v>
      </c>
      <c r="Y1420" s="13">
        <v>0.27102803738317799</v>
      </c>
      <c r="Z1420" s="13">
        <v>0.3</v>
      </c>
      <c r="AA1420" s="13">
        <v>0.22641509433962301</v>
      </c>
      <c r="AB1420" s="13">
        <v>0.28723404255319201</v>
      </c>
      <c r="AC1420" s="13">
        <v>0.26470588235294101</v>
      </c>
      <c r="AD1420" s="13">
        <v>0.30434782608695699</v>
      </c>
      <c r="AE1420" s="13"/>
      <c r="AF1420" s="13">
        <v>0.27979924717691301</v>
      </c>
      <c r="AG1420" s="13">
        <v>0.29182879377431897</v>
      </c>
      <c r="AH1420" s="13"/>
      <c r="AI1420" s="13">
        <v>0.26271186440678002</v>
      </c>
      <c r="AJ1420" s="13">
        <v>0.32467532467532501</v>
      </c>
      <c r="AK1420" s="13">
        <v>0.26878612716763001</v>
      </c>
      <c r="AL1420" s="13"/>
      <c r="AM1420" s="13">
        <v>0.191176470588235</v>
      </c>
      <c r="AN1420" s="13">
        <v>0.19230769230769201</v>
      </c>
      <c r="AO1420" s="13">
        <v>0.37777777777777799</v>
      </c>
      <c r="AP1420" s="13"/>
      <c r="AQ1420" s="13">
        <v>0.29793510324483802</v>
      </c>
      <c r="AR1420" s="13">
        <v>0.2734375</v>
      </c>
      <c r="AS1420" s="13"/>
      <c r="AT1420" s="13">
        <v>0.26726726726726702</v>
      </c>
      <c r="AU1420" s="13">
        <v>0.28988529718456701</v>
      </c>
      <c r="AV1420" s="13"/>
      <c r="AW1420" s="13">
        <v>0.274787535410765</v>
      </c>
      <c r="AX1420" s="13">
        <v>0.28751311647429201</v>
      </c>
      <c r="AY1420" s="13"/>
      <c r="AZ1420" s="13">
        <v>0.25092250922509202</v>
      </c>
      <c r="BA1420" s="13">
        <v>0.31052631578947398</v>
      </c>
      <c r="BB1420" s="13"/>
      <c r="BC1420" s="13">
        <v>0.25862068965517199</v>
      </c>
      <c r="BD1420" s="13">
        <v>0.32173913043478303</v>
      </c>
      <c r="BE1420" s="13"/>
      <c r="BF1420" s="13">
        <v>0.27205882352941202</v>
      </c>
      <c r="BG1420" s="13">
        <v>0.25</v>
      </c>
      <c r="BH1420" s="13"/>
      <c r="BI1420" s="13">
        <v>0.24637681159420299</v>
      </c>
      <c r="BJ1420" s="13">
        <v>0.28999144568006802</v>
      </c>
      <c r="BK1420" s="13"/>
      <c r="BL1420" s="13">
        <v>0.24752475247524799</v>
      </c>
      <c r="BM1420" s="13">
        <v>0.30934343434343398</v>
      </c>
    </row>
    <row r="1421" spans="2:65" x14ac:dyDescent="0.3">
      <c r="B1421" t="s">
        <v>73</v>
      </c>
      <c r="C1421" s="13">
        <v>0.168683812405446</v>
      </c>
      <c r="D1421" s="13">
        <v>0.16532905296950201</v>
      </c>
      <c r="E1421" s="13">
        <v>0.170520231213873</v>
      </c>
      <c r="F1421" s="13"/>
      <c r="G1421" s="13">
        <v>0.17127071823204401</v>
      </c>
      <c r="H1421" s="13">
        <v>0.151260504201681</v>
      </c>
      <c r="I1421" s="13">
        <v>0.19188191881918801</v>
      </c>
      <c r="J1421" s="13">
        <v>0.151658767772512</v>
      </c>
      <c r="K1421" s="13">
        <v>0.16793893129771001</v>
      </c>
      <c r="L1421" s="13">
        <v>0.18713450292397699</v>
      </c>
      <c r="M1421" s="13"/>
      <c r="N1421" s="13">
        <v>0.17446808510638301</v>
      </c>
      <c r="O1421" s="13">
        <v>0.16764705882352901</v>
      </c>
      <c r="P1421" s="13">
        <v>0.19662921348314599</v>
      </c>
      <c r="Q1421" s="13">
        <v>0.14733542319749199</v>
      </c>
      <c r="R1421" s="13"/>
      <c r="S1421" s="13">
        <v>0.14532871972318301</v>
      </c>
      <c r="T1421" s="13">
        <v>0.14925373134328401</v>
      </c>
      <c r="U1421" s="13">
        <v>0.17741935483870999</v>
      </c>
      <c r="V1421" s="13">
        <v>0.180952380952381</v>
      </c>
      <c r="W1421" s="13">
        <v>0.184873949579832</v>
      </c>
      <c r="X1421" s="13">
        <v>0.14393939393939401</v>
      </c>
      <c r="Y1421" s="13">
        <v>0.18691588785046701</v>
      </c>
      <c r="Z1421" s="13">
        <v>0.233333333333333</v>
      </c>
      <c r="AA1421" s="13">
        <v>0.169811320754717</v>
      </c>
      <c r="AB1421" s="13">
        <v>0.19148936170212799</v>
      </c>
      <c r="AC1421" s="13">
        <v>0.220588235294118</v>
      </c>
      <c r="AD1421" s="13">
        <v>0.13043478260869601</v>
      </c>
      <c r="AE1421" s="13"/>
      <c r="AF1421" s="13">
        <v>0.16185696361355101</v>
      </c>
      <c r="AG1421" s="13">
        <v>0.178988326848249</v>
      </c>
      <c r="AH1421" s="13"/>
      <c r="AI1421" s="13">
        <v>0.19067796610169499</v>
      </c>
      <c r="AJ1421" s="13">
        <v>0.14285714285714299</v>
      </c>
      <c r="AK1421" s="13">
        <v>0.144508670520231</v>
      </c>
      <c r="AL1421" s="13"/>
      <c r="AM1421" s="13">
        <v>0.23529411764705899</v>
      </c>
      <c r="AN1421" s="13">
        <v>0.19230769230769201</v>
      </c>
      <c r="AO1421" s="13">
        <v>0.140740740740741</v>
      </c>
      <c r="AP1421" s="13"/>
      <c r="AQ1421" s="13">
        <v>0.169616519174041</v>
      </c>
      <c r="AR1421" s="13">
        <v>0.16718749999999999</v>
      </c>
      <c r="AS1421" s="13"/>
      <c r="AT1421" s="13">
        <v>0.156156156156156</v>
      </c>
      <c r="AU1421" s="13">
        <v>0.17518248175182499</v>
      </c>
      <c r="AV1421" s="13"/>
      <c r="AW1421" s="13">
        <v>0.17280453257790401</v>
      </c>
      <c r="AX1421" s="13">
        <v>0.16894018887723</v>
      </c>
      <c r="AY1421" s="13"/>
      <c r="AZ1421" s="13">
        <v>0.177121771217712</v>
      </c>
      <c r="BA1421" s="13">
        <v>0.163157894736842</v>
      </c>
      <c r="BB1421" s="13"/>
      <c r="BC1421" s="13">
        <v>0.14655172413793099</v>
      </c>
      <c r="BD1421" s="13">
        <v>0.19565217391304299</v>
      </c>
      <c r="BE1421" s="13"/>
      <c r="BF1421" s="13">
        <v>0.20588235294117599</v>
      </c>
      <c r="BG1421" s="13">
        <v>0.10849056603773601</v>
      </c>
      <c r="BH1421" s="13"/>
      <c r="BI1421" s="13">
        <v>0.101449275362319</v>
      </c>
      <c r="BJ1421" s="13">
        <v>0.17878528656971801</v>
      </c>
      <c r="BK1421" s="13"/>
      <c r="BL1421" s="13">
        <v>0.17623762376237601</v>
      </c>
      <c r="BM1421" s="13">
        <v>0.16792929292929301</v>
      </c>
    </row>
    <row r="1422" spans="2:65" x14ac:dyDescent="0.3">
      <c r="B1422" t="s">
        <v>402</v>
      </c>
      <c r="C1422" s="13">
        <v>6.9591527987897098E-2</v>
      </c>
      <c r="D1422" s="13">
        <v>7.0626003210272903E-2</v>
      </c>
      <c r="E1422" s="13">
        <v>6.9364161849711004E-2</v>
      </c>
      <c r="F1422" s="13"/>
      <c r="G1422" s="13">
        <v>3.8674033149171297E-2</v>
      </c>
      <c r="H1422" s="13">
        <v>6.4425770308123201E-2</v>
      </c>
      <c r="I1422" s="13">
        <v>8.4870848708487101E-2</v>
      </c>
      <c r="J1422" s="13">
        <v>9.9526066350710901E-2</v>
      </c>
      <c r="K1422" s="13">
        <v>6.8702290076335895E-2</v>
      </c>
      <c r="L1422" s="13">
        <v>5.2631578947368397E-2</v>
      </c>
      <c r="M1422" s="13"/>
      <c r="N1422" s="13">
        <v>7.8723404255319193E-2</v>
      </c>
      <c r="O1422" s="13">
        <v>7.6470588235294096E-2</v>
      </c>
      <c r="P1422" s="13">
        <v>5.6179775280898903E-2</v>
      </c>
      <c r="Q1422" s="13">
        <v>5.6426332288401299E-2</v>
      </c>
      <c r="R1422" s="13"/>
      <c r="S1422" s="13">
        <v>9.3425605536332196E-2</v>
      </c>
      <c r="T1422" s="13">
        <v>5.22388059701493E-2</v>
      </c>
      <c r="U1422" s="13">
        <v>8.0645161290322606E-2</v>
      </c>
      <c r="V1422" s="13">
        <v>1.9047619047619001E-2</v>
      </c>
      <c r="W1422" s="13">
        <v>4.20168067226891E-2</v>
      </c>
      <c r="X1422" s="13">
        <v>7.5757575757575801E-2</v>
      </c>
      <c r="Y1422" s="13">
        <v>7.4766355140186896E-2</v>
      </c>
      <c r="Z1422" s="13">
        <v>0</v>
      </c>
      <c r="AA1422" s="13">
        <v>6.2893081761006303E-2</v>
      </c>
      <c r="AB1422" s="13">
        <v>9.5744680851063801E-2</v>
      </c>
      <c r="AC1422" s="13">
        <v>0.11764705882352899</v>
      </c>
      <c r="AD1422" s="13">
        <v>4.3478260869565202E-2</v>
      </c>
      <c r="AE1422" s="13"/>
      <c r="AF1422" s="13">
        <v>7.0263488080301098E-2</v>
      </c>
      <c r="AG1422" s="13">
        <v>7.0038910505836605E-2</v>
      </c>
      <c r="AH1422" s="13"/>
      <c r="AI1422" s="13">
        <v>7.6271186440677999E-2</v>
      </c>
      <c r="AJ1422" s="13">
        <v>5.1948051948052E-2</v>
      </c>
      <c r="AK1422" s="13">
        <v>6.6473988439306395E-2</v>
      </c>
      <c r="AL1422" s="13"/>
      <c r="AM1422" s="13">
        <v>4.4117647058823498E-2</v>
      </c>
      <c r="AN1422" s="13">
        <v>7.69230769230769E-2</v>
      </c>
      <c r="AO1422" s="13">
        <v>7.4074074074074098E-2</v>
      </c>
      <c r="AP1422" s="13"/>
      <c r="AQ1422" s="13">
        <v>6.4896755162241901E-2</v>
      </c>
      <c r="AR1422" s="13">
        <v>7.4999999999999997E-2</v>
      </c>
      <c r="AS1422" s="13"/>
      <c r="AT1422" s="13">
        <v>4.8048048048047999E-2</v>
      </c>
      <c r="AU1422" s="13">
        <v>7.6120959332638197E-2</v>
      </c>
      <c r="AV1422" s="13"/>
      <c r="AW1422" s="13">
        <v>6.79886685552408E-2</v>
      </c>
      <c r="AX1422" s="13">
        <v>7.1353620146904495E-2</v>
      </c>
      <c r="AY1422" s="13"/>
      <c r="AZ1422" s="13">
        <v>9.2250922509225106E-2</v>
      </c>
      <c r="BA1422" s="13">
        <v>5.2631578947368397E-2</v>
      </c>
      <c r="BB1422" s="13"/>
      <c r="BC1422" s="13">
        <v>7.4712643678160898E-2</v>
      </c>
      <c r="BD1422" s="13">
        <v>6.5217391304347797E-2</v>
      </c>
      <c r="BE1422" s="13"/>
      <c r="BF1422" s="13">
        <v>8.8235294117647106E-2</v>
      </c>
      <c r="BG1422" s="13">
        <v>6.6037735849056603E-2</v>
      </c>
      <c r="BH1422" s="13"/>
      <c r="BI1422" s="13">
        <v>9.4202898550724598E-2</v>
      </c>
      <c r="BJ1422" s="13">
        <v>6.6723695466210403E-2</v>
      </c>
      <c r="BK1422" s="13"/>
      <c r="BL1422" s="13">
        <v>8.7128712871287095E-2</v>
      </c>
      <c r="BM1422" s="13">
        <v>5.9343434343434302E-2</v>
      </c>
    </row>
    <row r="1423" spans="2:65" x14ac:dyDescent="0.3">
      <c r="B1423" t="s">
        <v>91</v>
      </c>
      <c r="C1423" s="13">
        <v>5.6732223903176997E-2</v>
      </c>
      <c r="D1423" s="13">
        <v>4.6548956661316199E-2</v>
      </c>
      <c r="E1423" s="13">
        <v>6.5028901734104E-2</v>
      </c>
      <c r="F1423" s="13"/>
      <c r="G1423" s="13">
        <v>4.4198895027624301E-2</v>
      </c>
      <c r="H1423" s="13">
        <v>4.4817927170868299E-2</v>
      </c>
      <c r="I1423" s="13">
        <v>7.0110701107011106E-2</v>
      </c>
      <c r="J1423" s="13">
        <v>5.6872037914691899E-2</v>
      </c>
      <c r="K1423" s="13">
        <v>7.6335877862595394E-2</v>
      </c>
      <c r="L1423" s="13">
        <v>5.8479532163742701E-2</v>
      </c>
      <c r="M1423" s="13"/>
      <c r="N1423" s="13">
        <v>6.1702127659574502E-2</v>
      </c>
      <c r="O1423" s="13">
        <v>4.7058823529411799E-2</v>
      </c>
      <c r="P1423" s="13">
        <v>5.6179775280898903E-2</v>
      </c>
      <c r="Q1423" s="13">
        <v>6.2695924764890304E-2</v>
      </c>
      <c r="R1423" s="13"/>
      <c r="S1423" s="13">
        <v>5.5363321799308002E-2</v>
      </c>
      <c r="T1423" s="13">
        <v>7.4626865671641798E-2</v>
      </c>
      <c r="U1423" s="13">
        <v>8.0645161290322606E-2</v>
      </c>
      <c r="V1423" s="13">
        <v>4.7619047619047603E-2</v>
      </c>
      <c r="W1423" s="13">
        <v>1.6806722689075598E-2</v>
      </c>
      <c r="X1423" s="13">
        <v>5.3030303030302997E-2</v>
      </c>
      <c r="Y1423" s="13">
        <v>6.5420560747663503E-2</v>
      </c>
      <c r="Z1423" s="13">
        <v>0.1</v>
      </c>
      <c r="AA1423" s="13">
        <v>5.6603773584905703E-2</v>
      </c>
      <c r="AB1423" s="13">
        <v>6.3829787234042507E-2</v>
      </c>
      <c r="AC1423" s="13">
        <v>5.8823529411764698E-2</v>
      </c>
      <c r="AD1423" s="13">
        <v>4.3478260869565202E-2</v>
      </c>
      <c r="AE1423" s="13"/>
      <c r="AF1423" s="13">
        <v>4.51693851944793E-2</v>
      </c>
      <c r="AG1423" s="13">
        <v>7.3929961089494206E-2</v>
      </c>
      <c r="AH1423" s="13"/>
      <c r="AI1423" s="13">
        <v>3.8135593220338999E-2</v>
      </c>
      <c r="AJ1423" s="13">
        <v>2.5974025974026E-2</v>
      </c>
      <c r="AK1423" s="13">
        <v>6.6473988439306395E-2</v>
      </c>
      <c r="AL1423" s="13"/>
      <c r="AM1423" s="13">
        <v>4.4117647058823498E-2</v>
      </c>
      <c r="AN1423" s="13">
        <v>3.8461538461538498E-2</v>
      </c>
      <c r="AO1423" s="13">
        <v>4.4444444444444398E-2</v>
      </c>
      <c r="AP1423" s="13"/>
      <c r="AQ1423" s="13">
        <v>4.71976401179941E-2</v>
      </c>
      <c r="AR1423" s="13">
        <v>6.5625000000000003E-2</v>
      </c>
      <c r="AS1423" s="13"/>
      <c r="AT1423" s="13">
        <v>6.3063063063063099E-2</v>
      </c>
      <c r="AU1423" s="13">
        <v>5.5265901981230499E-2</v>
      </c>
      <c r="AV1423" s="13"/>
      <c r="AW1423" s="13">
        <v>4.8158640226628899E-2</v>
      </c>
      <c r="AX1423" s="13">
        <v>5.8761804826862503E-2</v>
      </c>
      <c r="AY1423" s="13"/>
      <c r="AZ1423" s="13">
        <v>6.2730627306273101E-2</v>
      </c>
      <c r="BA1423" s="13">
        <v>0.05</v>
      </c>
      <c r="BB1423" s="13"/>
      <c r="BC1423" s="13">
        <v>3.7356321839080497E-2</v>
      </c>
      <c r="BD1423" s="13">
        <v>4.7826086956521699E-2</v>
      </c>
      <c r="BE1423" s="13"/>
      <c r="BF1423" s="13">
        <v>2.2058823529411801E-2</v>
      </c>
      <c r="BG1423" s="13">
        <v>4.71698113207547E-2</v>
      </c>
      <c r="BH1423" s="13"/>
      <c r="BI1423" s="13">
        <v>2.8985507246376802E-2</v>
      </c>
      <c r="BJ1423" s="13">
        <v>6.0735671514114603E-2</v>
      </c>
      <c r="BK1423" s="13"/>
      <c r="BL1423" s="13">
        <v>5.3465346534653499E-2</v>
      </c>
      <c r="BM1423" s="13">
        <v>6.0606060606060601E-2</v>
      </c>
    </row>
    <row r="1424" spans="2:65" x14ac:dyDescent="0.3">
      <c r="B1424" t="s">
        <v>76</v>
      </c>
      <c r="C1424" s="13">
        <v>0.41906202723146702</v>
      </c>
      <c r="D1424" s="13">
        <v>0.41412520064205499</v>
      </c>
      <c r="E1424" s="13">
        <v>0.42196531791907499</v>
      </c>
      <c r="F1424" s="13"/>
      <c r="G1424" s="13">
        <v>0.475138121546961</v>
      </c>
      <c r="H1424" s="13">
        <v>0.436974789915966</v>
      </c>
      <c r="I1424" s="13">
        <v>0.44280442804428</v>
      </c>
      <c r="J1424" s="13">
        <v>0.38388625592417103</v>
      </c>
      <c r="K1424" s="13">
        <v>0.37404580152671801</v>
      </c>
      <c r="L1424" s="13">
        <v>0.36257309941520499</v>
      </c>
      <c r="M1424" s="13"/>
      <c r="N1424" s="13">
        <v>0.39787234042553199</v>
      </c>
      <c r="O1424" s="13">
        <v>0.379411764705882</v>
      </c>
      <c r="P1424" s="13">
        <v>0.46629213483146098</v>
      </c>
      <c r="Q1424" s="13">
        <v>0.45454545454545497</v>
      </c>
      <c r="R1424" s="13"/>
      <c r="S1424" s="13">
        <v>0.41176470588235298</v>
      </c>
      <c r="T1424" s="13">
        <v>0.38805970149253699</v>
      </c>
      <c r="U1424" s="13">
        <v>0.41935483870967699</v>
      </c>
      <c r="V1424" s="13">
        <v>0.476190476190476</v>
      </c>
      <c r="W1424" s="13">
        <v>0.44537815126050401</v>
      </c>
      <c r="X1424" s="13">
        <v>0.41666666666666702</v>
      </c>
      <c r="Y1424" s="13">
        <v>0.401869158878505</v>
      </c>
      <c r="Z1424" s="13">
        <v>0.36666666666666697</v>
      </c>
      <c r="AA1424" s="13">
        <v>0.48427672955974799</v>
      </c>
      <c r="AB1424" s="13">
        <v>0.36170212765957399</v>
      </c>
      <c r="AC1424" s="13">
        <v>0.33823529411764702</v>
      </c>
      <c r="AD1424" s="13">
        <v>0.47826086956521702</v>
      </c>
      <c r="AE1424" s="13"/>
      <c r="AF1424" s="13">
        <v>0.44291091593475501</v>
      </c>
      <c r="AG1424" s="13">
        <v>0.38521400778210102</v>
      </c>
      <c r="AH1424" s="13"/>
      <c r="AI1424" s="13">
        <v>0.43220338983050799</v>
      </c>
      <c r="AJ1424" s="13">
        <v>0.45454545454545497</v>
      </c>
      <c r="AK1424" s="13">
        <v>0.45375722543352598</v>
      </c>
      <c r="AL1424" s="13"/>
      <c r="AM1424" s="13">
        <v>0.48529411764705899</v>
      </c>
      <c r="AN1424" s="13">
        <v>0.5</v>
      </c>
      <c r="AO1424" s="13">
        <v>0.36296296296296299</v>
      </c>
      <c r="AP1424" s="13"/>
      <c r="AQ1424" s="13">
        <v>0.420353982300885</v>
      </c>
      <c r="AR1424" s="13">
        <v>0.41875000000000001</v>
      </c>
      <c r="AS1424" s="13"/>
      <c r="AT1424" s="13">
        <v>0.46546546546546502</v>
      </c>
      <c r="AU1424" s="13">
        <v>0.40354535974973899</v>
      </c>
      <c r="AV1424" s="13"/>
      <c r="AW1424" s="13">
        <v>0.43626062322946202</v>
      </c>
      <c r="AX1424" s="13">
        <v>0.413431269674711</v>
      </c>
      <c r="AY1424" s="13"/>
      <c r="AZ1424" s="13">
        <v>0.41697416974169699</v>
      </c>
      <c r="BA1424" s="13">
        <v>0.423684210526316</v>
      </c>
      <c r="BB1424" s="13"/>
      <c r="BC1424" s="13">
        <v>0.48275862068965503</v>
      </c>
      <c r="BD1424" s="13">
        <v>0.36956521739130399</v>
      </c>
      <c r="BE1424" s="13"/>
      <c r="BF1424" s="13">
        <v>0.41176470588235298</v>
      </c>
      <c r="BG1424" s="13">
        <v>0.52830188679245305</v>
      </c>
      <c r="BH1424" s="13"/>
      <c r="BI1424" s="13">
        <v>0.52898550724637705</v>
      </c>
      <c r="BJ1424" s="13">
        <v>0.40376390076988899</v>
      </c>
      <c r="BK1424" s="13"/>
      <c r="BL1424" s="13">
        <v>0.43564356435643597</v>
      </c>
      <c r="BM1424" s="13">
        <v>0.40277777777777801</v>
      </c>
    </row>
    <row r="1425" spans="2:65" x14ac:dyDescent="0.3">
      <c r="B1425" t="s">
        <v>77</v>
      </c>
      <c r="C1425" s="13">
        <v>0.238275340393343</v>
      </c>
      <c r="D1425" s="13">
        <v>0.235955056179775</v>
      </c>
      <c r="E1425" s="13">
        <v>0.239884393063584</v>
      </c>
      <c r="F1425" s="13"/>
      <c r="G1425" s="13">
        <v>0.20994475138121499</v>
      </c>
      <c r="H1425" s="13">
        <v>0.21568627450980399</v>
      </c>
      <c r="I1425" s="13">
        <v>0.27675276752767503</v>
      </c>
      <c r="J1425" s="13">
        <v>0.25118483412322301</v>
      </c>
      <c r="K1425" s="13">
        <v>0.236641221374046</v>
      </c>
      <c r="L1425" s="13">
        <v>0.23976608187134499</v>
      </c>
      <c r="M1425" s="13"/>
      <c r="N1425" s="13">
        <v>0.25319148936170199</v>
      </c>
      <c r="O1425" s="13">
        <v>0.24411764705882399</v>
      </c>
      <c r="P1425" s="13">
        <v>0.25280898876404501</v>
      </c>
      <c r="Q1425" s="13">
        <v>0.20376175548589301</v>
      </c>
      <c r="R1425" s="13"/>
      <c r="S1425" s="13">
        <v>0.23875432525951601</v>
      </c>
      <c r="T1425" s="13">
        <v>0.201492537313433</v>
      </c>
      <c r="U1425" s="13">
        <v>0.25806451612903197</v>
      </c>
      <c r="V1425" s="13">
        <v>0.2</v>
      </c>
      <c r="W1425" s="13">
        <v>0.22689075630252101</v>
      </c>
      <c r="X1425" s="13">
        <v>0.21969696969697</v>
      </c>
      <c r="Y1425" s="13">
        <v>0.26168224299065401</v>
      </c>
      <c r="Z1425" s="13">
        <v>0.233333333333333</v>
      </c>
      <c r="AA1425" s="13">
        <v>0.232704402515723</v>
      </c>
      <c r="AB1425" s="13">
        <v>0.28723404255319201</v>
      </c>
      <c r="AC1425" s="13">
        <v>0.33823529411764702</v>
      </c>
      <c r="AD1425" s="13">
        <v>0.173913043478261</v>
      </c>
      <c r="AE1425" s="13"/>
      <c r="AF1425" s="13">
        <v>0.23212045169385201</v>
      </c>
      <c r="AG1425" s="13">
        <v>0.249027237354086</v>
      </c>
      <c r="AH1425" s="13"/>
      <c r="AI1425" s="13">
        <v>0.266949152542373</v>
      </c>
      <c r="AJ1425" s="13">
        <v>0.19480519480519501</v>
      </c>
      <c r="AK1425" s="13">
        <v>0.21098265895953799</v>
      </c>
      <c r="AL1425" s="13"/>
      <c r="AM1425" s="13">
        <v>0.27941176470588203</v>
      </c>
      <c r="AN1425" s="13">
        <v>0.269230769230769</v>
      </c>
      <c r="AO1425" s="13">
        <v>0.21481481481481501</v>
      </c>
      <c r="AP1425" s="13"/>
      <c r="AQ1425" s="13">
        <v>0.234513274336283</v>
      </c>
      <c r="AR1425" s="13">
        <v>0.2421875</v>
      </c>
      <c r="AS1425" s="13"/>
      <c r="AT1425" s="13">
        <v>0.20420420420420399</v>
      </c>
      <c r="AU1425" s="13">
        <v>0.25130344108446301</v>
      </c>
      <c r="AV1425" s="13"/>
      <c r="AW1425" s="13">
        <v>0.24079320113314401</v>
      </c>
      <c r="AX1425" s="13">
        <v>0.240293809024134</v>
      </c>
      <c r="AY1425" s="13"/>
      <c r="AZ1425" s="13">
        <v>0.26937269372693701</v>
      </c>
      <c r="BA1425" s="13">
        <v>0.215789473684211</v>
      </c>
      <c r="BB1425" s="13"/>
      <c r="BC1425" s="13">
        <v>0.22126436781609199</v>
      </c>
      <c r="BD1425" s="13">
        <v>0.26086956521739102</v>
      </c>
      <c r="BE1425" s="13"/>
      <c r="BF1425" s="13">
        <v>0.29411764705882398</v>
      </c>
      <c r="BG1425" s="13">
        <v>0.174528301886792</v>
      </c>
      <c r="BH1425" s="13"/>
      <c r="BI1425" s="13">
        <v>0.19565217391304299</v>
      </c>
      <c r="BJ1425" s="13">
        <v>0.245508982035928</v>
      </c>
      <c r="BK1425" s="13"/>
      <c r="BL1425" s="13">
        <v>0.26336633663366299</v>
      </c>
      <c r="BM1425" s="13">
        <v>0.22727272727272699</v>
      </c>
    </row>
    <row r="1426" spans="2:65" x14ac:dyDescent="0.3">
      <c r="B1426" t="s">
        <v>78</v>
      </c>
      <c r="C1426" s="13">
        <v>0.18078668683812399</v>
      </c>
      <c r="D1426" s="13">
        <v>0.178170144462279</v>
      </c>
      <c r="E1426" s="13">
        <v>0.18208092485549099</v>
      </c>
      <c r="F1426" s="13"/>
      <c r="G1426" s="13">
        <v>0.26519337016574601</v>
      </c>
      <c r="H1426" s="13">
        <v>0.22128851540616201</v>
      </c>
      <c r="I1426" s="13">
        <v>0.166051660516605</v>
      </c>
      <c r="J1426" s="13">
        <v>0.13270142180094799</v>
      </c>
      <c r="K1426" s="13">
        <v>0.13740458015267201</v>
      </c>
      <c r="L1426" s="13">
        <v>0.12280701754386</v>
      </c>
      <c r="M1426" s="13"/>
      <c r="N1426" s="13">
        <v>0.14468085106383</v>
      </c>
      <c r="O1426" s="13">
        <v>0.13529411764705901</v>
      </c>
      <c r="P1426" s="13">
        <v>0.213483146067416</v>
      </c>
      <c r="Q1426" s="13">
        <v>0.25078369905956099</v>
      </c>
      <c r="R1426" s="13"/>
      <c r="S1426" s="13">
        <v>0.173010380622837</v>
      </c>
      <c r="T1426" s="13">
        <v>0.18656716417910499</v>
      </c>
      <c r="U1426" s="13">
        <v>0.16129032258064499</v>
      </c>
      <c r="V1426" s="13">
        <v>0.27619047619047599</v>
      </c>
      <c r="W1426" s="13">
        <v>0.218487394957983</v>
      </c>
      <c r="X1426" s="13">
        <v>0.19696969696969699</v>
      </c>
      <c r="Y1426" s="13">
        <v>0.14018691588785001</v>
      </c>
      <c r="Z1426" s="13">
        <v>0.133333333333333</v>
      </c>
      <c r="AA1426" s="13">
        <v>0.25157232704402499</v>
      </c>
      <c r="AB1426" s="13">
        <v>7.4468085106382906E-2</v>
      </c>
      <c r="AC1426" s="13">
        <v>0</v>
      </c>
      <c r="AD1426" s="13">
        <v>0.30434782608695699</v>
      </c>
      <c r="AE1426" s="13"/>
      <c r="AF1426" s="13">
        <v>0.210790464240903</v>
      </c>
      <c r="AG1426" s="13">
        <v>0.136186770428016</v>
      </c>
      <c r="AH1426" s="13"/>
      <c r="AI1426" s="13">
        <v>0.16525423728813601</v>
      </c>
      <c r="AJ1426" s="13">
        <v>0.25974025974025999</v>
      </c>
      <c r="AK1426" s="13">
        <v>0.24277456647398801</v>
      </c>
      <c r="AL1426" s="13"/>
      <c r="AM1426" s="13">
        <v>0.20588235294117599</v>
      </c>
      <c r="AN1426" s="13">
        <v>0.230769230769231</v>
      </c>
      <c r="AO1426" s="13">
        <v>0.148148148148148</v>
      </c>
      <c r="AP1426" s="13"/>
      <c r="AQ1426" s="13">
        <v>0.185840707964602</v>
      </c>
      <c r="AR1426" s="13">
        <v>0.17656250000000001</v>
      </c>
      <c r="AS1426" s="13"/>
      <c r="AT1426" s="13">
        <v>0.26126126126126098</v>
      </c>
      <c r="AU1426" s="13">
        <v>0.152241918665276</v>
      </c>
      <c r="AV1426" s="13"/>
      <c r="AW1426" s="13">
        <v>0.19546742209631701</v>
      </c>
      <c r="AX1426" s="13">
        <v>0.173137460650577</v>
      </c>
      <c r="AY1426" s="13"/>
      <c r="AZ1426" s="13">
        <v>0.14760147601476001</v>
      </c>
      <c r="BA1426" s="13">
        <v>0.20789473684210499</v>
      </c>
      <c r="BB1426" s="13"/>
      <c r="BC1426" s="13">
        <v>0.26149425287356298</v>
      </c>
      <c r="BD1426" s="13">
        <v>0.108695652173913</v>
      </c>
      <c r="BE1426" s="13"/>
      <c r="BF1426" s="13">
        <v>0.11764705882352899</v>
      </c>
      <c r="BG1426" s="13">
        <v>0.35377358490566002</v>
      </c>
      <c r="BH1426" s="13"/>
      <c r="BI1426" s="13">
        <v>0.33333333333333298</v>
      </c>
      <c r="BJ1426" s="13">
        <v>0.158254918733961</v>
      </c>
      <c r="BK1426" s="13"/>
      <c r="BL1426" s="13">
        <v>0.17227722772277199</v>
      </c>
      <c r="BM1426" s="13">
        <v>0.175505050505051</v>
      </c>
    </row>
    <row r="1427" spans="2:65" x14ac:dyDescent="0.3">
      <c r="C1427" s="13"/>
      <c r="D1427" s="13"/>
      <c r="E1427" s="13"/>
      <c r="F1427" s="13"/>
      <c r="G1427" s="13"/>
      <c r="H1427" s="13"/>
      <c r="I1427" s="13"/>
      <c r="J1427" s="13"/>
      <c r="K1427" s="13"/>
      <c r="L1427" s="13"/>
      <c r="M1427" s="13"/>
      <c r="N1427" s="13"/>
      <c r="O1427" s="13"/>
      <c r="P1427" s="13"/>
      <c r="Q1427" s="13"/>
      <c r="R1427" s="13"/>
      <c r="S1427" s="13"/>
      <c r="T1427" s="13"/>
      <c r="U1427" s="13"/>
      <c r="V1427" s="13"/>
      <c r="W1427" s="13"/>
      <c r="X1427" s="13"/>
      <c r="Y1427" s="13"/>
      <c r="Z1427" s="13"/>
      <c r="AA1427" s="13"/>
      <c r="AB1427" s="13"/>
      <c r="AC1427" s="13"/>
      <c r="AD1427" s="13"/>
      <c r="AE1427" s="13"/>
      <c r="AF1427" s="13"/>
      <c r="AG1427" s="13"/>
      <c r="AH1427" s="13"/>
      <c r="AI1427" s="13"/>
      <c r="AJ1427" s="13"/>
      <c r="AK1427" s="13"/>
      <c r="AL1427" s="13"/>
      <c r="AM1427" s="13"/>
      <c r="AN1427" s="13"/>
      <c r="AO1427" s="13"/>
      <c r="AP1427" s="13"/>
      <c r="AQ1427" s="13"/>
      <c r="AR1427" s="13"/>
      <c r="AS1427" s="13"/>
      <c r="AT1427" s="13"/>
      <c r="AU1427" s="13"/>
      <c r="AV1427" s="13"/>
      <c r="AW1427" s="13"/>
      <c r="AX1427" s="13"/>
      <c r="AY1427" s="13"/>
      <c r="AZ1427" s="13"/>
      <c r="BA1427" s="13"/>
      <c r="BB1427" s="13"/>
      <c r="BC1427" s="13"/>
      <c r="BD1427" s="13"/>
      <c r="BE1427" s="13"/>
      <c r="BF1427" s="13"/>
      <c r="BG1427" s="13"/>
      <c r="BH1427" s="13"/>
      <c r="BI1427" s="13"/>
      <c r="BJ1427" s="13"/>
      <c r="BK1427" s="13"/>
      <c r="BL1427" s="13"/>
      <c r="BM1427" s="13"/>
    </row>
    <row r="1428" spans="2:65" x14ac:dyDescent="0.3">
      <c r="B1428" s="6" t="s">
        <v>524</v>
      </c>
      <c r="C1428" s="13"/>
      <c r="D1428" s="13"/>
      <c r="E1428" s="13"/>
      <c r="F1428" s="13"/>
      <c r="G1428" s="13"/>
      <c r="H1428" s="13"/>
      <c r="I1428" s="13"/>
      <c r="J1428" s="13"/>
      <c r="K1428" s="13"/>
      <c r="L1428" s="13"/>
      <c r="M1428" s="13"/>
      <c r="N1428" s="13"/>
      <c r="O1428" s="13"/>
      <c r="P1428" s="13"/>
      <c r="Q1428" s="13"/>
      <c r="R1428" s="13"/>
      <c r="S1428" s="13"/>
      <c r="T1428" s="13"/>
      <c r="U1428" s="13"/>
      <c r="V1428" s="13"/>
      <c r="W1428" s="13"/>
      <c r="X1428" s="13"/>
      <c r="Y1428" s="13"/>
      <c r="Z1428" s="13"/>
      <c r="AA1428" s="13"/>
      <c r="AB1428" s="13"/>
      <c r="AC1428" s="13"/>
      <c r="AD1428" s="13"/>
      <c r="AE1428" s="13"/>
      <c r="AF1428" s="13"/>
      <c r="AG1428" s="13"/>
      <c r="AH1428" s="13"/>
      <c r="AI1428" s="13"/>
      <c r="AJ1428" s="13"/>
      <c r="AK1428" s="13"/>
      <c r="AL1428" s="13"/>
      <c r="AM1428" s="13"/>
      <c r="AN1428" s="13"/>
      <c r="AO1428" s="13"/>
      <c r="AP1428" s="13"/>
      <c r="AQ1428" s="13"/>
      <c r="AR1428" s="13"/>
      <c r="AS1428" s="13"/>
      <c r="AT1428" s="13"/>
      <c r="AU1428" s="13"/>
      <c r="AV1428" s="13"/>
      <c r="AW1428" s="13"/>
      <c r="AX1428" s="13"/>
      <c r="AY1428" s="13"/>
      <c r="AZ1428" s="13"/>
      <c r="BA1428" s="13"/>
      <c r="BB1428" s="13"/>
      <c r="BC1428" s="13"/>
      <c r="BD1428" s="13"/>
      <c r="BE1428" s="13"/>
      <c r="BF1428" s="13"/>
      <c r="BG1428" s="13"/>
      <c r="BH1428" s="13"/>
      <c r="BI1428" s="13"/>
      <c r="BJ1428" s="13"/>
      <c r="BK1428" s="13"/>
      <c r="BL1428" s="13"/>
      <c r="BM1428" s="13"/>
    </row>
    <row r="1429" spans="2:65" x14ac:dyDescent="0.3">
      <c r="B1429" s="23" t="s">
        <v>82</v>
      </c>
      <c r="C1429" s="13"/>
      <c r="D1429" s="13"/>
      <c r="E1429" s="13"/>
      <c r="F1429" s="13"/>
      <c r="G1429" s="13"/>
      <c r="H1429" s="13"/>
      <c r="I1429" s="13"/>
      <c r="J1429" s="13"/>
      <c r="K1429" s="13"/>
      <c r="L1429" s="13"/>
      <c r="M1429" s="13"/>
      <c r="N1429" s="13"/>
      <c r="O1429" s="13"/>
      <c r="P1429" s="13"/>
      <c r="Q1429" s="13"/>
      <c r="R1429" s="13"/>
      <c r="S1429" s="13"/>
      <c r="T1429" s="13"/>
      <c r="U1429" s="13"/>
      <c r="V1429" s="13"/>
      <c r="W1429" s="13"/>
      <c r="X1429" s="13"/>
      <c r="Y1429" s="13"/>
      <c r="Z1429" s="13"/>
      <c r="AA1429" s="13"/>
      <c r="AB1429" s="13"/>
      <c r="AC1429" s="13"/>
      <c r="AD1429" s="13"/>
      <c r="AE1429" s="13"/>
      <c r="AF1429" s="13"/>
      <c r="AG1429" s="13"/>
      <c r="AH1429" s="13"/>
      <c r="AI1429" s="13"/>
      <c r="AJ1429" s="13"/>
      <c r="AK1429" s="13"/>
      <c r="AL1429" s="13"/>
      <c r="AM1429" s="13"/>
      <c r="AN1429" s="13"/>
      <c r="AO1429" s="13"/>
      <c r="AP1429" s="13"/>
      <c r="AQ1429" s="13"/>
      <c r="AR1429" s="13"/>
      <c r="AS1429" s="13"/>
      <c r="AT1429" s="13"/>
      <c r="AU1429" s="13"/>
      <c r="AV1429" s="13"/>
      <c r="AW1429" s="13"/>
      <c r="AX1429" s="13"/>
      <c r="AY1429" s="13"/>
      <c r="AZ1429" s="13"/>
      <c r="BA1429" s="13"/>
      <c r="BB1429" s="13"/>
      <c r="BC1429" s="13"/>
      <c r="BD1429" s="13"/>
      <c r="BE1429" s="13"/>
      <c r="BF1429" s="13"/>
      <c r="BG1429" s="13"/>
      <c r="BH1429" s="13"/>
      <c r="BI1429" s="13"/>
      <c r="BJ1429" s="13"/>
      <c r="BK1429" s="13"/>
      <c r="BL1429" s="13"/>
      <c r="BM1429" s="13"/>
    </row>
    <row r="1430" spans="2:65" x14ac:dyDescent="0.3">
      <c r="B1430" t="s">
        <v>400</v>
      </c>
      <c r="C1430" s="13">
        <v>0.29878971255673198</v>
      </c>
      <c r="D1430" s="13">
        <v>0.28571428571428598</v>
      </c>
      <c r="E1430" s="13">
        <v>0.309248554913295</v>
      </c>
      <c r="F1430" s="13"/>
      <c r="G1430" s="13">
        <v>0.37016574585635398</v>
      </c>
      <c r="H1430" s="13">
        <v>0.30252100840336099</v>
      </c>
      <c r="I1430" s="13">
        <v>0.34317343173431702</v>
      </c>
      <c r="J1430" s="13">
        <v>0.28436018957345999</v>
      </c>
      <c r="K1430" s="13">
        <v>0.25190839694656503</v>
      </c>
      <c r="L1430" s="13">
        <v>0.198830409356725</v>
      </c>
      <c r="M1430" s="13"/>
      <c r="N1430" s="13">
        <v>0.30212765957446802</v>
      </c>
      <c r="O1430" s="13">
        <v>0.29411764705882398</v>
      </c>
      <c r="P1430" s="13">
        <v>0.28651685393258403</v>
      </c>
      <c r="Q1430" s="13">
        <v>0.30407523510971801</v>
      </c>
      <c r="R1430" s="13"/>
      <c r="S1430" s="13">
        <v>0.31833910034602098</v>
      </c>
      <c r="T1430" s="13">
        <v>0.201492537313433</v>
      </c>
      <c r="U1430" s="13">
        <v>0.29032258064516098</v>
      </c>
      <c r="V1430" s="13">
        <v>0.30476190476190501</v>
      </c>
      <c r="W1430" s="13">
        <v>0.36134453781512599</v>
      </c>
      <c r="X1430" s="13">
        <v>0.32575757575757602</v>
      </c>
      <c r="Y1430" s="13">
        <v>0.289719626168224</v>
      </c>
      <c r="Z1430" s="13">
        <v>0.36666666666666697</v>
      </c>
      <c r="AA1430" s="13">
        <v>0.27044025157232698</v>
      </c>
      <c r="AB1430" s="13">
        <v>0.29787234042553201</v>
      </c>
      <c r="AC1430" s="13">
        <v>0.29411764705882398</v>
      </c>
      <c r="AD1430" s="13">
        <v>0.30434782608695699</v>
      </c>
      <c r="AE1430" s="13"/>
      <c r="AF1430" s="13">
        <v>0.318695106649937</v>
      </c>
      <c r="AG1430" s="13">
        <v>0.26653696498054502</v>
      </c>
      <c r="AH1430" s="13"/>
      <c r="AI1430" s="13">
        <v>0.27542372881355898</v>
      </c>
      <c r="AJ1430" s="13">
        <v>0.37662337662337703</v>
      </c>
      <c r="AK1430" s="13">
        <v>0.29768786127167601</v>
      </c>
      <c r="AL1430" s="13"/>
      <c r="AM1430" s="13">
        <v>0.36764705882352899</v>
      </c>
      <c r="AN1430" s="13">
        <v>0.269230769230769</v>
      </c>
      <c r="AO1430" s="13">
        <v>0.22962962962962999</v>
      </c>
      <c r="AP1430" s="13"/>
      <c r="AQ1430" s="13">
        <v>0.32595870206489702</v>
      </c>
      <c r="AR1430" s="13">
        <v>0.27187499999999998</v>
      </c>
      <c r="AS1430" s="13"/>
      <c r="AT1430" s="13">
        <v>0.32432432432432401</v>
      </c>
      <c r="AU1430" s="13">
        <v>0.293013555787278</v>
      </c>
      <c r="AV1430" s="13"/>
      <c r="AW1430" s="13">
        <v>0.291784702549575</v>
      </c>
      <c r="AX1430" s="13">
        <v>0.30010493179433401</v>
      </c>
      <c r="AY1430" s="13"/>
      <c r="AZ1430" s="13">
        <v>0.28413284132841299</v>
      </c>
      <c r="BA1430" s="13">
        <v>0.30921052631578899</v>
      </c>
      <c r="BB1430" s="13"/>
      <c r="BC1430" s="13">
        <v>0.30747126436781602</v>
      </c>
      <c r="BD1430" s="13">
        <v>0.24347826086956501</v>
      </c>
      <c r="BE1430" s="13"/>
      <c r="BF1430" s="13">
        <v>0.28676470588235298</v>
      </c>
      <c r="BG1430" s="13">
        <v>0.320754716981132</v>
      </c>
      <c r="BH1430" s="13"/>
      <c r="BI1430" s="13">
        <v>0.41304347826087001</v>
      </c>
      <c r="BJ1430" s="13">
        <v>0.28571428571428598</v>
      </c>
      <c r="BK1430" s="13"/>
      <c r="BL1430" s="13">
        <v>0.322772277227723</v>
      </c>
      <c r="BM1430" s="13">
        <v>0.28409090909090901</v>
      </c>
    </row>
    <row r="1431" spans="2:65" x14ac:dyDescent="0.3">
      <c r="B1431" t="s">
        <v>71</v>
      </c>
      <c r="C1431" s="13">
        <v>0.40393343419062</v>
      </c>
      <c r="D1431" s="13">
        <v>0.40128410914927798</v>
      </c>
      <c r="E1431" s="13">
        <v>0.40751445086705201</v>
      </c>
      <c r="F1431" s="13"/>
      <c r="G1431" s="13">
        <v>0.425414364640884</v>
      </c>
      <c r="H1431" s="13">
        <v>0.41176470588235298</v>
      </c>
      <c r="I1431" s="13">
        <v>0.37269372693726899</v>
      </c>
      <c r="J1431" s="13">
        <v>0.39810426540284399</v>
      </c>
      <c r="K1431" s="13">
        <v>0.39694656488549601</v>
      </c>
      <c r="L1431" s="13">
        <v>0.426900584795322</v>
      </c>
      <c r="M1431" s="13"/>
      <c r="N1431" s="13">
        <v>0.40425531914893598</v>
      </c>
      <c r="O1431" s="13">
        <v>0.40882352941176497</v>
      </c>
      <c r="P1431" s="13">
        <v>0.41011235955056202</v>
      </c>
      <c r="Q1431" s="13">
        <v>0.39498432601880901</v>
      </c>
      <c r="R1431" s="13"/>
      <c r="S1431" s="13">
        <v>0.39100346020761201</v>
      </c>
      <c r="T1431" s="13">
        <v>0.48507462686567199</v>
      </c>
      <c r="U1431" s="13">
        <v>0.37096774193548399</v>
      </c>
      <c r="V1431" s="13">
        <v>0.40952380952381001</v>
      </c>
      <c r="W1431" s="13">
        <v>0.34453781512604997</v>
      </c>
      <c r="X1431" s="13">
        <v>0.39393939393939398</v>
      </c>
      <c r="Y1431" s="13">
        <v>0.41121495327102803</v>
      </c>
      <c r="Z1431" s="13">
        <v>0.33333333333333298</v>
      </c>
      <c r="AA1431" s="13">
        <v>0.45283018867924502</v>
      </c>
      <c r="AB1431" s="13">
        <v>0.40425531914893598</v>
      </c>
      <c r="AC1431" s="13">
        <v>0.39705882352941202</v>
      </c>
      <c r="AD1431" s="13">
        <v>0.26086956521739102</v>
      </c>
      <c r="AE1431" s="13"/>
      <c r="AF1431" s="13">
        <v>0.41656210790464199</v>
      </c>
      <c r="AG1431" s="13">
        <v>0.38715953307392997</v>
      </c>
      <c r="AH1431" s="13"/>
      <c r="AI1431" s="13">
        <v>0.45762711864406802</v>
      </c>
      <c r="AJ1431" s="13">
        <v>0.36363636363636398</v>
      </c>
      <c r="AK1431" s="13">
        <v>0.44219653179190699</v>
      </c>
      <c r="AL1431" s="13"/>
      <c r="AM1431" s="13">
        <v>0.45588235294117602</v>
      </c>
      <c r="AN1431" s="13">
        <v>0.5</v>
      </c>
      <c r="AO1431" s="13">
        <v>0.437037037037037</v>
      </c>
      <c r="AP1431" s="13"/>
      <c r="AQ1431" s="13">
        <v>0.393805309734513</v>
      </c>
      <c r="AR1431" s="13">
        <v>0.41562500000000002</v>
      </c>
      <c r="AS1431" s="13"/>
      <c r="AT1431" s="13">
        <v>0.42342342342342298</v>
      </c>
      <c r="AU1431" s="13">
        <v>0.399374348279458</v>
      </c>
      <c r="AV1431" s="13"/>
      <c r="AW1431" s="13">
        <v>0.40509915014164299</v>
      </c>
      <c r="AX1431" s="13">
        <v>0.40608604407135401</v>
      </c>
      <c r="AY1431" s="13"/>
      <c r="AZ1431" s="13">
        <v>0.40036900369003697</v>
      </c>
      <c r="BA1431" s="13">
        <v>0.40657894736842098</v>
      </c>
      <c r="BB1431" s="13"/>
      <c r="BC1431" s="13">
        <v>0.42816091954023</v>
      </c>
      <c r="BD1431" s="13">
        <v>0.43913043478260899</v>
      </c>
      <c r="BE1431" s="13"/>
      <c r="BF1431" s="13">
        <v>0.46323529411764702</v>
      </c>
      <c r="BG1431" s="13">
        <v>0.40566037735849098</v>
      </c>
      <c r="BH1431" s="13"/>
      <c r="BI1431" s="13">
        <v>0.35507246376811602</v>
      </c>
      <c r="BJ1431" s="13">
        <v>0.41231822070145402</v>
      </c>
      <c r="BK1431" s="13"/>
      <c r="BL1431" s="13">
        <v>0.42376237623762403</v>
      </c>
      <c r="BM1431" s="13">
        <v>0.39393939393939398</v>
      </c>
    </row>
    <row r="1432" spans="2:65" x14ac:dyDescent="0.3">
      <c r="B1432" t="s">
        <v>401</v>
      </c>
      <c r="C1432" s="13">
        <v>0.18608169440242101</v>
      </c>
      <c r="D1432" s="13">
        <v>0.187800963081862</v>
      </c>
      <c r="E1432" s="13">
        <v>0.18352601156069401</v>
      </c>
      <c r="F1432" s="13"/>
      <c r="G1432" s="13">
        <v>0.13259668508287301</v>
      </c>
      <c r="H1432" s="13">
        <v>0.18207282913165301</v>
      </c>
      <c r="I1432" s="13">
        <v>0.166051660516605</v>
      </c>
      <c r="J1432" s="13">
        <v>0.199052132701422</v>
      </c>
      <c r="K1432" s="13">
        <v>0.19083969465648901</v>
      </c>
      <c r="L1432" s="13">
        <v>0.26315789473684198</v>
      </c>
      <c r="M1432" s="13"/>
      <c r="N1432" s="13">
        <v>0.17872340425531899</v>
      </c>
      <c r="O1432" s="13">
        <v>0.17941176470588199</v>
      </c>
      <c r="P1432" s="13">
        <v>0.235955056179775</v>
      </c>
      <c r="Q1432" s="13">
        <v>0.17868338557993699</v>
      </c>
      <c r="R1432" s="13"/>
      <c r="S1432" s="13">
        <v>0.186851211072664</v>
      </c>
      <c r="T1432" s="13">
        <v>0.201492537313433</v>
      </c>
      <c r="U1432" s="13">
        <v>0.16129032258064499</v>
      </c>
      <c r="V1432" s="13">
        <v>0.20952380952381</v>
      </c>
      <c r="W1432" s="13">
        <v>0.16806722689075601</v>
      </c>
      <c r="X1432" s="13">
        <v>0.18181818181818199</v>
      </c>
      <c r="Y1432" s="13">
        <v>0.22429906542056099</v>
      </c>
      <c r="Z1432" s="13">
        <v>6.6666666666666693E-2</v>
      </c>
      <c r="AA1432" s="13">
        <v>0.15723270440251599</v>
      </c>
      <c r="AB1432" s="13">
        <v>0.20212765957446799</v>
      </c>
      <c r="AC1432" s="13">
        <v>0.17647058823529399</v>
      </c>
      <c r="AD1432" s="13">
        <v>0.30434782608695699</v>
      </c>
      <c r="AE1432" s="13"/>
      <c r="AF1432" s="13">
        <v>0.159347553324969</v>
      </c>
      <c r="AG1432" s="13">
        <v>0.22568093385214</v>
      </c>
      <c r="AH1432" s="13"/>
      <c r="AI1432" s="13">
        <v>0.17372881355932199</v>
      </c>
      <c r="AJ1432" s="13">
        <v>0.103896103896104</v>
      </c>
      <c r="AK1432" s="13">
        <v>0.14739884393063599</v>
      </c>
      <c r="AL1432" s="13"/>
      <c r="AM1432" s="13">
        <v>0.11764705882352899</v>
      </c>
      <c r="AN1432" s="13">
        <v>0.134615384615385</v>
      </c>
      <c r="AO1432" s="13">
        <v>0.18518518518518501</v>
      </c>
      <c r="AP1432" s="13"/>
      <c r="AQ1432" s="13">
        <v>0.18879056047197601</v>
      </c>
      <c r="AR1432" s="13">
        <v>0.18281249999999999</v>
      </c>
      <c r="AS1432" s="13"/>
      <c r="AT1432" s="13">
        <v>0.171171171171171</v>
      </c>
      <c r="AU1432" s="13">
        <v>0.186652763295099</v>
      </c>
      <c r="AV1432" s="13"/>
      <c r="AW1432" s="13">
        <v>0.18130311614730901</v>
      </c>
      <c r="AX1432" s="13">
        <v>0.18677859391395599</v>
      </c>
      <c r="AY1432" s="13"/>
      <c r="AZ1432" s="13">
        <v>0.190036900369004</v>
      </c>
      <c r="BA1432" s="13">
        <v>0.182894736842105</v>
      </c>
      <c r="BB1432" s="13"/>
      <c r="BC1432" s="13">
        <v>0.163793103448276</v>
      </c>
      <c r="BD1432" s="13">
        <v>0.16956521739130401</v>
      </c>
      <c r="BE1432" s="13"/>
      <c r="BF1432" s="13">
        <v>0.183823529411765</v>
      </c>
      <c r="BG1432" s="13">
        <v>0.15094339622641501</v>
      </c>
      <c r="BH1432" s="13"/>
      <c r="BI1432" s="13">
        <v>0.123188405797101</v>
      </c>
      <c r="BJ1432" s="13">
        <v>0.19161676646706599</v>
      </c>
      <c r="BK1432" s="13"/>
      <c r="BL1432" s="13">
        <v>0.16039603960396001</v>
      </c>
      <c r="BM1432" s="13">
        <v>0.20202020202020199</v>
      </c>
    </row>
    <row r="1433" spans="2:65" x14ac:dyDescent="0.3">
      <c r="B1433" t="s">
        <v>73</v>
      </c>
      <c r="C1433" s="13">
        <v>5.6732223903176997E-2</v>
      </c>
      <c r="D1433" s="13">
        <v>6.4205457463884397E-2</v>
      </c>
      <c r="E1433" s="13">
        <v>5.05780346820809E-2</v>
      </c>
      <c r="F1433" s="13"/>
      <c r="G1433" s="13">
        <v>4.4198895027624301E-2</v>
      </c>
      <c r="H1433" s="13">
        <v>5.8823529411764698E-2</v>
      </c>
      <c r="I1433" s="13">
        <v>5.5350553505535097E-2</v>
      </c>
      <c r="J1433" s="13">
        <v>5.6872037914691899E-2</v>
      </c>
      <c r="K1433" s="13">
        <v>7.6335877862595394E-2</v>
      </c>
      <c r="L1433" s="13">
        <v>5.2631578947368397E-2</v>
      </c>
      <c r="M1433" s="13"/>
      <c r="N1433" s="13">
        <v>6.5957446808510595E-2</v>
      </c>
      <c r="O1433" s="13">
        <v>0.05</v>
      </c>
      <c r="P1433" s="13">
        <v>4.49438202247191E-2</v>
      </c>
      <c r="Q1433" s="13">
        <v>5.6426332288401299E-2</v>
      </c>
      <c r="R1433" s="13"/>
      <c r="S1433" s="13">
        <v>5.1903114186851201E-2</v>
      </c>
      <c r="T1433" s="13">
        <v>4.47761194029851E-2</v>
      </c>
      <c r="U1433" s="13">
        <v>4.8387096774193498E-2</v>
      </c>
      <c r="V1433" s="13">
        <v>5.7142857142857099E-2</v>
      </c>
      <c r="W1433" s="13">
        <v>7.5630252100840303E-2</v>
      </c>
      <c r="X1433" s="13">
        <v>3.7878787878787901E-2</v>
      </c>
      <c r="Y1433" s="13">
        <v>4.67289719626168E-2</v>
      </c>
      <c r="Z1433" s="13">
        <v>0.2</v>
      </c>
      <c r="AA1433" s="13">
        <v>5.6603773584905703E-2</v>
      </c>
      <c r="AB1433" s="13">
        <v>4.2553191489361701E-2</v>
      </c>
      <c r="AC1433" s="13">
        <v>7.3529411764705899E-2</v>
      </c>
      <c r="AD1433" s="13">
        <v>8.6956521739130405E-2</v>
      </c>
      <c r="AE1433" s="13"/>
      <c r="AF1433" s="13">
        <v>5.7716436637390199E-2</v>
      </c>
      <c r="AG1433" s="13">
        <v>5.6420233463034999E-2</v>
      </c>
      <c r="AH1433" s="13"/>
      <c r="AI1433" s="13">
        <v>4.6610169491525397E-2</v>
      </c>
      <c r="AJ1433" s="13">
        <v>0.103896103896104</v>
      </c>
      <c r="AK1433" s="13">
        <v>6.6473988439306395E-2</v>
      </c>
      <c r="AL1433" s="13"/>
      <c r="AM1433" s="13">
        <v>5.8823529411764698E-2</v>
      </c>
      <c r="AN1433" s="13">
        <v>3.8461538461538498E-2</v>
      </c>
      <c r="AO1433" s="13">
        <v>6.6666666666666693E-2</v>
      </c>
      <c r="AP1433" s="13"/>
      <c r="AQ1433" s="13">
        <v>4.8672566371681401E-2</v>
      </c>
      <c r="AR1433" s="13">
        <v>6.25E-2</v>
      </c>
      <c r="AS1433" s="13"/>
      <c r="AT1433" s="13">
        <v>4.5045045045045001E-2</v>
      </c>
      <c r="AU1433" s="13">
        <v>6.0479666319082401E-2</v>
      </c>
      <c r="AV1433" s="13"/>
      <c r="AW1433" s="13">
        <v>6.2322946175637398E-2</v>
      </c>
      <c r="AX1433" s="13">
        <v>5.5613850996852003E-2</v>
      </c>
      <c r="AY1433" s="13"/>
      <c r="AZ1433" s="13">
        <v>5.7195571955719601E-2</v>
      </c>
      <c r="BA1433" s="13">
        <v>5.7894736842105297E-2</v>
      </c>
      <c r="BB1433" s="13"/>
      <c r="BC1433" s="13">
        <v>5.4597701149425297E-2</v>
      </c>
      <c r="BD1433" s="13">
        <v>7.8260869565217397E-2</v>
      </c>
      <c r="BE1433" s="13"/>
      <c r="BF1433" s="13">
        <v>4.4117647058823498E-2</v>
      </c>
      <c r="BG1433" s="13">
        <v>6.1320754716981098E-2</v>
      </c>
      <c r="BH1433" s="13"/>
      <c r="BI1433" s="13">
        <v>5.0724637681159403E-2</v>
      </c>
      <c r="BJ1433" s="13">
        <v>5.7313943541488499E-2</v>
      </c>
      <c r="BK1433" s="13"/>
      <c r="BL1433" s="13">
        <v>5.1485148514851503E-2</v>
      </c>
      <c r="BM1433" s="13">
        <v>5.8080808080808101E-2</v>
      </c>
    </row>
    <row r="1434" spans="2:65" x14ac:dyDescent="0.3">
      <c r="B1434" t="s">
        <v>402</v>
      </c>
      <c r="C1434" s="13">
        <v>2.5718608169440198E-2</v>
      </c>
      <c r="D1434" s="13">
        <v>3.04975922953451E-2</v>
      </c>
      <c r="E1434" s="13">
        <v>2.1676300578034699E-2</v>
      </c>
      <c r="F1434" s="13"/>
      <c r="G1434" s="13">
        <v>1.1049723756906099E-2</v>
      </c>
      <c r="H1434" s="13">
        <v>1.6806722689075598E-2</v>
      </c>
      <c r="I1434" s="13">
        <v>4.4280442804428E-2</v>
      </c>
      <c r="J1434" s="13">
        <v>3.3175355450236997E-2</v>
      </c>
      <c r="K1434" s="13">
        <v>2.2900763358778602E-2</v>
      </c>
      <c r="L1434" s="13">
        <v>2.3391812865497099E-2</v>
      </c>
      <c r="M1434" s="13"/>
      <c r="N1434" s="13">
        <v>2.5531914893616999E-2</v>
      </c>
      <c r="O1434" s="13">
        <v>3.2352941176470598E-2</v>
      </c>
      <c r="P1434" s="13">
        <v>1.1235955056179799E-2</v>
      </c>
      <c r="Q1434" s="13">
        <v>2.5078369905956101E-2</v>
      </c>
      <c r="R1434" s="13"/>
      <c r="S1434" s="13">
        <v>2.7681660899654001E-2</v>
      </c>
      <c r="T1434" s="13">
        <v>1.49253731343284E-2</v>
      </c>
      <c r="U1434" s="13">
        <v>4.8387096774193498E-2</v>
      </c>
      <c r="V1434" s="13">
        <v>0</v>
      </c>
      <c r="W1434" s="13">
        <v>3.3613445378151301E-2</v>
      </c>
      <c r="X1434" s="13">
        <v>2.27272727272727E-2</v>
      </c>
      <c r="Y1434" s="13">
        <v>9.3457943925233603E-3</v>
      </c>
      <c r="Z1434" s="13">
        <v>0</v>
      </c>
      <c r="AA1434" s="13">
        <v>3.1446540880503103E-2</v>
      </c>
      <c r="AB1434" s="13">
        <v>4.2553191489361701E-2</v>
      </c>
      <c r="AC1434" s="13">
        <v>4.4117647058823498E-2</v>
      </c>
      <c r="AD1434" s="13">
        <v>4.3478260869565202E-2</v>
      </c>
      <c r="AE1434" s="13"/>
      <c r="AF1434" s="13">
        <v>2.63488080301129E-2</v>
      </c>
      <c r="AG1434" s="13">
        <v>2.5291828793774299E-2</v>
      </c>
      <c r="AH1434" s="13"/>
      <c r="AI1434" s="13">
        <v>2.5423728813559299E-2</v>
      </c>
      <c r="AJ1434" s="13">
        <v>2.5974025974026E-2</v>
      </c>
      <c r="AK1434" s="13">
        <v>2.0231213872832401E-2</v>
      </c>
      <c r="AL1434" s="13"/>
      <c r="AM1434" s="13">
        <v>0</v>
      </c>
      <c r="AN1434" s="13">
        <v>5.7692307692307702E-2</v>
      </c>
      <c r="AO1434" s="13">
        <v>2.96296296296296E-2</v>
      </c>
      <c r="AP1434" s="13"/>
      <c r="AQ1434" s="13">
        <v>1.7699115044247801E-2</v>
      </c>
      <c r="AR1434" s="13">
        <v>3.4375000000000003E-2</v>
      </c>
      <c r="AS1434" s="13"/>
      <c r="AT1434" s="13">
        <v>9.0090090090090107E-3</v>
      </c>
      <c r="AU1434" s="13">
        <v>3.1282586027111599E-2</v>
      </c>
      <c r="AV1434" s="13"/>
      <c r="AW1434" s="13">
        <v>3.6827195467422101E-2</v>
      </c>
      <c r="AX1434" s="13">
        <v>2.2035676810073498E-2</v>
      </c>
      <c r="AY1434" s="13"/>
      <c r="AZ1434" s="13">
        <v>3.1365313653136502E-2</v>
      </c>
      <c r="BA1434" s="13">
        <v>2.23684210526316E-2</v>
      </c>
      <c r="BB1434" s="13"/>
      <c r="BC1434" s="13">
        <v>3.7356321839080497E-2</v>
      </c>
      <c r="BD1434" s="13">
        <v>1.7391304347826101E-2</v>
      </c>
      <c r="BE1434" s="13"/>
      <c r="BF1434" s="13">
        <v>1.4705882352941201E-2</v>
      </c>
      <c r="BG1434" s="13">
        <v>5.1886792452830198E-2</v>
      </c>
      <c r="BH1434" s="13"/>
      <c r="BI1434" s="13">
        <v>4.3478260869565202E-2</v>
      </c>
      <c r="BJ1434" s="13">
        <v>2.22412318220701E-2</v>
      </c>
      <c r="BK1434" s="13"/>
      <c r="BL1434" s="13">
        <v>2.7722772277227699E-2</v>
      </c>
      <c r="BM1434" s="13">
        <v>2.3989898989898999E-2</v>
      </c>
    </row>
    <row r="1435" spans="2:65" x14ac:dyDescent="0.3">
      <c r="B1435" t="s">
        <v>91</v>
      </c>
      <c r="C1435" s="13">
        <v>2.8744326777609699E-2</v>
      </c>
      <c r="D1435" s="13">
        <v>3.04975922953451E-2</v>
      </c>
      <c r="E1435" s="13">
        <v>2.74566473988439E-2</v>
      </c>
      <c r="F1435" s="13"/>
      <c r="G1435" s="13">
        <v>1.6574585635359101E-2</v>
      </c>
      <c r="H1435" s="13">
        <v>2.8011204481792701E-2</v>
      </c>
      <c r="I1435" s="13">
        <v>1.8450184501845001E-2</v>
      </c>
      <c r="J1435" s="13">
        <v>2.8436018957346001E-2</v>
      </c>
      <c r="K1435" s="13">
        <v>6.1068702290076299E-2</v>
      </c>
      <c r="L1435" s="13">
        <v>3.5087719298245598E-2</v>
      </c>
      <c r="M1435" s="13"/>
      <c r="N1435" s="13">
        <v>2.3404255319148901E-2</v>
      </c>
      <c r="O1435" s="13">
        <v>3.5294117647058802E-2</v>
      </c>
      <c r="P1435" s="13">
        <v>1.1235955056179799E-2</v>
      </c>
      <c r="Q1435" s="13">
        <v>4.0752351097178702E-2</v>
      </c>
      <c r="R1435" s="13"/>
      <c r="S1435" s="13">
        <v>2.42214532871972E-2</v>
      </c>
      <c r="T1435" s="13">
        <v>5.22388059701493E-2</v>
      </c>
      <c r="U1435" s="13">
        <v>8.0645161290322606E-2</v>
      </c>
      <c r="V1435" s="13">
        <v>1.9047619047619001E-2</v>
      </c>
      <c r="W1435" s="13">
        <v>1.6806722689075598E-2</v>
      </c>
      <c r="X1435" s="13">
        <v>3.7878787878787901E-2</v>
      </c>
      <c r="Y1435" s="13">
        <v>1.86915887850467E-2</v>
      </c>
      <c r="Z1435" s="13">
        <v>3.3333333333333298E-2</v>
      </c>
      <c r="AA1435" s="13">
        <v>3.1446540880503103E-2</v>
      </c>
      <c r="AB1435" s="13">
        <v>1.0638297872340399E-2</v>
      </c>
      <c r="AC1435" s="13">
        <v>1.4705882352941201E-2</v>
      </c>
      <c r="AD1435" s="13">
        <v>0</v>
      </c>
      <c r="AE1435" s="13"/>
      <c r="AF1435" s="13">
        <v>2.13299874529486E-2</v>
      </c>
      <c r="AG1435" s="13">
        <v>3.8910505836575897E-2</v>
      </c>
      <c r="AH1435" s="13"/>
      <c r="AI1435" s="13">
        <v>2.1186440677966101E-2</v>
      </c>
      <c r="AJ1435" s="13">
        <v>2.5974025974026E-2</v>
      </c>
      <c r="AK1435" s="13">
        <v>2.6011560693641599E-2</v>
      </c>
      <c r="AL1435" s="13"/>
      <c r="AM1435" s="13">
        <v>0</v>
      </c>
      <c r="AN1435" s="13">
        <v>0</v>
      </c>
      <c r="AO1435" s="13">
        <v>5.1851851851851899E-2</v>
      </c>
      <c r="AP1435" s="13"/>
      <c r="AQ1435" s="13">
        <v>2.50737463126844E-2</v>
      </c>
      <c r="AR1435" s="13">
        <v>3.2812500000000001E-2</v>
      </c>
      <c r="AS1435" s="13"/>
      <c r="AT1435" s="13">
        <v>2.7027027027027001E-2</v>
      </c>
      <c r="AU1435" s="13">
        <v>2.9197080291970798E-2</v>
      </c>
      <c r="AV1435" s="13"/>
      <c r="AW1435" s="13">
        <v>2.2662889518413599E-2</v>
      </c>
      <c r="AX1435" s="13">
        <v>2.93809024134313E-2</v>
      </c>
      <c r="AY1435" s="13"/>
      <c r="AZ1435" s="13">
        <v>3.6900369003690002E-2</v>
      </c>
      <c r="BA1435" s="13">
        <v>2.1052631578947399E-2</v>
      </c>
      <c r="BB1435" s="13"/>
      <c r="BC1435" s="13">
        <v>8.6206896551724102E-3</v>
      </c>
      <c r="BD1435" s="13">
        <v>5.21739130434783E-2</v>
      </c>
      <c r="BE1435" s="13"/>
      <c r="BF1435" s="13">
        <v>7.3529411764705899E-3</v>
      </c>
      <c r="BG1435" s="13">
        <v>9.4339622641509396E-3</v>
      </c>
      <c r="BH1435" s="13"/>
      <c r="BI1435" s="13">
        <v>1.4492753623188401E-2</v>
      </c>
      <c r="BJ1435" s="13">
        <v>3.0795551753635599E-2</v>
      </c>
      <c r="BK1435" s="13"/>
      <c r="BL1435" s="13">
        <v>1.38613861386139E-2</v>
      </c>
      <c r="BM1435" s="13">
        <v>3.7878787878787901E-2</v>
      </c>
    </row>
    <row r="1436" spans="2:65" x14ac:dyDescent="0.3">
      <c r="B1436" t="s">
        <v>76</v>
      </c>
      <c r="C1436" s="13">
        <v>0.70272314674735203</v>
      </c>
      <c r="D1436" s="13">
        <v>0.68699839486356296</v>
      </c>
      <c r="E1436" s="13">
        <v>0.71676300578034702</v>
      </c>
      <c r="F1436" s="13"/>
      <c r="G1436" s="13">
        <v>0.79558011049723798</v>
      </c>
      <c r="H1436" s="13">
        <v>0.71428571428571397</v>
      </c>
      <c r="I1436" s="13">
        <v>0.71586715867158701</v>
      </c>
      <c r="J1436" s="13">
        <v>0.68246445497630304</v>
      </c>
      <c r="K1436" s="13">
        <v>0.64885496183206104</v>
      </c>
      <c r="L1436" s="13">
        <v>0.62573099415204703</v>
      </c>
      <c r="M1436" s="13"/>
      <c r="N1436" s="13">
        <v>0.70638297872340405</v>
      </c>
      <c r="O1436" s="13">
        <v>0.70294117647058796</v>
      </c>
      <c r="P1436" s="13">
        <v>0.69662921348314599</v>
      </c>
      <c r="Q1436" s="13">
        <v>0.69905956112852696</v>
      </c>
      <c r="R1436" s="13"/>
      <c r="S1436" s="13">
        <v>0.70934256055363298</v>
      </c>
      <c r="T1436" s="13">
        <v>0.68656716417910402</v>
      </c>
      <c r="U1436" s="13">
        <v>0.66129032258064502</v>
      </c>
      <c r="V1436" s="13">
        <v>0.71428571428571397</v>
      </c>
      <c r="W1436" s="13">
        <v>0.70588235294117596</v>
      </c>
      <c r="X1436" s="13">
        <v>0.71969696969696995</v>
      </c>
      <c r="Y1436" s="13">
        <v>0.70093457943925197</v>
      </c>
      <c r="Z1436" s="13">
        <v>0.7</v>
      </c>
      <c r="AA1436" s="13">
        <v>0.72327044025157206</v>
      </c>
      <c r="AB1436" s="13">
        <v>0.70212765957446799</v>
      </c>
      <c r="AC1436" s="13">
        <v>0.69117647058823495</v>
      </c>
      <c r="AD1436" s="13">
        <v>0.565217391304348</v>
      </c>
      <c r="AE1436" s="13"/>
      <c r="AF1436" s="13">
        <v>0.73525721455458004</v>
      </c>
      <c r="AG1436" s="13">
        <v>0.65369649805447505</v>
      </c>
      <c r="AH1436" s="13"/>
      <c r="AI1436" s="13">
        <v>0.73305084745762705</v>
      </c>
      <c r="AJ1436" s="13">
        <v>0.74025974025973995</v>
      </c>
      <c r="AK1436" s="13">
        <v>0.739884393063584</v>
      </c>
      <c r="AL1436" s="13"/>
      <c r="AM1436" s="13">
        <v>0.82352941176470595</v>
      </c>
      <c r="AN1436" s="13">
        <v>0.76923076923076905</v>
      </c>
      <c r="AO1436" s="13">
        <v>0.66666666666666696</v>
      </c>
      <c r="AP1436" s="13"/>
      <c r="AQ1436" s="13">
        <v>0.71976401179940996</v>
      </c>
      <c r="AR1436" s="13">
        <v>0.6875</v>
      </c>
      <c r="AS1436" s="13"/>
      <c r="AT1436" s="13">
        <v>0.74774774774774799</v>
      </c>
      <c r="AU1436" s="13">
        <v>0.692387904066736</v>
      </c>
      <c r="AV1436" s="13"/>
      <c r="AW1436" s="13">
        <v>0.696883852691218</v>
      </c>
      <c r="AX1436" s="13">
        <v>0.70619097586568702</v>
      </c>
      <c r="AY1436" s="13"/>
      <c r="AZ1436" s="13">
        <v>0.68450184501845002</v>
      </c>
      <c r="BA1436" s="13">
        <v>0.71578947368421098</v>
      </c>
      <c r="BB1436" s="13"/>
      <c r="BC1436" s="13">
        <v>0.73563218390804597</v>
      </c>
      <c r="BD1436" s="13">
        <v>0.68260869565217397</v>
      </c>
      <c r="BE1436" s="13"/>
      <c r="BF1436" s="13">
        <v>0.75</v>
      </c>
      <c r="BG1436" s="13">
        <v>0.72641509433962304</v>
      </c>
      <c r="BH1436" s="13"/>
      <c r="BI1436" s="13">
        <v>0.76811594202898603</v>
      </c>
      <c r="BJ1436" s="13">
        <v>0.69803250641574</v>
      </c>
      <c r="BK1436" s="13"/>
      <c r="BL1436" s="13">
        <v>0.74653465346534698</v>
      </c>
      <c r="BM1436" s="13">
        <v>0.67803030303030298</v>
      </c>
    </row>
    <row r="1437" spans="2:65" x14ac:dyDescent="0.3">
      <c r="B1437" t="s">
        <v>77</v>
      </c>
      <c r="C1437" s="13">
        <v>8.2450832072617206E-2</v>
      </c>
      <c r="D1437" s="13">
        <v>9.4703049759229496E-2</v>
      </c>
      <c r="E1437" s="13">
        <v>7.2254335260115599E-2</v>
      </c>
      <c r="F1437" s="13"/>
      <c r="G1437" s="13">
        <v>5.5248618784530398E-2</v>
      </c>
      <c r="H1437" s="13">
        <v>7.5630252100840303E-2</v>
      </c>
      <c r="I1437" s="13">
        <v>9.9630996309963096E-2</v>
      </c>
      <c r="J1437" s="13">
        <v>9.0047393364928896E-2</v>
      </c>
      <c r="K1437" s="13">
        <v>9.9236641221374003E-2</v>
      </c>
      <c r="L1437" s="13">
        <v>7.6023391812865507E-2</v>
      </c>
      <c r="M1437" s="13"/>
      <c r="N1437" s="13">
        <v>9.1489361702127694E-2</v>
      </c>
      <c r="O1437" s="13">
        <v>8.2352941176470601E-2</v>
      </c>
      <c r="P1437" s="13">
        <v>5.6179775280898903E-2</v>
      </c>
      <c r="Q1437" s="13">
        <v>8.1504702194357403E-2</v>
      </c>
      <c r="R1437" s="13"/>
      <c r="S1437" s="13">
        <v>7.9584775086505202E-2</v>
      </c>
      <c r="T1437" s="13">
        <v>5.9701492537313397E-2</v>
      </c>
      <c r="U1437" s="13">
        <v>9.6774193548387094E-2</v>
      </c>
      <c r="V1437" s="13">
        <v>5.7142857142857099E-2</v>
      </c>
      <c r="W1437" s="13">
        <v>0.109243697478992</v>
      </c>
      <c r="X1437" s="13">
        <v>6.0606060606060601E-2</v>
      </c>
      <c r="Y1437" s="13">
        <v>5.60747663551402E-2</v>
      </c>
      <c r="Z1437" s="13">
        <v>0.2</v>
      </c>
      <c r="AA1437" s="13">
        <v>8.8050314465408799E-2</v>
      </c>
      <c r="AB1437" s="13">
        <v>8.5106382978723402E-2</v>
      </c>
      <c r="AC1437" s="13">
        <v>0.11764705882352899</v>
      </c>
      <c r="AD1437" s="13">
        <v>0.13043478260869601</v>
      </c>
      <c r="AE1437" s="13"/>
      <c r="AF1437" s="13">
        <v>8.4065244667503106E-2</v>
      </c>
      <c r="AG1437" s="13">
        <v>8.1712062256809298E-2</v>
      </c>
      <c r="AH1437" s="13"/>
      <c r="AI1437" s="13">
        <v>7.2033898305084706E-2</v>
      </c>
      <c r="AJ1437" s="13">
        <v>0.12987012987013</v>
      </c>
      <c r="AK1437" s="13">
        <v>8.6705202312138699E-2</v>
      </c>
      <c r="AL1437" s="13"/>
      <c r="AM1437" s="13">
        <v>5.8823529411764698E-2</v>
      </c>
      <c r="AN1437" s="13">
        <v>9.6153846153846201E-2</v>
      </c>
      <c r="AO1437" s="13">
        <v>9.6296296296296297E-2</v>
      </c>
      <c r="AP1437" s="13"/>
      <c r="AQ1437" s="13">
        <v>6.6371681415929196E-2</v>
      </c>
      <c r="AR1437" s="13">
        <v>9.6875000000000003E-2</v>
      </c>
      <c r="AS1437" s="13"/>
      <c r="AT1437" s="13">
        <v>5.4054054054054099E-2</v>
      </c>
      <c r="AU1437" s="13">
        <v>9.1762252346194007E-2</v>
      </c>
      <c r="AV1437" s="13"/>
      <c r="AW1437" s="13">
        <v>9.9150141643059506E-2</v>
      </c>
      <c r="AX1437" s="13">
        <v>7.7649527806925495E-2</v>
      </c>
      <c r="AY1437" s="13"/>
      <c r="AZ1437" s="13">
        <v>8.8560885608856096E-2</v>
      </c>
      <c r="BA1437" s="13">
        <v>8.02631578947368E-2</v>
      </c>
      <c r="BB1437" s="13"/>
      <c r="BC1437" s="13">
        <v>9.1954022988505704E-2</v>
      </c>
      <c r="BD1437" s="13">
        <v>9.5652173913043495E-2</v>
      </c>
      <c r="BE1437" s="13"/>
      <c r="BF1437" s="13">
        <v>5.8823529411764698E-2</v>
      </c>
      <c r="BG1437" s="13">
        <v>0.113207547169811</v>
      </c>
      <c r="BH1437" s="13"/>
      <c r="BI1437" s="13">
        <v>9.4202898550724598E-2</v>
      </c>
      <c r="BJ1437" s="13">
        <v>7.9555175363558606E-2</v>
      </c>
      <c r="BK1437" s="13"/>
      <c r="BL1437" s="13">
        <v>7.9207920792079195E-2</v>
      </c>
      <c r="BM1437" s="13">
        <v>8.20707070707071E-2</v>
      </c>
    </row>
    <row r="1438" spans="2:65" x14ac:dyDescent="0.3">
      <c r="B1438" t="s">
        <v>78</v>
      </c>
      <c r="C1438" s="13">
        <v>0.62027231467473498</v>
      </c>
      <c r="D1438" s="13">
        <v>0.59229534510433401</v>
      </c>
      <c r="E1438" s="13">
        <v>0.64450867052023098</v>
      </c>
      <c r="F1438" s="13"/>
      <c r="G1438" s="13">
        <v>0.74033149171270696</v>
      </c>
      <c r="H1438" s="13">
        <v>0.63865546218487401</v>
      </c>
      <c r="I1438" s="13">
        <v>0.61623616236162404</v>
      </c>
      <c r="J1438" s="13">
        <v>0.59241706161137397</v>
      </c>
      <c r="K1438" s="13">
        <v>0.54961832061068705</v>
      </c>
      <c r="L1438" s="13">
        <v>0.54970760233918103</v>
      </c>
      <c r="M1438" s="13"/>
      <c r="N1438" s="13">
        <v>0.61489361702127698</v>
      </c>
      <c r="O1438" s="13">
        <v>0.620588235294118</v>
      </c>
      <c r="P1438" s="13">
        <v>0.64044943820224698</v>
      </c>
      <c r="Q1438" s="13">
        <v>0.61755485893416895</v>
      </c>
      <c r="R1438" s="13"/>
      <c r="S1438" s="13">
        <v>0.62975778546712802</v>
      </c>
      <c r="T1438" s="13">
        <v>0.62686567164179097</v>
      </c>
      <c r="U1438" s="13">
        <v>0.56451612903225801</v>
      </c>
      <c r="V1438" s="13">
        <v>0.65714285714285703</v>
      </c>
      <c r="W1438" s="13">
        <v>0.59663865546218497</v>
      </c>
      <c r="X1438" s="13">
        <v>0.65909090909090895</v>
      </c>
      <c r="Y1438" s="13">
        <v>0.644859813084112</v>
      </c>
      <c r="Z1438" s="13">
        <v>0.5</v>
      </c>
      <c r="AA1438" s="13">
        <v>0.63522012578616405</v>
      </c>
      <c r="AB1438" s="13">
        <v>0.61702127659574502</v>
      </c>
      <c r="AC1438" s="13">
        <v>0.57352941176470595</v>
      </c>
      <c r="AD1438" s="13">
        <v>0.434782608695652</v>
      </c>
      <c r="AE1438" s="13"/>
      <c r="AF1438" s="13">
        <v>0.65119196988707695</v>
      </c>
      <c r="AG1438" s="13">
        <v>0.571984435797665</v>
      </c>
      <c r="AH1438" s="13"/>
      <c r="AI1438" s="13">
        <v>0.66101694915254205</v>
      </c>
      <c r="AJ1438" s="13">
        <v>0.61038961038961004</v>
      </c>
      <c r="AK1438" s="13">
        <v>0.65317919075144504</v>
      </c>
      <c r="AL1438" s="13"/>
      <c r="AM1438" s="13">
        <v>0.76470588235294101</v>
      </c>
      <c r="AN1438" s="13">
        <v>0.67307692307692302</v>
      </c>
      <c r="AO1438" s="13">
        <v>0.57037037037036997</v>
      </c>
      <c r="AP1438" s="13"/>
      <c r="AQ1438" s="13">
        <v>0.65339233038348099</v>
      </c>
      <c r="AR1438" s="13">
        <v>0.59062499999999996</v>
      </c>
      <c r="AS1438" s="13"/>
      <c r="AT1438" s="13">
        <v>0.69369369369369405</v>
      </c>
      <c r="AU1438" s="13">
        <v>0.60062565172054205</v>
      </c>
      <c r="AV1438" s="13"/>
      <c r="AW1438" s="13">
        <v>0.59773371104815898</v>
      </c>
      <c r="AX1438" s="13">
        <v>0.628541448058762</v>
      </c>
      <c r="AY1438" s="13"/>
      <c r="AZ1438" s="13">
        <v>0.59594095940959402</v>
      </c>
      <c r="BA1438" s="13">
        <v>0.63552631578947405</v>
      </c>
      <c r="BB1438" s="13"/>
      <c r="BC1438" s="13">
        <v>0.64367816091954</v>
      </c>
      <c r="BD1438" s="13">
        <v>0.58695652173913004</v>
      </c>
      <c r="BE1438" s="13"/>
      <c r="BF1438" s="13">
        <v>0.69117647058823495</v>
      </c>
      <c r="BG1438" s="13">
        <v>0.61320754716981096</v>
      </c>
      <c r="BH1438" s="13"/>
      <c r="BI1438" s="13">
        <v>0.67391304347826098</v>
      </c>
      <c r="BJ1438" s="13">
        <v>0.61847733105218095</v>
      </c>
      <c r="BK1438" s="13"/>
      <c r="BL1438" s="13">
        <v>0.66732673267326703</v>
      </c>
      <c r="BM1438" s="13">
        <v>0.59595959595959602</v>
      </c>
    </row>
    <row r="1439" spans="2:65" x14ac:dyDescent="0.3">
      <c r="C1439" s="13"/>
      <c r="D1439" s="13"/>
      <c r="E1439" s="13"/>
      <c r="F1439" s="13"/>
      <c r="G1439" s="13"/>
      <c r="H1439" s="13"/>
      <c r="I1439" s="13"/>
      <c r="J1439" s="13"/>
      <c r="K1439" s="13"/>
      <c r="L1439" s="13"/>
      <c r="M1439" s="13"/>
      <c r="N1439" s="13"/>
      <c r="O1439" s="13"/>
      <c r="P1439" s="13"/>
      <c r="Q1439" s="13"/>
      <c r="R1439" s="13"/>
      <c r="S1439" s="13"/>
      <c r="T1439" s="13"/>
      <c r="U1439" s="13"/>
      <c r="V1439" s="13"/>
      <c r="W1439" s="13"/>
      <c r="X1439" s="13"/>
      <c r="Y1439" s="13"/>
      <c r="Z1439" s="13"/>
      <c r="AA1439" s="13"/>
      <c r="AB1439" s="13"/>
      <c r="AC1439" s="13"/>
      <c r="AD1439" s="13"/>
      <c r="AE1439" s="13"/>
      <c r="AF1439" s="13"/>
      <c r="AG1439" s="13"/>
      <c r="AH1439" s="13"/>
      <c r="AI1439" s="13"/>
      <c r="AJ1439" s="13"/>
      <c r="AK1439" s="13"/>
      <c r="AL1439" s="13"/>
      <c r="AM1439" s="13"/>
      <c r="AN1439" s="13"/>
      <c r="AO1439" s="13"/>
      <c r="AP1439" s="13"/>
      <c r="AQ1439" s="13"/>
      <c r="AR1439" s="13"/>
      <c r="AS1439" s="13"/>
      <c r="AT1439" s="13"/>
      <c r="AU1439" s="13"/>
      <c r="AV1439" s="13"/>
      <c r="AW1439" s="13"/>
      <c r="AX1439" s="13"/>
      <c r="AY1439" s="13"/>
      <c r="AZ1439" s="13"/>
      <c r="BA1439" s="13"/>
      <c r="BB1439" s="13"/>
      <c r="BC1439" s="13"/>
      <c r="BD1439" s="13"/>
      <c r="BE1439" s="13"/>
      <c r="BF1439" s="13"/>
      <c r="BG1439" s="13"/>
      <c r="BH1439" s="13"/>
      <c r="BI1439" s="13"/>
      <c r="BJ1439" s="13"/>
      <c r="BK1439" s="13"/>
      <c r="BL1439" s="13"/>
      <c r="BM1439" s="13"/>
    </row>
    <row r="1440" spans="2:65" x14ac:dyDescent="0.3">
      <c r="B1440" s="6" t="s">
        <v>525</v>
      </c>
      <c r="C1440" s="13"/>
      <c r="D1440" s="13"/>
      <c r="E1440" s="13"/>
      <c r="F1440" s="13"/>
      <c r="G1440" s="13"/>
      <c r="H1440" s="13"/>
      <c r="I1440" s="13"/>
      <c r="J1440" s="13"/>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c r="AZ1440" s="13"/>
      <c r="BA1440" s="13"/>
      <c r="BB1440" s="13"/>
      <c r="BC1440" s="13"/>
      <c r="BD1440" s="13"/>
      <c r="BE1440" s="13"/>
      <c r="BF1440" s="13"/>
      <c r="BG1440" s="13"/>
      <c r="BH1440" s="13"/>
      <c r="BI1440" s="13"/>
      <c r="BJ1440" s="13"/>
      <c r="BK1440" s="13"/>
      <c r="BL1440" s="13"/>
      <c r="BM1440" s="13"/>
    </row>
    <row r="1441" spans="2:65" x14ac:dyDescent="0.3">
      <c r="B1441" s="23" t="s">
        <v>82</v>
      </c>
      <c r="C1441" s="13"/>
      <c r="D1441" s="13"/>
      <c r="E1441" s="13"/>
      <c r="F1441" s="13"/>
      <c r="G1441" s="13"/>
      <c r="H1441" s="13"/>
      <c r="I1441" s="13"/>
      <c r="J1441" s="13"/>
      <c r="K1441" s="13"/>
      <c r="L1441" s="13"/>
      <c r="M1441" s="13"/>
      <c r="N1441" s="13"/>
      <c r="O1441" s="13"/>
      <c r="P1441" s="13"/>
      <c r="Q1441" s="13"/>
      <c r="R1441" s="13"/>
      <c r="S1441" s="13"/>
      <c r="T1441" s="13"/>
      <c r="U1441" s="13"/>
      <c r="V1441" s="13"/>
      <c r="W1441" s="13"/>
      <c r="X1441" s="13"/>
      <c r="Y1441" s="13"/>
      <c r="Z1441" s="13"/>
      <c r="AA1441" s="13"/>
      <c r="AB1441" s="13"/>
      <c r="AC1441" s="13"/>
      <c r="AD1441" s="13"/>
      <c r="AE1441" s="13"/>
      <c r="AF1441" s="13"/>
      <c r="AG1441" s="13"/>
      <c r="AH1441" s="13"/>
      <c r="AI1441" s="13"/>
      <c r="AJ1441" s="13"/>
      <c r="AK1441" s="13"/>
      <c r="AL1441" s="13"/>
      <c r="AM1441" s="13"/>
      <c r="AN1441" s="13"/>
      <c r="AO1441" s="13"/>
      <c r="AP1441" s="13"/>
      <c r="AQ1441" s="13"/>
      <c r="AR1441" s="13"/>
      <c r="AS1441" s="13"/>
      <c r="AT1441" s="13"/>
      <c r="AU1441" s="13"/>
      <c r="AV1441" s="13"/>
      <c r="AW1441" s="13"/>
      <c r="AX1441" s="13"/>
      <c r="AY1441" s="13"/>
      <c r="AZ1441" s="13"/>
      <c r="BA1441" s="13"/>
      <c r="BB1441" s="13"/>
      <c r="BC1441" s="13"/>
      <c r="BD1441" s="13"/>
      <c r="BE1441" s="13"/>
      <c r="BF1441" s="13"/>
      <c r="BG1441" s="13"/>
      <c r="BH1441" s="13"/>
      <c r="BI1441" s="13"/>
      <c r="BJ1441" s="13"/>
      <c r="BK1441" s="13"/>
      <c r="BL1441" s="13"/>
      <c r="BM1441" s="13"/>
    </row>
    <row r="1442" spans="2:65" x14ac:dyDescent="0.3">
      <c r="B1442" t="s">
        <v>42</v>
      </c>
      <c r="C1442" s="13">
        <v>0.104387291981846</v>
      </c>
      <c r="D1442" s="13">
        <v>0.117174959871589</v>
      </c>
      <c r="E1442" s="13">
        <v>9.3930635838150298E-2</v>
      </c>
      <c r="F1442" s="13"/>
      <c r="G1442" s="13">
        <v>0.10497237569060799</v>
      </c>
      <c r="H1442" s="13">
        <v>0.10084033613445401</v>
      </c>
      <c r="I1442" s="13">
        <v>0.14022140221402199</v>
      </c>
      <c r="J1442" s="13">
        <v>9.0047393364928896E-2</v>
      </c>
      <c r="K1442" s="13">
        <v>9.9236641221374003E-2</v>
      </c>
      <c r="L1442" s="13">
        <v>7.6023391812865507E-2</v>
      </c>
      <c r="M1442" s="13"/>
      <c r="N1442" s="13">
        <v>6.8085106382978697E-2</v>
      </c>
      <c r="O1442" s="13">
        <v>8.8235294117647106E-2</v>
      </c>
      <c r="P1442" s="13">
        <v>0.123595505617978</v>
      </c>
      <c r="Q1442" s="13">
        <v>0.163009404388715</v>
      </c>
      <c r="R1442" s="13"/>
      <c r="S1442" s="13">
        <v>8.6505190311418706E-2</v>
      </c>
      <c r="T1442" s="13">
        <v>6.7164179104477598E-2</v>
      </c>
      <c r="U1442" s="13">
        <v>0.12903225806451599</v>
      </c>
      <c r="V1442" s="13">
        <v>8.5714285714285701E-2</v>
      </c>
      <c r="W1442" s="13">
        <v>0.159663865546218</v>
      </c>
      <c r="X1442" s="13">
        <v>9.8484848484848495E-2</v>
      </c>
      <c r="Y1442" s="13">
        <v>8.4112149532710304E-2</v>
      </c>
      <c r="Z1442" s="13">
        <v>0.133333333333333</v>
      </c>
      <c r="AA1442" s="13">
        <v>0.13207547169811301</v>
      </c>
      <c r="AB1442" s="13">
        <v>0.117021276595745</v>
      </c>
      <c r="AC1442" s="13">
        <v>0.10294117647058799</v>
      </c>
      <c r="AD1442" s="13">
        <v>0.13043478260869601</v>
      </c>
      <c r="AE1442" s="13"/>
      <c r="AF1442" s="13">
        <v>0.124215809284818</v>
      </c>
      <c r="AG1442" s="13">
        <v>7.5875486381323007E-2</v>
      </c>
      <c r="AH1442" s="13"/>
      <c r="AI1442" s="13">
        <v>0.13559322033898299</v>
      </c>
      <c r="AJ1442" s="13">
        <v>0.14285714285714299</v>
      </c>
      <c r="AK1442" s="13">
        <v>9.5375722543352595E-2</v>
      </c>
      <c r="AL1442" s="13"/>
      <c r="AM1442" s="13">
        <v>0.10294117647058799</v>
      </c>
      <c r="AN1442" s="13">
        <v>0.30769230769230799</v>
      </c>
      <c r="AO1442" s="13">
        <v>8.8888888888888906E-2</v>
      </c>
      <c r="AP1442" s="13"/>
      <c r="AQ1442" s="13">
        <v>8.70206489675516E-2</v>
      </c>
      <c r="AR1442" s="13">
        <v>0.12343750000000001</v>
      </c>
      <c r="AS1442" s="13"/>
      <c r="AT1442" s="13">
        <v>8.7087087087087095E-2</v>
      </c>
      <c r="AU1442" s="13">
        <v>0.11157455683003099</v>
      </c>
      <c r="AV1442" s="13"/>
      <c r="AW1442" s="13">
        <v>0.118980169971671</v>
      </c>
      <c r="AX1442" s="13">
        <v>9.9685204616999007E-2</v>
      </c>
      <c r="AY1442" s="13"/>
      <c r="AZ1442" s="13">
        <v>0.14760147601476001</v>
      </c>
      <c r="BA1442" s="13">
        <v>7.3684210526315796E-2</v>
      </c>
      <c r="BB1442" s="13"/>
      <c r="BC1442" s="13">
        <v>0.126436781609195</v>
      </c>
      <c r="BD1442" s="13">
        <v>0.147826086956522</v>
      </c>
      <c r="BE1442" s="13"/>
      <c r="BF1442" s="13">
        <v>0.11764705882352899</v>
      </c>
      <c r="BG1442" s="13">
        <v>0.13207547169811301</v>
      </c>
      <c r="BH1442" s="13"/>
      <c r="BI1442" s="13">
        <v>1</v>
      </c>
      <c r="BJ1442" s="13">
        <v>0</v>
      </c>
      <c r="BK1442" s="13"/>
      <c r="BL1442" s="13">
        <v>0.146534653465347</v>
      </c>
      <c r="BM1442" s="13">
        <v>7.8282828282828301E-2</v>
      </c>
    </row>
    <row r="1443" spans="2:65" x14ac:dyDescent="0.3">
      <c r="B1443" t="s">
        <v>43</v>
      </c>
      <c r="C1443" s="13">
        <v>0.884266263237519</v>
      </c>
      <c r="D1443" s="13">
        <v>0.87319422150882797</v>
      </c>
      <c r="E1443" s="13">
        <v>0.89306358381502904</v>
      </c>
      <c r="F1443" s="13"/>
      <c r="G1443" s="13">
        <v>0.87845303867403302</v>
      </c>
      <c r="H1443" s="13">
        <v>0.88515406162465005</v>
      </c>
      <c r="I1443" s="13">
        <v>0.84870848708487101</v>
      </c>
      <c r="J1443" s="13">
        <v>0.89099526066350698</v>
      </c>
      <c r="K1443" s="13">
        <v>0.90076335877862601</v>
      </c>
      <c r="L1443" s="13">
        <v>0.92397660818713401</v>
      </c>
      <c r="M1443" s="13"/>
      <c r="N1443" s="13">
        <v>0.92553191489361697</v>
      </c>
      <c r="O1443" s="13">
        <v>0.90882352941176503</v>
      </c>
      <c r="P1443" s="13">
        <v>0.85955056179775302</v>
      </c>
      <c r="Q1443" s="13">
        <v>0.81191222570532895</v>
      </c>
      <c r="R1443" s="13"/>
      <c r="S1443" s="13">
        <v>0.89965397923875401</v>
      </c>
      <c r="T1443" s="13">
        <v>0.91044776119403004</v>
      </c>
      <c r="U1443" s="13">
        <v>0.87096774193548399</v>
      </c>
      <c r="V1443" s="13">
        <v>0.90476190476190499</v>
      </c>
      <c r="W1443" s="13">
        <v>0.82352941176470595</v>
      </c>
      <c r="X1443" s="13">
        <v>0.89393939393939403</v>
      </c>
      <c r="Y1443" s="13">
        <v>0.90654205607476601</v>
      </c>
      <c r="Z1443" s="13">
        <v>0.86666666666666703</v>
      </c>
      <c r="AA1443" s="13">
        <v>0.85534591194968601</v>
      </c>
      <c r="AB1443" s="13">
        <v>0.88297872340425498</v>
      </c>
      <c r="AC1443" s="13">
        <v>0.88235294117647101</v>
      </c>
      <c r="AD1443" s="13">
        <v>0.86956521739130399</v>
      </c>
      <c r="AE1443" s="13"/>
      <c r="AF1443" s="13">
        <v>0.86449184441656202</v>
      </c>
      <c r="AG1443" s="13">
        <v>0.91439688715953304</v>
      </c>
      <c r="AH1443" s="13"/>
      <c r="AI1443" s="13">
        <v>0.85169491525423702</v>
      </c>
      <c r="AJ1443" s="13">
        <v>0.831168831168831</v>
      </c>
      <c r="AK1443" s="13">
        <v>0.90173410404624299</v>
      </c>
      <c r="AL1443" s="13"/>
      <c r="AM1443" s="13">
        <v>0.89705882352941202</v>
      </c>
      <c r="AN1443" s="13">
        <v>0.63461538461538503</v>
      </c>
      <c r="AO1443" s="13">
        <v>0.91111111111111098</v>
      </c>
      <c r="AP1443" s="13"/>
      <c r="AQ1443" s="13">
        <v>0.89970501474926301</v>
      </c>
      <c r="AR1443" s="13">
        <v>0.8671875</v>
      </c>
      <c r="AS1443" s="13"/>
      <c r="AT1443" s="13">
        <v>0.89789789789789798</v>
      </c>
      <c r="AU1443" s="13">
        <v>0.880083420229406</v>
      </c>
      <c r="AV1443" s="13"/>
      <c r="AW1443" s="13">
        <v>0.86118980169971704</v>
      </c>
      <c r="AX1443" s="13">
        <v>0.89192025183630597</v>
      </c>
      <c r="AY1443" s="13"/>
      <c r="AZ1443" s="13">
        <v>0.83579335793357901</v>
      </c>
      <c r="BA1443" s="13">
        <v>0.92105263157894701</v>
      </c>
      <c r="BB1443" s="13"/>
      <c r="BC1443" s="13">
        <v>0.85919540229885105</v>
      </c>
      <c r="BD1443" s="13">
        <v>0.84347826086956501</v>
      </c>
      <c r="BE1443" s="13"/>
      <c r="BF1443" s="13">
        <v>0.875</v>
      </c>
      <c r="BG1443" s="13">
        <v>0.84905660377358505</v>
      </c>
      <c r="BH1443" s="13"/>
      <c r="BI1443" s="13">
        <v>0</v>
      </c>
      <c r="BJ1443" s="13">
        <v>1</v>
      </c>
      <c r="BK1443" s="13"/>
      <c r="BL1443" s="13">
        <v>0.84752475247524806</v>
      </c>
      <c r="BM1443" s="13">
        <v>0.91666666666666696</v>
      </c>
    </row>
    <row r="1444" spans="2:65" x14ac:dyDescent="0.3">
      <c r="B1444" t="s">
        <v>182</v>
      </c>
      <c r="C1444" s="13">
        <v>1.1346444780635401E-2</v>
      </c>
      <c r="D1444" s="13">
        <v>9.6308186195826605E-3</v>
      </c>
      <c r="E1444" s="13">
        <v>1.3005780346820799E-2</v>
      </c>
      <c r="F1444" s="13"/>
      <c r="G1444" s="13">
        <v>1.6574585635359101E-2</v>
      </c>
      <c r="H1444" s="13">
        <v>1.4005602240896401E-2</v>
      </c>
      <c r="I1444" s="13">
        <v>1.1070110701107E-2</v>
      </c>
      <c r="J1444" s="13">
        <v>1.8957345971564E-2</v>
      </c>
      <c r="K1444" s="13">
        <v>0</v>
      </c>
      <c r="L1444" s="13">
        <v>0</v>
      </c>
      <c r="M1444" s="13"/>
      <c r="N1444" s="13">
        <v>6.3829787234042498E-3</v>
      </c>
      <c r="O1444" s="13">
        <v>2.94117647058824E-3</v>
      </c>
      <c r="P1444" s="13">
        <v>1.6853932584269701E-2</v>
      </c>
      <c r="Q1444" s="13">
        <v>2.5078369905956101E-2</v>
      </c>
      <c r="R1444" s="13"/>
      <c r="S1444" s="13">
        <v>1.3840830449827E-2</v>
      </c>
      <c r="T1444" s="13">
        <v>2.2388059701492501E-2</v>
      </c>
      <c r="U1444" s="13">
        <v>0</v>
      </c>
      <c r="V1444" s="13">
        <v>9.5238095238095195E-3</v>
      </c>
      <c r="W1444" s="13">
        <v>1.6806722689075598E-2</v>
      </c>
      <c r="X1444" s="13">
        <v>7.5757575757575803E-3</v>
      </c>
      <c r="Y1444" s="13">
        <v>9.3457943925233603E-3</v>
      </c>
      <c r="Z1444" s="13">
        <v>0</v>
      </c>
      <c r="AA1444" s="13">
        <v>1.25786163522013E-2</v>
      </c>
      <c r="AB1444" s="13">
        <v>0</v>
      </c>
      <c r="AC1444" s="13">
        <v>1.4705882352941201E-2</v>
      </c>
      <c r="AD1444" s="13">
        <v>0</v>
      </c>
      <c r="AE1444" s="13"/>
      <c r="AF1444" s="13">
        <v>1.1292346298619801E-2</v>
      </c>
      <c r="AG1444" s="13">
        <v>9.7276264591439707E-3</v>
      </c>
      <c r="AH1444" s="13"/>
      <c r="AI1444" s="13">
        <v>1.27118644067797E-2</v>
      </c>
      <c r="AJ1444" s="13">
        <v>2.5974025974026E-2</v>
      </c>
      <c r="AK1444" s="13">
        <v>2.8901734104046198E-3</v>
      </c>
      <c r="AL1444" s="13"/>
      <c r="AM1444" s="13">
        <v>0</v>
      </c>
      <c r="AN1444" s="13">
        <v>5.7692307692307702E-2</v>
      </c>
      <c r="AO1444" s="13">
        <v>0</v>
      </c>
      <c r="AP1444" s="13"/>
      <c r="AQ1444" s="13">
        <v>1.3274336283185801E-2</v>
      </c>
      <c r="AR1444" s="13">
        <v>9.3749999999999997E-3</v>
      </c>
      <c r="AS1444" s="13"/>
      <c r="AT1444" s="13">
        <v>1.5015015015014999E-2</v>
      </c>
      <c r="AU1444" s="13">
        <v>8.3420229405630902E-3</v>
      </c>
      <c r="AV1444" s="13"/>
      <c r="AW1444" s="13">
        <v>1.9830028328611901E-2</v>
      </c>
      <c r="AX1444" s="13">
        <v>8.3945435466946505E-3</v>
      </c>
      <c r="AY1444" s="13"/>
      <c r="AZ1444" s="13">
        <v>1.66051660516605E-2</v>
      </c>
      <c r="BA1444" s="13">
        <v>5.2631578947368403E-3</v>
      </c>
      <c r="BB1444" s="13"/>
      <c r="BC1444" s="13">
        <v>1.4367816091954E-2</v>
      </c>
      <c r="BD1444" s="13">
        <v>8.6956521739130401E-3</v>
      </c>
      <c r="BE1444" s="13"/>
      <c r="BF1444" s="13">
        <v>7.3529411764705899E-3</v>
      </c>
      <c r="BG1444" s="13">
        <v>1.88679245283019E-2</v>
      </c>
      <c r="BH1444" s="13"/>
      <c r="BI1444" s="13">
        <v>0</v>
      </c>
      <c r="BJ1444" s="13">
        <v>0</v>
      </c>
      <c r="BK1444" s="13"/>
      <c r="BL1444" s="13">
        <v>5.9405940594059398E-3</v>
      </c>
      <c r="BM1444" s="13">
        <v>5.0505050505050501E-3</v>
      </c>
    </row>
    <row r="1445" spans="2:65" x14ac:dyDescent="0.3">
      <c r="C1445" s="13"/>
      <c r="D1445" s="13"/>
      <c r="E1445" s="13"/>
      <c r="F1445" s="13"/>
      <c r="G1445" s="13"/>
      <c r="H1445" s="13"/>
      <c r="I1445" s="13"/>
      <c r="J1445" s="13"/>
      <c r="K1445" s="13"/>
      <c r="L1445" s="13"/>
      <c r="M1445" s="13"/>
      <c r="N1445" s="13"/>
      <c r="O1445" s="13"/>
      <c r="P1445" s="13"/>
      <c r="Q1445" s="13"/>
      <c r="R1445" s="13"/>
      <c r="S1445" s="13"/>
      <c r="T1445" s="13"/>
      <c r="U1445" s="13"/>
      <c r="V1445" s="13"/>
      <c r="W1445" s="13"/>
      <c r="X1445" s="13"/>
      <c r="Y1445" s="13"/>
      <c r="Z1445" s="13"/>
      <c r="AA1445" s="13"/>
      <c r="AB1445" s="13"/>
      <c r="AC1445" s="13"/>
      <c r="AD1445" s="13"/>
      <c r="AE1445" s="13"/>
      <c r="AF1445" s="13"/>
      <c r="AG1445" s="13"/>
      <c r="AH1445" s="13"/>
      <c r="AI1445" s="13"/>
      <c r="AJ1445" s="13"/>
      <c r="AK1445" s="13"/>
      <c r="AL1445" s="13"/>
      <c r="AM1445" s="13"/>
      <c r="AN1445" s="13"/>
      <c r="AO1445" s="13"/>
      <c r="AP1445" s="13"/>
      <c r="AQ1445" s="13"/>
      <c r="AR1445" s="13"/>
      <c r="AS1445" s="13"/>
      <c r="AT1445" s="13"/>
      <c r="AU1445" s="13"/>
      <c r="AV1445" s="13"/>
      <c r="AW1445" s="13"/>
      <c r="AX1445" s="13"/>
      <c r="AY1445" s="13"/>
      <c r="AZ1445" s="13"/>
      <c r="BA1445" s="13"/>
      <c r="BB1445" s="13"/>
      <c r="BC1445" s="13"/>
      <c r="BD1445" s="13"/>
      <c r="BE1445" s="13"/>
      <c r="BF1445" s="13"/>
      <c r="BG1445" s="13"/>
      <c r="BH1445" s="13"/>
      <c r="BI1445" s="13"/>
      <c r="BJ1445" s="13"/>
      <c r="BK1445" s="13"/>
      <c r="BL1445" s="13"/>
      <c r="BM1445" s="13"/>
    </row>
    <row r="1446" spans="2:65" x14ac:dyDescent="0.3">
      <c r="B1446" s="6" t="s">
        <v>526</v>
      </c>
      <c r="C1446" s="13"/>
      <c r="D1446" s="13"/>
      <c r="E1446" s="13"/>
      <c r="F1446" s="13"/>
      <c r="G1446" s="13"/>
      <c r="H1446" s="13"/>
      <c r="I1446" s="13"/>
      <c r="J1446" s="13"/>
      <c r="K1446" s="13"/>
      <c r="L1446" s="13"/>
      <c r="M1446" s="13"/>
      <c r="N1446" s="13"/>
      <c r="O1446" s="13"/>
      <c r="P1446" s="13"/>
      <c r="Q1446" s="13"/>
      <c r="R1446" s="13"/>
      <c r="S1446" s="13"/>
      <c r="T1446" s="13"/>
      <c r="U1446" s="13"/>
      <c r="V1446" s="13"/>
      <c r="W1446" s="13"/>
      <c r="X1446" s="13"/>
      <c r="Y1446" s="13"/>
      <c r="Z1446" s="13"/>
      <c r="AA1446" s="13"/>
      <c r="AB1446" s="13"/>
      <c r="AC1446" s="13"/>
      <c r="AD1446" s="13"/>
      <c r="AE1446" s="13"/>
      <c r="AF1446" s="13"/>
      <c r="AG1446" s="13"/>
      <c r="AH1446" s="13"/>
      <c r="AI1446" s="13"/>
      <c r="AJ1446" s="13"/>
      <c r="AK1446" s="13"/>
      <c r="AL1446" s="13"/>
      <c r="AM1446" s="13"/>
      <c r="AN1446" s="13"/>
      <c r="AO1446" s="13"/>
      <c r="AP1446" s="13"/>
      <c r="AQ1446" s="13"/>
      <c r="AR1446" s="13"/>
      <c r="AS1446" s="13"/>
      <c r="AT1446" s="13"/>
      <c r="AU1446" s="13"/>
      <c r="AV1446" s="13"/>
      <c r="AW1446" s="13"/>
      <c r="AX1446" s="13"/>
      <c r="AY1446" s="13"/>
      <c r="AZ1446" s="13"/>
      <c r="BA1446" s="13"/>
      <c r="BB1446" s="13"/>
      <c r="BC1446" s="13"/>
      <c r="BD1446" s="13"/>
      <c r="BE1446" s="13"/>
      <c r="BF1446" s="13"/>
      <c r="BG1446" s="13"/>
      <c r="BH1446" s="13"/>
      <c r="BI1446" s="13"/>
      <c r="BJ1446" s="13"/>
      <c r="BK1446" s="13"/>
      <c r="BL1446" s="13"/>
      <c r="BM1446" s="13"/>
    </row>
    <row r="1447" spans="2:65" x14ac:dyDescent="0.3">
      <c r="B1447" s="23" t="s">
        <v>82</v>
      </c>
      <c r="C1447" s="13"/>
      <c r="D1447" s="13"/>
      <c r="E1447" s="13"/>
      <c r="F1447" s="13"/>
      <c r="G1447" s="13"/>
      <c r="H1447" s="13"/>
      <c r="I1447" s="13"/>
      <c r="J1447" s="13"/>
      <c r="K1447" s="13"/>
      <c r="L1447" s="13"/>
      <c r="M1447" s="13"/>
      <c r="N1447" s="13"/>
      <c r="O1447" s="13"/>
      <c r="P1447" s="13"/>
      <c r="Q1447" s="13"/>
      <c r="R1447" s="13"/>
      <c r="S1447" s="13"/>
      <c r="T1447" s="13"/>
      <c r="U1447" s="13"/>
      <c r="V1447" s="13"/>
      <c r="W1447" s="13"/>
      <c r="X1447" s="13"/>
      <c r="Y1447" s="13"/>
      <c r="Z1447" s="13"/>
      <c r="AA1447" s="13"/>
      <c r="AB1447" s="13"/>
      <c r="AC1447" s="13"/>
      <c r="AD1447" s="13"/>
      <c r="AE1447" s="13"/>
      <c r="AF1447" s="13"/>
      <c r="AG1447" s="13"/>
      <c r="AH1447" s="13"/>
      <c r="AI1447" s="13"/>
      <c r="AJ1447" s="13"/>
      <c r="AK1447" s="13"/>
      <c r="AL1447" s="13"/>
      <c r="AM1447" s="13"/>
      <c r="AN1447" s="13"/>
      <c r="AO1447" s="13"/>
      <c r="AP1447" s="13"/>
      <c r="AQ1447" s="13"/>
      <c r="AR1447" s="13"/>
      <c r="AS1447" s="13"/>
      <c r="AT1447" s="13"/>
      <c r="AU1447" s="13"/>
      <c r="AV1447" s="13"/>
      <c r="AW1447" s="13"/>
      <c r="AX1447" s="13"/>
      <c r="AY1447" s="13"/>
      <c r="AZ1447" s="13"/>
      <c r="BA1447" s="13"/>
      <c r="BB1447" s="13"/>
      <c r="BC1447" s="13"/>
      <c r="BD1447" s="13"/>
      <c r="BE1447" s="13"/>
      <c r="BF1447" s="13"/>
      <c r="BG1447" s="13"/>
      <c r="BH1447" s="13"/>
      <c r="BI1447" s="13"/>
      <c r="BJ1447" s="13"/>
      <c r="BK1447" s="13"/>
      <c r="BL1447" s="13"/>
      <c r="BM1447" s="13"/>
    </row>
    <row r="1448" spans="2:65" x14ac:dyDescent="0.3">
      <c r="B1448" t="s">
        <v>42</v>
      </c>
      <c r="C1448" s="13">
        <v>0.38199697428139201</v>
      </c>
      <c r="D1448" s="13">
        <v>0.420545746388443</v>
      </c>
      <c r="E1448" s="13">
        <v>0.34537572254335303</v>
      </c>
      <c r="F1448" s="13"/>
      <c r="G1448" s="13">
        <v>0.40331491712707201</v>
      </c>
      <c r="H1448" s="13">
        <v>0.34453781512604997</v>
      </c>
      <c r="I1448" s="13">
        <v>0.376383763837638</v>
      </c>
      <c r="J1448" s="13">
        <v>0.43601895734597201</v>
      </c>
      <c r="K1448" s="13">
        <v>0.45038167938931301</v>
      </c>
      <c r="L1448" s="13">
        <v>0.32748538011695899</v>
      </c>
      <c r="M1448" s="13"/>
      <c r="N1448" s="13">
        <v>0.35957446808510601</v>
      </c>
      <c r="O1448" s="13">
        <v>0.379411764705882</v>
      </c>
      <c r="P1448" s="13">
        <v>0.348314606741573</v>
      </c>
      <c r="Q1448" s="13">
        <v>0.43573667711598701</v>
      </c>
      <c r="R1448" s="13"/>
      <c r="S1448" s="13">
        <v>0.397923875432526</v>
      </c>
      <c r="T1448" s="13">
        <v>0.35820895522388102</v>
      </c>
      <c r="U1448" s="13">
        <v>0.40322580645161299</v>
      </c>
      <c r="V1448" s="13">
        <v>0.36190476190476201</v>
      </c>
      <c r="W1448" s="13">
        <v>0.378151260504202</v>
      </c>
      <c r="X1448" s="13">
        <v>0.37121212121212099</v>
      </c>
      <c r="Y1448" s="13">
        <v>0.38317757009345799</v>
      </c>
      <c r="Z1448" s="13">
        <v>0.33333333333333298</v>
      </c>
      <c r="AA1448" s="13">
        <v>0.35849056603773599</v>
      </c>
      <c r="AB1448" s="13">
        <v>0.36170212765957399</v>
      </c>
      <c r="AC1448" s="13">
        <v>0.5</v>
      </c>
      <c r="AD1448" s="13">
        <v>0.39130434782608697</v>
      </c>
      <c r="AE1448" s="13"/>
      <c r="AF1448" s="13">
        <v>0.46298619824341303</v>
      </c>
      <c r="AG1448" s="13">
        <v>0.25486381322957202</v>
      </c>
      <c r="AH1448" s="13"/>
      <c r="AI1448" s="13">
        <v>0.444915254237288</v>
      </c>
      <c r="AJ1448" s="13">
        <v>0.29870129870129902</v>
      </c>
      <c r="AK1448" s="13">
        <v>0.459537572254335</v>
      </c>
      <c r="AL1448" s="13"/>
      <c r="AM1448" s="13">
        <v>0.38235294117647101</v>
      </c>
      <c r="AN1448" s="13">
        <v>0.42307692307692302</v>
      </c>
      <c r="AO1448" s="13">
        <v>0.437037037037037</v>
      </c>
      <c r="AP1448" s="13"/>
      <c r="AQ1448" s="13">
        <v>0.315634218289086</v>
      </c>
      <c r="AR1448" s="13">
        <v>0.45156249999999998</v>
      </c>
      <c r="AS1448" s="13"/>
      <c r="AT1448" s="13">
        <v>0.30030030030030003</v>
      </c>
      <c r="AU1448" s="13">
        <v>0.41188738269030201</v>
      </c>
      <c r="AV1448" s="13"/>
      <c r="AW1448" s="13">
        <v>0.46458923512747902</v>
      </c>
      <c r="AX1448" s="13">
        <v>0.354669464847849</v>
      </c>
      <c r="AY1448" s="13"/>
      <c r="AZ1448" s="13">
        <v>0.47047970479704798</v>
      </c>
      <c r="BA1448" s="13">
        <v>0.31973684210526299</v>
      </c>
      <c r="BB1448" s="13"/>
      <c r="BC1448" s="13">
        <v>0.42528735632183901</v>
      </c>
      <c r="BD1448" s="13">
        <v>0.41739130434782601</v>
      </c>
      <c r="BE1448" s="13"/>
      <c r="BF1448" s="13">
        <v>0.375</v>
      </c>
      <c r="BG1448" s="13">
        <v>0.45754716981132099</v>
      </c>
      <c r="BH1448" s="13"/>
      <c r="BI1448" s="13">
        <v>0.53623188405797095</v>
      </c>
      <c r="BJ1448" s="13">
        <v>0.36612489307100099</v>
      </c>
      <c r="BK1448" s="13"/>
      <c r="BL1448" s="13">
        <v>1</v>
      </c>
      <c r="BM1448" s="13">
        <v>0</v>
      </c>
    </row>
    <row r="1449" spans="2:65" x14ac:dyDescent="0.3">
      <c r="B1449" t="s">
        <v>43</v>
      </c>
      <c r="C1449" s="13">
        <v>0.59909228441754903</v>
      </c>
      <c r="D1449" s="13">
        <v>0.56019261637239204</v>
      </c>
      <c r="E1449" s="13">
        <v>0.63583815028901702</v>
      </c>
      <c r="F1449" s="13"/>
      <c r="G1449" s="13">
        <v>0.58011049723756902</v>
      </c>
      <c r="H1449" s="13">
        <v>0.630252100840336</v>
      </c>
      <c r="I1449" s="13">
        <v>0.59778597785977905</v>
      </c>
      <c r="J1449" s="13">
        <v>0.54976303317535502</v>
      </c>
      <c r="K1449" s="13">
        <v>0.53435114503816805</v>
      </c>
      <c r="L1449" s="13">
        <v>0.66666666666666696</v>
      </c>
      <c r="M1449" s="13"/>
      <c r="N1449" s="13">
        <v>0.63191489361702102</v>
      </c>
      <c r="O1449" s="13">
        <v>0.60294117647058798</v>
      </c>
      <c r="P1449" s="13">
        <v>0.62359550561797705</v>
      </c>
      <c r="Q1449" s="13">
        <v>0.53291536050156696</v>
      </c>
      <c r="R1449" s="13"/>
      <c r="S1449" s="13">
        <v>0.58477508650518994</v>
      </c>
      <c r="T1449" s="13">
        <v>0.61940298507462699</v>
      </c>
      <c r="U1449" s="13">
        <v>0.59677419354838701</v>
      </c>
      <c r="V1449" s="13">
        <v>0.61904761904761896</v>
      </c>
      <c r="W1449" s="13">
        <v>0.60504201680672298</v>
      </c>
      <c r="X1449" s="13">
        <v>0.59848484848484895</v>
      </c>
      <c r="Y1449" s="13">
        <v>0.59813084112149495</v>
      </c>
      <c r="Z1449" s="13">
        <v>0.63333333333333297</v>
      </c>
      <c r="AA1449" s="13">
        <v>0.61635220125786205</v>
      </c>
      <c r="AB1449" s="13">
        <v>0.62765957446808496</v>
      </c>
      <c r="AC1449" s="13">
        <v>0.48529411764705899</v>
      </c>
      <c r="AD1449" s="13">
        <v>0.60869565217391297</v>
      </c>
      <c r="AE1449" s="13"/>
      <c r="AF1449" s="13">
        <v>0.51442910915934803</v>
      </c>
      <c r="AG1449" s="13">
        <v>0.73346303501945498</v>
      </c>
      <c r="AH1449" s="13"/>
      <c r="AI1449" s="13">
        <v>0.51694915254237295</v>
      </c>
      <c r="AJ1449" s="13">
        <v>0.662337662337662</v>
      </c>
      <c r="AK1449" s="13">
        <v>0.52890173410404595</v>
      </c>
      <c r="AL1449" s="13"/>
      <c r="AM1449" s="13">
        <v>0.60294117647058798</v>
      </c>
      <c r="AN1449" s="13">
        <v>0.480769230769231</v>
      </c>
      <c r="AO1449" s="13">
        <v>0.54074074074074097</v>
      </c>
      <c r="AP1449" s="13"/>
      <c r="AQ1449" s="13">
        <v>0.65929203539823</v>
      </c>
      <c r="AR1449" s="13">
        <v>0.53593749999999996</v>
      </c>
      <c r="AS1449" s="13"/>
      <c r="AT1449" s="13">
        <v>0.67267267267267306</v>
      </c>
      <c r="AU1449" s="13">
        <v>0.572471324296142</v>
      </c>
      <c r="AV1449" s="13"/>
      <c r="AW1449" s="13">
        <v>0.52124645892351296</v>
      </c>
      <c r="AX1449" s="13">
        <v>0.62644281217208797</v>
      </c>
      <c r="AY1449" s="13"/>
      <c r="AZ1449" s="13">
        <v>0.512915129151292</v>
      </c>
      <c r="BA1449" s="13">
        <v>0.66052631578947396</v>
      </c>
      <c r="BB1449" s="13"/>
      <c r="BC1449" s="13">
        <v>0.54022988505747105</v>
      </c>
      <c r="BD1449" s="13">
        <v>0.56956521739130395</v>
      </c>
      <c r="BE1449" s="13"/>
      <c r="BF1449" s="13">
        <v>0.60294117647058798</v>
      </c>
      <c r="BG1449" s="13">
        <v>0.5</v>
      </c>
      <c r="BH1449" s="13"/>
      <c r="BI1449" s="13">
        <v>0.44927536231884102</v>
      </c>
      <c r="BJ1449" s="13">
        <v>0.62104362703165095</v>
      </c>
      <c r="BK1449" s="13"/>
      <c r="BL1449" s="13">
        <v>0</v>
      </c>
      <c r="BM1449" s="13">
        <v>1</v>
      </c>
    </row>
    <row r="1450" spans="2:65" x14ac:dyDescent="0.3">
      <c r="B1450" t="s">
        <v>182</v>
      </c>
      <c r="C1450" s="13">
        <v>1.8910741301058999E-2</v>
      </c>
      <c r="D1450" s="13">
        <v>1.92616372391653E-2</v>
      </c>
      <c r="E1450" s="13">
        <v>1.87861271676301E-2</v>
      </c>
      <c r="F1450" s="13"/>
      <c r="G1450" s="13">
        <v>1.6574585635359101E-2</v>
      </c>
      <c r="H1450" s="13">
        <v>2.5210084033613401E-2</v>
      </c>
      <c r="I1450" s="13">
        <v>2.5830258302582999E-2</v>
      </c>
      <c r="J1450" s="13">
        <v>1.4218009478673001E-2</v>
      </c>
      <c r="K1450" s="13">
        <v>1.5267175572519101E-2</v>
      </c>
      <c r="L1450" s="13">
        <v>5.8479532163742704E-3</v>
      </c>
      <c r="M1450" s="13"/>
      <c r="N1450" s="13">
        <v>8.5106382978723406E-3</v>
      </c>
      <c r="O1450" s="13">
        <v>1.7647058823529401E-2</v>
      </c>
      <c r="P1450" s="13">
        <v>2.8089887640449399E-2</v>
      </c>
      <c r="Q1450" s="13">
        <v>3.1347962382445103E-2</v>
      </c>
      <c r="R1450" s="13"/>
      <c r="S1450" s="13">
        <v>1.73010380622837E-2</v>
      </c>
      <c r="T1450" s="13">
        <v>2.2388059701492501E-2</v>
      </c>
      <c r="U1450" s="13">
        <v>0</v>
      </c>
      <c r="V1450" s="13">
        <v>1.9047619047619001E-2</v>
      </c>
      <c r="W1450" s="13">
        <v>1.6806722689075598E-2</v>
      </c>
      <c r="X1450" s="13">
        <v>3.03030303030303E-2</v>
      </c>
      <c r="Y1450" s="13">
        <v>1.86915887850467E-2</v>
      </c>
      <c r="Z1450" s="13">
        <v>3.3333333333333298E-2</v>
      </c>
      <c r="AA1450" s="13">
        <v>2.51572327044025E-2</v>
      </c>
      <c r="AB1450" s="13">
        <v>1.0638297872340399E-2</v>
      </c>
      <c r="AC1450" s="13">
        <v>1.4705882352941201E-2</v>
      </c>
      <c r="AD1450" s="13">
        <v>0</v>
      </c>
      <c r="AE1450" s="13"/>
      <c r="AF1450" s="13">
        <v>2.2584692597239699E-2</v>
      </c>
      <c r="AG1450" s="13">
        <v>1.1673151750972799E-2</v>
      </c>
      <c r="AH1450" s="13"/>
      <c r="AI1450" s="13">
        <v>3.8135593220338999E-2</v>
      </c>
      <c r="AJ1450" s="13">
        <v>3.8961038961039002E-2</v>
      </c>
      <c r="AK1450" s="13">
        <v>1.15606936416185E-2</v>
      </c>
      <c r="AL1450" s="13"/>
      <c r="AM1450" s="13">
        <v>1.4705882352941201E-2</v>
      </c>
      <c r="AN1450" s="13">
        <v>9.6153846153846201E-2</v>
      </c>
      <c r="AO1450" s="13">
        <v>2.2222222222222199E-2</v>
      </c>
      <c r="AP1450" s="13"/>
      <c r="AQ1450" s="13">
        <v>2.50737463126844E-2</v>
      </c>
      <c r="AR1450" s="13">
        <v>1.2500000000000001E-2</v>
      </c>
      <c r="AS1450" s="13"/>
      <c r="AT1450" s="13">
        <v>2.7027027027027001E-2</v>
      </c>
      <c r="AU1450" s="13">
        <v>1.5641293013555799E-2</v>
      </c>
      <c r="AV1450" s="13"/>
      <c r="AW1450" s="13">
        <v>1.4164305949008501E-2</v>
      </c>
      <c r="AX1450" s="13">
        <v>1.8887722980062999E-2</v>
      </c>
      <c r="AY1450" s="13"/>
      <c r="AZ1450" s="13">
        <v>1.66051660516605E-2</v>
      </c>
      <c r="BA1450" s="13">
        <v>1.9736842105263198E-2</v>
      </c>
      <c r="BB1450" s="13"/>
      <c r="BC1450" s="13">
        <v>3.4482758620689703E-2</v>
      </c>
      <c r="BD1450" s="13">
        <v>1.3043478260869599E-2</v>
      </c>
      <c r="BE1450" s="13"/>
      <c r="BF1450" s="13">
        <v>2.2058823529411801E-2</v>
      </c>
      <c r="BG1450" s="13">
        <v>4.2452830188679201E-2</v>
      </c>
      <c r="BH1450" s="13"/>
      <c r="BI1450" s="13">
        <v>1.4492753623188401E-2</v>
      </c>
      <c r="BJ1450" s="13">
        <v>1.2831479897348201E-2</v>
      </c>
      <c r="BK1450" s="13"/>
      <c r="BL1450" s="13">
        <v>0</v>
      </c>
      <c r="BM1450" s="13">
        <v>0</v>
      </c>
    </row>
    <row r="1451" spans="2:65" x14ac:dyDescent="0.3">
      <c r="C1451" s="13"/>
      <c r="D1451" s="13"/>
      <c r="E1451" s="13"/>
      <c r="F1451" s="13"/>
      <c r="G1451" s="13"/>
      <c r="H1451" s="13"/>
      <c r="I1451" s="13"/>
      <c r="J1451" s="13"/>
      <c r="K1451" s="13"/>
      <c r="L1451" s="13"/>
      <c r="M1451" s="13"/>
      <c r="N1451" s="13"/>
      <c r="O1451" s="13"/>
      <c r="P1451" s="13"/>
      <c r="Q1451" s="13"/>
      <c r="R1451" s="13"/>
      <c r="S1451" s="13"/>
      <c r="T1451" s="13"/>
      <c r="U1451" s="13"/>
      <c r="V1451" s="13"/>
      <c r="W1451" s="13"/>
      <c r="X1451" s="13"/>
      <c r="Y1451" s="13"/>
      <c r="Z1451" s="13"/>
      <c r="AA1451" s="13"/>
      <c r="AB1451" s="13"/>
      <c r="AC1451" s="13"/>
      <c r="AD1451" s="13"/>
      <c r="AE1451" s="13"/>
      <c r="AF1451" s="13"/>
      <c r="AG1451" s="13"/>
      <c r="AH1451" s="13"/>
      <c r="AI1451" s="13"/>
      <c r="AJ1451" s="13"/>
      <c r="AK1451" s="13"/>
      <c r="AL1451" s="13"/>
      <c r="AM1451" s="13"/>
      <c r="AN1451" s="13"/>
      <c r="AO1451" s="13"/>
      <c r="AP1451" s="13"/>
      <c r="AQ1451" s="13"/>
      <c r="AR1451" s="13"/>
      <c r="AS1451" s="13"/>
      <c r="AT1451" s="13"/>
      <c r="AU1451" s="13"/>
      <c r="AV1451" s="13"/>
      <c r="AW1451" s="13"/>
      <c r="AX1451" s="13"/>
      <c r="AY1451" s="13"/>
      <c r="AZ1451" s="13"/>
      <c r="BA1451" s="13"/>
      <c r="BB1451" s="13"/>
      <c r="BC1451" s="13"/>
      <c r="BD1451" s="13"/>
      <c r="BE1451" s="13"/>
      <c r="BF1451" s="13"/>
      <c r="BG1451" s="13"/>
      <c r="BH1451" s="13"/>
      <c r="BI1451" s="13"/>
      <c r="BJ1451" s="13"/>
      <c r="BK1451" s="13"/>
      <c r="BL1451" s="13"/>
      <c r="BM1451" s="13"/>
    </row>
    <row r="1452" spans="2:65" x14ac:dyDescent="0.3">
      <c r="C1452" s="13"/>
      <c r="D1452" s="13"/>
      <c r="E1452" s="13"/>
      <c r="F1452" s="13"/>
      <c r="G1452" s="13"/>
      <c r="H1452" s="13"/>
      <c r="I1452" s="13"/>
      <c r="J1452" s="13"/>
      <c r="K1452" s="13"/>
      <c r="L1452" s="13"/>
      <c r="M1452" s="13"/>
      <c r="N1452" s="13"/>
      <c r="O1452" s="13"/>
      <c r="P1452" s="13"/>
      <c r="Q1452" s="13"/>
      <c r="R1452" s="13"/>
      <c r="S1452" s="13"/>
      <c r="T1452" s="13"/>
      <c r="U1452" s="13"/>
      <c r="V1452" s="13"/>
      <c r="W1452" s="13"/>
      <c r="X1452" s="13"/>
      <c r="Y1452" s="13"/>
      <c r="Z1452" s="13"/>
      <c r="AA1452" s="13"/>
      <c r="AB1452" s="13"/>
      <c r="AC1452" s="13"/>
      <c r="AD1452" s="13"/>
      <c r="AE1452" s="13"/>
      <c r="AF1452" s="13"/>
      <c r="AG1452" s="13"/>
      <c r="AH1452" s="13"/>
      <c r="AI1452" s="13"/>
      <c r="AJ1452" s="13"/>
      <c r="AK1452" s="13"/>
      <c r="AL1452" s="13"/>
      <c r="AM1452" s="13"/>
      <c r="AN1452" s="13"/>
      <c r="AO1452" s="13"/>
      <c r="AP1452" s="13"/>
      <c r="AQ1452" s="13"/>
      <c r="AR1452" s="13"/>
      <c r="AS1452" s="13"/>
      <c r="AT1452" s="13"/>
      <c r="AU1452" s="13"/>
      <c r="AV1452" s="13"/>
      <c r="AW1452" s="13"/>
      <c r="AX1452" s="13"/>
      <c r="AY1452" s="13"/>
      <c r="AZ1452" s="13"/>
      <c r="BA1452" s="13"/>
      <c r="BB1452" s="13"/>
      <c r="BC1452" s="13"/>
      <c r="BD1452" s="13"/>
      <c r="BE1452" s="13"/>
      <c r="BF1452" s="13"/>
      <c r="BG1452" s="13"/>
      <c r="BH1452" s="13"/>
      <c r="BI1452" s="13"/>
      <c r="BJ1452" s="13"/>
      <c r="BK1452" s="13"/>
      <c r="BL1452" s="13"/>
      <c r="BM1452" s="13"/>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2"/>
  <sheetViews>
    <sheetView showGridLines="0" workbookViewId="0">
      <pane xSplit="2" topLeftCell="C1" activePane="topRight" state="frozen"/>
      <selection pane="topRight" activeCell="B15" sqref="B15"/>
    </sheetView>
  </sheetViews>
  <sheetFormatPr defaultColWidth="10.88671875" defaultRowHeight="14.4" x14ac:dyDescent="0.3"/>
  <cols>
    <col min="2" max="2" width="25.77734375" customWidth="1"/>
    <col min="3" max="5" width="20.77734375" customWidth="1"/>
  </cols>
  <sheetData>
    <row r="2" spans="2:5" ht="40.049999999999997" customHeight="1" x14ac:dyDescent="0.3">
      <c r="D2" s="32" t="s">
        <v>79</v>
      </c>
      <c r="E2" s="29"/>
    </row>
    <row r="6" spans="2:5" ht="49.95" customHeight="1" x14ac:dyDescent="0.3">
      <c r="B6" s="16" t="s">
        <v>15</v>
      </c>
      <c r="C6" s="16" t="s">
        <v>68</v>
      </c>
      <c r="D6" s="16" t="s">
        <v>69</v>
      </c>
    </row>
    <row r="7" spans="2:5" x14ac:dyDescent="0.3">
      <c r="B7" s="14" t="s">
        <v>70</v>
      </c>
      <c r="C7" s="13">
        <v>0.218608169440242</v>
      </c>
      <c r="D7" s="13">
        <v>0.171709531013616</v>
      </c>
    </row>
    <row r="8" spans="2:5" x14ac:dyDescent="0.3">
      <c r="B8" s="14" t="s">
        <v>71</v>
      </c>
      <c r="C8" s="13">
        <v>0.39107413010589998</v>
      </c>
      <c r="D8" s="13">
        <v>0.44175491679273798</v>
      </c>
    </row>
    <row r="9" spans="2:5" x14ac:dyDescent="0.3">
      <c r="B9" s="14" t="s">
        <v>72</v>
      </c>
      <c r="C9" s="13">
        <v>0.18003025718608201</v>
      </c>
      <c r="D9" s="13">
        <v>0.15431164901664099</v>
      </c>
    </row>
    <row r="10" spans="2:5" x14ac:dyDescent="0.3">
      <c r="B10" s="14" t="s">
        <v>73</v>
      </c>
      <c r="C10" s="13">
        <v>0.12708018154311601</v>
      </c>
      <c r="D10" s="13">
        <v>0.13842662632375199</v>
      </c>
    </row>
    <row r="11" spans="2:5" x14ac:dyDescent="0.3">
      <c r="B11" s="14" t="s">
        <v>74</v>
      </c>
      <c r="C11" s="13">
        <v>4.16036308623298E-2</v>
      </c>
      <c r="D11" s="13">
        <v>5.8245083207261697E-2</v>
      </c>
    </row>
    <row r="12" spans="2:5" x14ac:dyDescent="0.3">
      <c r="B12" s="14" t="s">
        <v>75</v>
      </c>
      <c r="C12" s="13">
        <v>4.16036308623298E-2</v>
      </c>
      <c r="D12" s="13">
        <v>3.5552193645990902E-2</v>
      </c>
    </row>
    <row r="13" spans="2:5" x14ac:dyDescent="0.3">
      <c r="B13" s="19" t="s">
        <v>76</v>
      </c>
      <c r="C13" s="17">
        <v>0.60968229954614195</v>
      </c>
      <c r="D13" s="17">
        <v>0.61346444780635401</v>
      </c>
    </row>
    <row r="14" spans="2:5" x14ac:dyDescent="0.3">
      <c r="B14" s="19" t="s">
        <v>77</v>
      </c>
      <c r="C14" s="17">
        <v>0.168683812405446</v>
      </c>
      <c r="D14" s="17">
        <v>0.19667170953101401</v>
      </c>
    </row>
    <row r="15" spans="2:5" x14ac:dyDescent="0.3">
      <c r="B15" s="19" t="s">
        <v>78</v>
      </c>
      <c r="C15" s="18">
        <v>0.440998487140696</v>
      </c>
      <c r="D15" s="18">
        <v>0.41679273827534002</v>
      </c>
    </row>
    <row r="16" spans="2:5" x14ac:dyDescent="0.3">
      <c r="B16" s="15"/>
      <c r="C16" s="15"/>
      <c r="D16" s="15"/>
    </row>
    <row r="17" spans="2:2" x14ac:dyDescent="0.3">
      <c r="B17" t="s">
        <v>80</v>
      </c>
    </row>
    <row r="18" spans="2:2" x14ac:dyDescent="0.3">
      <c r="B18" t="s">
        <v>81</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M21"/>
  <sheetViews>
    <sheetView showGridLines="0" workbookViewId="0">
      <pane xSplit="2" topLeftCell="C1" activePane="topRight" state="frozen"/>
      <selection pane="topRight" activeCell="B16" sqref="B1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83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70</v>
      </c>
      <c r="C8" s="13">
        <v>0.171709531013616</v>
      </c>
      <c r="D8" s="13">
        <v>0.199036918138042</v>
      </c>
      <c r="E8" s="13">
        <v>0.14884393063583801</v>
      </c>
      <c r="F8" s="13"/>
      <c r="G8" s="13">
        <v>0.10497237569060799</v>
      </c>
      <c r="H8" s="13">
        <v>0.204481792717087</v>
      </c>
      <c r="I8" s="13">
        <v>0.17343173431734299</v>
      </c>
      <c r="J8" s="13">
        <v>0.15639810426540299</v>
      </c>
      <c r="K8" s="13">
        <v>0.19847328244274801</v>
      </c>
      <c r="L8" s="13">
        <v>0.16959064327485401</v>
      </c>
      <c r="M8" s="13"/>
      <c r="N8" s="13">
        <v>0.193617021276596</v>
      </c>
      <c r="O8" s="13">
        <v>0.161764705882353</v>
      </c>
      <c r="P8" s="13">
        <v>0.151685393258427</v>
      </c>
      <c r="Q8" s="13">
        <v>0.166144200626959</v>
      </c>
      <c r="R8" s="13"/>
      <c r="S8" s="13">
        <v>0.19377162629757799</v>
      </c>
      <c r="T8" s="13">
        <v>0.15671641791044799</v>
      </c>
      <c r="U8" s="13">
        <v>0.112903225806452</v>
      </c>
      <c r="V8" s="13">
        <v>7.6190476190476197E-2</v>
      </c>
      <c r="W8" s="13">
        <v>0.151260504201681</v>
      </c>
      <c r="X8" s="13">
        <v>0.22727272727272699</v>
      </c>
      <c r="Y8" s="13">
        <v>0.121495327102804</v>
      </c>
      <c r="Z8" s="13">
        <v>0.33333333333333298</v>
      </c>
      <c r="AA8" s="13">
        <v>0.15094339622641501</v>
      </c>
      <c r="AB8" s="13">
        <v>0.19148936170212799</v>
      </c>
      <c r="AC8" s="13">
        <v>0.27941176470588203</v>
      </c>
      <c r="AD8" s="13">
        <v>0.13043478260869601</v>
      </c>
      <c r="AE8" s="13"/>
      <c r="AF8" s="13">
        <v>0.17189460476787999</v>
      </c>
      <c r="AG8" s="13">
        <v>0.173151750972763</v>
      </c>
      <c r="AH8" s="13"/>
      <c r="AI8" s="13">
        <v>0.20338983050847501</v>
      </c>
      <c r="AJ8" s="13">
        <v>0.19480519480519501</v>
      </c>
      <c r="AK8" s="13">
        <v>0.144508670520231</v>
      </c>
      <c r="AL8" s="13"/>
      <c r="AM8" s="13">
        <v>0.308823529411765</v>
      </c>
      <c r="AN8" s="13">
        <v>0.17307692307692299</v>
      </c>
      <c r="AO8" s="13">
        <v>0.140740740740741</v>
      </c>
      <c r="AP8" s="13"/>
      <c r="AQ8" s="13">
        <v>0.199115044247788</v>
      </c>
      <c r="AR8" s="13">
        <v>0.14374999999999999</v>
      </c>
      <c r="AS8" s="13"/>
      <c r="AT8" s="13">
        <v>0.183183183183183</v>
      </c>
      <c r="AU8" s="13">
        <v>0.17101147028154301</v>
      </c>
      <c r="AV8" s="13"/>
      <c r="AW8" s="13">
        <v>0.14447592067988699</v>
      </c>
      <c r="AX8" s="13">
        <v>0.181532004197272</v>
      </c>
      <c r="AY8" s="13"/>
      <c r="AZ8" s="13">
        <v>0.145756457564576</v>
      </c>
      <c r="BA8" s="13">
        <v>0.192105263157895</v>
      </c>
      <c r="BB8" s="13"/>
      <c r="BC8" s="13">
        <v>0.17816091954023</v>
      </c>
      <c r="BD8" s="13">
        <v>0.16521739130434801</v>
      </c>
      <c r="BE8" s="13"/>
      <c r="BF8" s="13">
        <v>0.213235294117647</v>
      </c>
      <c r="BG8" s="13">
        <v>0.155660377358491</v>
      </c>
      <c r="BH8" s="13"/>
      <c r="BI8" s="13">
        <v>0.231884057971014</v>
      </c>
      <c r="BJ8" s="13">
        <v>0.16595380667237</v>
      </c>
      <c r="BK8" s="13"/>
      <c r="BL8" s="13">
        <v>0.15049504950494999</v>
      </c>
      <c r="BM8" s="13">
        <v>0.189393939393939</v>
      </c>
    </row>
    <row r="9" spans="2:65" x14ac:dyDescent="0.3">
      <c r="B9" s="14" t="s">
        <v>71</v>
      </c>
      <c r="C9" s="13">
        <v>0.44175491679273798</v>
      </c>
      <c r="D9" s="13">
        <v>0.44622792937399702</v>
      </c>
      <c r="E9" s="13">
        <v>0.43641618497109802</v>
      </c>
      <c r="F9" s="13"/>
      <c r="G9" s="13">
        <v>0.50828729281768004</v>
      </c>
      <c r="H9" s="13">
        <v>0.38375350140056003</v>
      </c>
      <c r="I9" s="13">
        <v>0.44649446494464901</v>
      </c>
      <c r="J9" s="13">
        <v>0.464454976303318</v>
      </c>
      <c r="K9" s="13">
        <v>0.458015267175573</v>
      </c>
      <c r="L9" s="13">
        <v>0.44444444444444398</v>
      </c>
      <c r="M9" s="13"/>
      <c r="N9" s="13">
        <v>0.44255319148936201</v>
      </c>
      <c r="O9" s="13">
        <v>0.45294117647058801</v>
      </c>
      <c r="P9" s="13">
        <v>0.42134831460674199</v>
      </c>
      <c r="Q9" s="13">
        <v>0.43260188087774298</v>
      </c>
      <c r="R9" s="13"/>
      <c r="S9" s="13">
        <v>0.397923875432526</v>
      </c>
      <c r="T9" s="13">
        <v>0.462686567164179</v>
      </c>
      <c r="U9" s="13">
        <v>0.41935483870967699</v>
      </c>
      <c r="V9" s="13">
        <v>0.46666666666666701</v>
      </c>
      <c r="W9" s="13">
        <v>0.46218487394958002</v>
      </c>
      <c r="X9" s="13">
        <v>0.37878787878787901</v>
      </c>
      <c r="Y9" s="13">
        <v>0.50467289719626196</v>
      </c>
      <c r="Z9" s="13">
        <v>0.33333333333333298</v>
      </c>
      <c r="AA9" s="13">
        <v>0.52830188679245305</v>
      </c>
      <c r="AB9" s="13">
        <v>0.44680851063829802</v>
      </c>
      <c r="AC9" s="13">
        <v>0.38235294117647101</v>
      </c>
      <c r="AD9" s="13">
        <v>0.47826086956521702</v>
      </c>
      <c r="AE9" s="13"/>
      <c r="AF9" s="13">
        <v>0.44792973651191997</v>
      </c>
      <c r="AG9" s="13">
        <v>0.43190661478599202</v>
      </c>
      <c r="AH9" s="13"/>
      <c r="AI9" s="13">
        <v>0.40677966101694901</v>
      </c>
      <c r="AJ9" s="13">
        <v>0.493506493506494</v>
      </c>
      <c r="AK9" s="13">
        <v>0.450867052023121</v>
      </c>
      <c r="AL9" s="13"/>
      <c r="AM9" s="13">
        <v>0.35294117647058798</v>
      </c>
      <c r="AN9" s="13">
        <v>0.46153846153846201</v>
      </c>
      <c r="AO9" s="13">
        <v>0.451851851851852</v>
      </c>
      <c r="AP9" s="13"/>
      <c r="AQ9" s="13">
        <v>0.421828908554572</v>
      </c>
      <c r="AR9" s="13">
        <v>0.46250000000000002</v>
      </c>
      <c r="AS9" s="13"/>
      <c r="AT9" s="13">
        <v>0.45645645645645599</v>
      </c>
      <c r="AU9" s="13">
        <v>0.440041710114703</v>
      </c>
      <c r="AV9" s="13"/>
      <c r="AW9" s="13">
        <v>0.44475920679886699</v>
      </c>
      <c r="AX9" s="13">
        <v>0.44386149003148001</v>
      </c>
      <c r="AY9" s="13"/>
      <c r="AZ9" s="13">
        <v>0.46125461254612499</v>
      </c>
      <c r="BA9" s="13">
        <v>0.42763157894736797</v>
      </c>
      <c r="BB9" s="13"/>
      <c r="BC9" s="13">
        <v>0.43965517241379298</v>
      </c>
      <c r="BD9" s="13">
        <v>0.43913043478260899</v>
      </c>
      <c r="BE9" s="13"/>
      <c r="BF9" s="13">
        <v>0.45588235294117602</v>
      </c>
      <c r="BG9" s="13">
        <v>0.429245283018868</v>
      </c>
      <c r="BH9" s="13"/>
      <c r="BI9" s="13">
        <v>0.42753623188405798</v>
      </c>
      <c r="BJ9" s="13">
        <v>0.44482463644140302</v>
      </c>
      <c r="BK9" s="13"/>
      <c r="BL9" s="13">
        <v>0.46732673267326702</v>
      </c>
      <c r="BM9" s="13">
        <v>0.429292929292929</v>
      </c>
    </row>
    <row r="10" spans="2:65" x14ac:dyDescent="0.3">
      <c r="B10" s="14" t="s">
        <v>72</v>
      </c>
      <c r="C10" s="13">
        <v>0.15431164901664099</v>
      </c>
      <c r="D10" s="13">
        <v>0.141252006420546</v>
      </c>
      <c r="E10" s="13">
        <v>0.16763005780346801</v>
      </c>
      <c r="F10" s="13"/>
      <c r="G10" s="13">
        <v>0.143646408839779</v>
      </c>
      <c r="H10" s="13">
        <v>0.16806722689075601</v>
      </c>
      <c r="I10" s="13">
        <v>0.15129151291512899</v>
      </c>
      <c r="J10" s="13">
        <v>0.14691943127962101</v>
      </c>
      <c r="K10" s="13">
        <v>0.13740458015267201</v>
      </c>
      <c r="L10" s="13">
        <v>0.16374269005847999</v>
      </c>
      <c r="M10" s="13"/>
      <c r="N10" s="13">
        <v>0.131914893617021</v>
      </c>
      <c r="O10" s="13">
        <v>0.14411764705882399</v>
      </c>
      <c r="P10" s="13">
        <v>0.19662921348314599</v>
      </c>
      <c r="Q10" s="13">
        <v>0.17241379310344801</v>
      </c>
      <c r="R10" s="13"/>
      <c r="S10" s="13">
        <v>0.169550173010381</v>
      </c>
      <c r="T10" s="13">
        <v>0.119402985074627</v>
      </c>
      <c r="U10" s="13">
        <v>9.6774193548387094E-2</v>
      </c>
      <c r="V10" s="13">
        <v>0.24761904761904799</v>
      </c>
      <c r="W10" s="13">
        <v>0.159663865546218</v>
      </c>
      <c r="X10" s="13">
        <v>0.13636363636363599</v>
      </c>
      <c r="Y10" s="13">
        <v>0.15887850467289699</v>
      </c>
      <c r="Z10" s="13">
        <v>0.16666666666666699</v>
      </c>
      <c r="AA10" s="13">
        <v>0.138364779874214</v>
      </c>
      <c r="AB10" s="13">
        <v>0.170212765957447</v>
      </c>
      <c r="AC10" s="13">
        <v>0.13235294117647101</v>
      </c>
      <c r="AD10" s="13">
        <v>4.3478260869565202E-2</v>
      </c>
      <c r="AE10" s="13"/>
      <c r="AF10" s="13">
        <v>0.15432873274780401</v>
      </c>
      <c r="AG10" s="13">
        <v>0.15369649805447499</v>
      </c>
      <c r="AH10" s="13"/>
      <c r="AI10" s="13">
        <v>0.18220338983050799</v>
      </c>
      <c r="AJ10" s="13">
        <v>0.14285714285714299</v>
      </c>
      <c r="AK10" s="13">
        <v>0.15028901734104</v>
      </c>
      <c r="AL10" s="13"/>
      <c r="AM10" s="13">
        <v>0.13235294117647101</v>
      </c>
      <c r="AN10" s="13">
        <v>0.25</v>
      </c>
      <c r="AO10" s="13">
        <v>0.18518518518518501</v>
      </c>
      <c r="AP10" s="13"/>
      <c r="AQ10" s="13">
        <v>0.15929203539823</v>
      </c>
      <c r="AR10" s="13">
        <v>0.1484375</v>
      </c>
      <c r="AS10" s="13"/>
      <c r="AT10" s="13">
        <v>0.15015015015015001</v>
      </c>
      <c r="AU10" s="13">
        <v>0.152241918665276</v>
      </c>
      <c r="AV10" s="13"/>
      <c r="AW10" s="13">
        <v>0.15014164305948999</v>
      </c>
      <c r="AX10" s="13">
        <v>0.152151101783841</v>
      </c>
      <c r="AY10" s="13"/>
      <c r="AZ10" s="13">
        <v>0.16974169741697401</v>
      </c>
      <c r="BA10" s="13">
        <v>0.14210526315789501</v>
      </c>
      <c r="BB10" s="13"/>
      <c r="BC10" s="13">
        <v>0.140804597701149</v>
      </c>
      <c r="BD10" s="13">
        <v>0.19130434782608699</v>
      </c>
      <c r="BE10" s="13"/>
      <c r="BF10" s="13">
        <v>0.11764705882352899</v>
      </c>
      <c r="BG10" s="13">
        <v>0.155660377358491</v>
      </c>
      <c r="BH10" s="13"/>
      <c r="BI10" s="13">
        <v>0.15942028985507201</v>
      </c>
      <c r="BJ10" s="13">
        <v>0.15141146278870801</v>
      </c>
      <c r="BK10" s="13"/>
      <c r="BL10" s="13">
        <v>0.146534653465347</v>
      </c>
      <c r="BM10" s="13">
        <v>0.14772727272727301</v>
      </c>
    </row>
    <row r="11" spans="2:65" x14ac:dyDescent="0.3">
      <c r="B11" s="14" t="s">
        <v>73</v>
      </c>
      <c r="C11" s="13">
        <v>0.13842662632375199</v>
      </c>
      <c r="D11" s="13">
        <v>0.112359550561798</v>
      </c>
      <c r="E11" s="13">
        <v>0.16184971098265899</v>
      </c>
      <c r="F11" s="13"/>
      <c r="G11" s="13">
        <v>0.16574585635359099</v>
      </c>
      <c r="H11" s="13">
        <v>0.13725490196078399</v>
      </c>
      <c r="I11" s="13">
        <v>0.143911439114391</v>
      </c>
      <c r="J11" s="13">
        <v>0.14218009478672999</v>
      </c>
      <c r="K11" s="13">
        <v>0.114503816793893</v>
      </c>
      <c r="L11" s="13">
        <v>0.116959064327485</v>
      </c>
      <c r="M11" s="13"/>
      <c r="N11" s="13">
        <v>0.134042553191489</v>
      </c>
      <c r="O11" s="13">
        <v>0.14705882352941199</v>
      </c>
      <c r="P11" s="13">
        <v>0.13483146067415699</v>
      </c>
      <c r="Q11" s="13">
        <v>0.14420062695924801</v>
      </c>
      <c r="R11" s="13"/>
      <c r="S11" s="13">
        <v>0.131487889273356</v>
      </c>
      <c r="T11" s="13">
        <v>0.111940298507463</v>
      </c>
      <c r="U11" s="13">
        <v>0.27419354838709697</v>
      </c>
      <c r="V11" s="13">
        <v>0.15238095238095201</v>
      </c>
      <c r="W11" s="13">
        <v>0.13445378151260501</v>
      </c>
      <c r="X11" s="13">
        <v>0.15151515151515199</v>
      </c>
      <c r="Y11" s="13">
        <v>0.11214953271028</v>
      </c>
      <c r="Z11" s="13">
        <v>0.133333333333333</v>
      </c>
      <c r="AA11" s="13">
        <v>0.113207547169811</v>
      </c>
      <c r="AB11" s="13">
        <v>0.12765957446808501</v>
      </c>
      <c r="AC11" s="13">
        <v>0.13235294117647101</v>
      </c>
      <c r="AD11" s="13">
        <v>0.26086956521739102</v>
      </c>
      <c r="AE11" s="13"/>
      <c r="AF11" s="13">
        <v>0.13048933500627399</v>
      </c>
      <c r="AG11" s="13">
        <v>0.15369649805447499</v>
      </c>
      <c r="AH11" s="13"/>
      <c r="AI11" s="13">
        <v>0.12288135593220301</v>
      </c>
      <c r="AJ11" s="13">
        <v>0.103896103896104</v>
      </c>
      <c r="AK11" s="13">
        <v>0.15606936416184999</v>
      </c>
      <c r="AL11" s="13"/>
      <c r="AM11" s="13">
        <v>0.11764705882352899</v>
      </c>
      <c r="AN11" s="13">
        <v>5.7692307692307702E-2</v>
      </c>
      <c r="AO11" s="13">
        <v>0.125925925925926</v>
      </c>
      <c r="AP11" s="13"/>
      <c r="AQ11" s="13">
        <v>0.13421828908554601</v>
      </c>
      <c r="AR11" s="13">
        <v>0.14374999999999999</v>
      </c>
      <c r="AS11" s="13"/>
      <c r="AT11" s="13">
        <v>0.13213213213213201</v>
      </c>
      <c r="AU11" s="13">
        <v>0.14285714285714299</v>
      </c>
      <c r="AV11" s="13"/>
      <c r="AW11" s="13">
        <v>0.13597733711048199</v>
      </c>
      <c r="AX11" s="13">
        <v>0.141657922350472</v>
      </c>
      <c r="AY11" s="13"/>
      <c r="AZ11" s="13">
        <v>0.13837638376383801</v>
      </c>
      <c r="BA11" s="13">
        <v>0.13815789473684201</v>
      </c>
      <c r="BB11" s="13"/>
      <c r="BC11" s="13">
        <v>0.14655172413793099</v>
      </c>
      <c r="BD11" s="13">
        <v>0.13043478260869601</v>
      </c>
      <c r="BE11" s="13"/>
      <c r="BF11" s="13">
        <v>0.13970588235294101</v>
      </c>
      <c r="BG11" s="13">
        <v>0.15094339622641501</v>
      </c>
      <c r="BH11" s="13"/>
      <c r="BI11" s="13">
        <v>0.101449275362319</v>
      </c>
      <c r="BJ11" s="13">
        <v>0.14285714285714299</v>
      </c>
      <c r="BK11" s="13"/>
      <c r="BL11" s="13">
        <v>0.13267326732673301</v>
      </c>
      <c r="BM11" s="13">
        <v>0.14393939393939401</v>
      </c>
    </row>
    <row r="12" spans="2:65" x14ac:dyDescent="0.3">
      <c r="B12" s="14" t="s">
        <v>74</v>
      </c>
      <c r="C12" s="13">
        <v>5.8245083207261697E-2</v>
      </c>
      <c r="D12" s="13">
        <v>6.7415730337078594E-2</v>
      </c>
      <c r="E12" s="13">
        <v>5.05780346820809E-2</v>
      </c>
      <c r="F12" s="13"/>
      <c r="G12" s="13">
        <v>5.5248618784530398E-2</v>
      </c>
      <c r="H12" s="13">
        <v>7.5630252100840303E-2</v>
      </c>
      <c r="I12" s="13">
        <v>5.5350553505535097E-2</v>
      </c>
      <c r="J12" s="13">
        <v>4.2654028436019002E-2</v>
      </c>
      <c r="K12" s="13">
        <v>5.34351145038168E-2</v>
      </c>
      <c r="L12" s="13">
        <v>5.2631578947368397E-2</v>
      </c>
      <c r="M12" s="13"/>
      <c r="N12" s="13">
        <v>7.6595744680851105E-2</v>
      </c>
      <c r="O12" s="13">
        <v>4.11764705882353E-2</v>
      </c>
      <c r="P12" s="13">
        <v>6.7415730337078594E-2</v>
      </c>
      <c r="Q12" s="13">
        <v>4.0752351097178702E-2</v>
      </c>
      <c r="R12" s="13"/>
      <c r="S12" s="13">
        <v>8.6505190311418706E-2</v>
      </c>
      <c r="T12" s="13">
        <v>5.22388059701493E-2</v>
      </c>
      <c r="U12" s="13">
        <v>4.8387096774193498E-2</v>
      </c>
      <c r="V12" s="13">
        <v>2.8571428571428598E-2</v>
      </c>
      <c r="W12" s="13">
        <v>5.8823529411764698E-2</v>
      </c>
      <c r="X12" s="13">
        <v>7.5757575757575801E-2</v>
      </c>
      <c r="Y12" s="13">
        <v>7.4766355140186896E-2</v>
      </c>
      <c r="Z12" s="13">
        <v>3.3333333333333298E-2</v>
      </c>
      <c r="AA12" s="13">
        <v>5.0314465408804999E-2</v>
      </c>
      <c r="AB12" s="13">
        <v>2.1276595744680899E-2</v>
      </c>
      <c r="AC12" s="13">
        <v>2.9411764705882401E-2</v>
      </c>
      <c r="AD12" s="13">
        <v>4.3478260869565202E-2</v>
      </c>
      <c r="AE12" s="13"/>
      <c r="AF12" s="13">
        <v>7.2772898368883301E-2</v>
      </c>
      <c r="AG12" s="13">
        <v>3.3073929961089502E-2</v>
      </c>
      <c r="AH12" s="13"/>
      <c r="AI12" s="13">
        <v>6.3559322033898302E-2</v>
      </c>
      <c r="AJ12" s="13">
        <v>3.8961038961039002E-2</v>
      </c>
      <c r="AK12" s="13">
        <v>6.9364161849711004E-2</v>
      </c>
      <c r="AL12" s="13"/>
      <c r="AM12" s="13">
        <v>8.8235294117647106E-2</v>
      </c>
      <c r="AN12" s="13">
        <v>3.8461538461538498E-2</v>
      </c>
      <c r="AO12" s="13">
        <v>5.1851851851851899E-2</v>
      </c>
      <c r="AP12" s="13"/>
      <c r="AQ12" s="13">
        <v>6.1946902654867297E-2</v>
      </c>
      <c r="AR12" s="13">
        <v>5.46875E-2</v>
      </c>
      <c r="AS12" s="13"/>
      <c r="AT12" s="13">
        <v>6.0060060060060101E-2</v>
      </c>
      <c r="AU12" s="13">
        <v>5.2137643378519297E-2</v>
      </c>
      <c r="AV12" s="13"/>
      <c r="AW12" s="13">
        <v>8.4985835694051007E-2</v>
      </c>
      <c r="AX12" s="13">
        <v>4.7219307450157399E-2</v>
      </c>
      <c r="AY12" s="13"/>
      <c r="AZ12" s="13">
        <v>4.98154981549815E-2</v>
      </c>
      <c r="BA12" s="13">
        <v>6.4473684210526294E-2</v>
      </c>
      <c r="BB12" s="13"/>
      <c r="BC12" s="13">
        <v>7.7586206896551699E-2</v>
      </c>
      <c r="BD12" s="13">
        <v>5.21739130434783E-2</v>
      </c>
      <c r="BE12" s="13"/>
      <c r="BF12" s="13">
        <v>6.6176470588235295E-2</v>
      </c>
      <c r="BG12" s="13">
        <v>8.4905660377358499E-2</v>
      </c>
      <c r="BH12" s="13"/>
      <c r="BI12" s="13">
        <v>4.3478260869565202E-2</v>
      </c>
      <c r="BJ12" s="13">
        <v>5.9024807527801502E-2</v>
      </c>
      <c r="BK12" s="13"/>
      <c r="BL12" s="13">
        <v>6.9306930693069299E-2</v>
      </c>
      <c r="BM12" s="13">
        <v>5.1767676767676803E-2</v>
      </c>
    </row>
    <row r="13" spans="2:65" x14ac:dyDescent="0.3">
      <c r="B13" s="14" t="s">
        <v>75</v>
      </c>
      <c r="C13" s="13">
        <v>3.5552193645990902E-2</v>
      </c>
      <c r="D13" s="13">
        <v>3.3707865168539297E-2</v>
      </c>
      <c r="E13" s="13">
        <v>3.4682080924855502E-2</v>
      </c>
      <c r="F13" s="13"/>
      <c r="G13" s="13">
        <v>2.2099447513812199E-2</v>
      </c>
      <c r="H13" s="13">
        <v>3.0812324929972001E-2</v>
      </c>
      <c r="I13" s="13">
        <v>2.9520295202952001E-2</v>
      </c>
      <c r="J13" s="13">
        <v>4.7393364928909901E-2</v>
      </c>
      <c r="K13" s="13">
        <v>3.8167938931297697E-2</v>
      </c>
      <c r="L13" s="13">
        <v>5.2631578947368397E-2</v>
      </c>
      <c r="M13" s="13"/>
      <c r="N13" s="13">
        <v>2.1276595744680899E-2</v>
      </c>
      <c r="O13" s="13">
        <v>5.29411764705882E-2</v>
      </c>
      <c r="P13" s="13">
        <v>2.8089887640449399E-2</v>
      </c>
      <c r="Q13" s="13">
        <v>4.3887147335423198E-2</v>
      </c>
      <c r="R13" s="13"/>
      <c r="S13" s="13">
        <v>2.0761245674740501E-2</v>
      </c>
      <c r="T13" s="13">
        <v>9.7014925373134303E-2</v>
      </c>
      <c r="U13" s="13">
        <v>4.8387096774193498E-2</v>
      </c>
      <c r="V13" s="13">
        <v>2.8571428571428598E-2</v>
      </c>
      <c r="W13" s="13">
        <v>3.3613445378151301E-2</v>
      </c>
      <c r="X13" s="13">
        <v>3.03030303030303E-2</v>
      </c>
      <c r="Y13" s="13">
        <v>2.80373831775701E-2</v>
      </c>
      <c r="Z13" s="13">
        <v>0</v>
      </c>
      <c r="AA13" s="13">
        <v>1.88679245283019E-2</v>
      </c>
      <c r="AB13" s="13">
        <v>4.2553191489361701E-2</v>
      </c>
      <c r="AC13" s="13">
        <v>4.4117647058823498E-2</v>
      </c>
      <c r="AD13" s="13">
        <v>4.3478260869565202E-2</v>
      </c>
      <c r="AE13" s="13"/>
      <c r="AF13" s="13">
        <v>2.2584692597239699E-2</v>
      </c>
      <c r="AG13" s="13">
        <v>5.4474708171206199E-2</v>
      </c>
      <c r="AH13" s="13"/>
      <c r="AI13" s="13">
        <v>2.1186440677966101E-2</v>
      </c>
      <c r="AJ13" s="13">
        <v>2.5974025974026E-2</v>
      </c>
      <c r="AK13" s="13">
        <v>2.8901734104046201E-2</v>
      </c>
      <c r="AL13" s="13"/>
      <c r="AM13" s="13">
        <v>0</v>
      </c>
      <c r="AN13" s="13">
        <v>1.9230769230769201E-2</v>
      </c>
      <c r="AO13" s="13">
        <v>4.4444444444444398E-2</v>
      </c>
      <c r="AP13" s="13"/>
      <c r="AQ13" s="13">
        <v>2.3598820058997001E-2</v>
      </c>
      <c r="AR13" s="13">
        <v>4.6875E-2</v>
      </c>
      <c r="AS13" s="13"/>
      <c r="AT13" s="13">
        <v>1.8018018018018001E-2</v>
      </c>
      <c r="AU13" s="13">
        <v>4.1710114702815403E-2</v>
      </c>
      <c r="AV13" s="13"/>
      <c r="AW13" s="13">
        <v>3.9660056657223802E-2</v>
      </c>
      <c r="AX13" s="13">
        <v>3.3578174186778602E-2</v>
      </c>
      <c r="AY13" s="13"/>
      <c r="AZ13" s="13">
        <v>3.5055350553505497E-2</v>
      </c>
      <c r="BA13" s="13">
        <v>3.5526315789473698E-2</v>
      </c>
      <c r="BB13" s="13"/>
      <c r="BC13" s="13">
        <v>1.72413793103448E-2</v>
      </c>
      <c r="BD13" s="13">
        <v>2.1739130434782601E-2</v>
      </c>
      <c r="BE13" s="13"/>
      <c r="BF13" s="13">
        <v>7.3529411764705899E-3</v>
      </c>
      <c r="BG13" s="13">
        <v>2.3584905660377398E-2</v>
      </c>
      <c r="BH13" s="13"/>
      <c r="BI13" s="13">
        <v>3.6231884057971002E-2</v>
      </c>
      <c r="BJ13" s="13">
        <v>3.59281437125748E-2</v>
      </c>
      <c r="BK13" s="13"/>
      <c r="BL13" s="13">
        <v>3.36633663366337E-2</v>
      </c>
      <c r="BM13" s="13">
        <v>3.7878787878787901E-2</v>
      </c>
    </row>
    <row r="14" spans="2:65" x14ac:dyDescent="0.3">
      <c r="B14" s="14" t="s">
        <v>76</v>
      </c>
      <c r="C14" s="17">
        <v>0.61346444780635401</v>
      </c>
      <c r="D14" s="17">
        <v>0.64526484751203805</v>
      </c>
      <c r="E14" s="17">
        <v>0.58526011560693603</v>
      </c>
      <c r="F14" s="17"/>
      <c r="G14" s="17">
        <v>0.61325966850828695</v>
      </c>
      <c r="H14" s="17">
        <v>0.58823529411764697</v>
      </c>
      <c r="I14" s="17">
        <v>0.61992619926199299</v>
      </c>
      <c r="J14" s="17">
        <v>0.62085308056872002</v>
      </c>
      <c r="K14" s="17">
        <v>0.65648854961832104</v>
      </c>
      <c r="L14" s="17">
        <v>0.61403508771929804</v>
      </c>
      <c r="M14" s="17"/>
      <c r="N14" s="17">
        <v>0.63617021276595698</v>
      </c>
      <c r="O14" s="17">
        <v>0.61470588235294099</v>
      </c>
      <c r="P14" s="17">
        <v>0.57303370786516805</v>
      </c>
      <c r="Q14" s="17">
        <v>0.59874608150470199</v>
      </c>
      <c r="R14" s="17"/>
      <c r="S14" s="17">
        <v>0.59169550173010399</v>
      </c>
      <c r="T14" s="17">
        <v>0.61940298507462699</v>
      </c>
      <c r="U14" s="17">
        <v>0.532258064516129</v>
      </c>
      <c r="V14" s="17">
        <v>0.54285714285714304</v>
      </c>
      <c r="W14" s="17">
        <v>0.61344537815126099</v>
      </c>
      <c r="X14" s="17">
        <v>0.60606060606060597</v>
      </c>
      <c r="Y14" s="17">
        <v>0.62616822429906505</v>
      </c>
      <c r="Z14" s="17">
        <v>0.66666666666666696</v>
      </c>
      <c r="AA14" s="17">
        <v>0.679245283018868</v>
      </c>
      <c r="AB14" s="17">
        <v>0.63829787234042601</v>
      </c>
      <c r="AC14" s="17">
        <v>0.66176470588235303</v>
      </c>
      <c r="AD14" s="17">
        <v>0.60869565217391297</v>
      </c>
      <c r="AE14" s="17"/>
      <c r="AF14" s="17">
        <v>0.61982434127979902</v>
      </c>
      <c r="AG14" s="17">
        <v>0.60505836575875505</v>
      </c>
      <c r="AH14" s="17"/>
      <c r="AI14" s="17">
        <v>0.61016949152542399</v>
      </c>
      <c r="AJ14" s="17">
        <v>0.68831168831168799</v>
      </c>
      <c r="AK14" s="17">
        <v>0.59537572254335303</v>
      </c>
      <c r="AL14" s="17"/>
      <c r="AM14" s="17">
        <v>0.66176470588235303</v>
      </c>
      <c r="AN14" s="17">
        <v>0.63461538461538503</v>
      </c>
      <c r="AO14" s="17">
        <v>0.592592592592593</v>
      </c>
      <c r="AP14" s="17"/>
      <c r="AQ14" s="17">
        <v>0.62094395280236003</v>
      </c>
      <c r="AR14" s="17">
        <v>0.60624999999999996</v>
      </c>
      <c r="AS14" s="17"/>
      <c r="AT14" s="17">
        <v>0.63963963963963999</v>
      </c>
      <c r="AU14" s="17">
        <v>0.61105318039624601</v>
      </c>
      <c r="AV14" s="17"/>
      <c r="AW14" s="17">
        <v>0.58923512747875395</v>
      </c>
      <c r="AX14" s="17">
        <v>0.62539349422875101</v>
      </c>
      <c r="AY14" s="17"/>
      <c r="AZ14" s="17">
        <v>0.60701107011070099</v>
      </c>
      <c r="BA14" s="17">
        <v>0.61973684210526303</v>
      </c>
      <c r="BB14" s="17"/>
      <c r="BC14" s="17">
        <v>0.61781609195402298</v>
      </c>
      <c r="BD14" s="17">
        <v>0.60434782608695703</v>
      </c>
      <c r="BE14" s="17"/>
      <c r="BF14" s="17">
        <v>0.66911764705882304</v>
      </c>
      <c r="BG14" s="17">
        <v>0.58490566037735803</v>
      </c>
      <c r="BH14" s="17"/>
      <c r="BI14" s="17">
        <v>0.65942028985507295</v>
      </c>
      <c r="BJ14" s="17">
        <v>0.61077844311377205</v>
      </c>
      <c r="BK14" s="17"/>
      <c r="BL14" s="17">
        <v>0.61782178217821804</v>
      </c>
      <c r="BM14" s="17">
        <v>0.61868686868686895</v>
      </c>
    </row>
    <row r="15" spans="2:65" x14ac:dyDescent="0.3">
      <c r="B15" s="14" t="s">
        <v>77</v>
      </c>
      <c r="C15" s="17">
        <v>0.19667170953101401</v>
      </c>
      <c r="D15" s="17">
        <v>0.17977528089887601</v>
      </c>
      <c r="E15" s="17">
        <v>0.21242774566473999</v>
      </c>
      <c r="F15" s="17"/>
      <c r="G15" s="17">
        <v>0.22099447513812201</v>
      </c>
      <c r="H15" s="17">
        <v>0.212885154061625</v>
      </c>
      <c r="I15" s="17">
        <v>0.199261992619926</v>
      </c>
      <c r="J15" s="17">
        <v>0.184834123222749</v>
      </c>
      <c r="K15" s="17">
        <v>0.16793893129771001</v>
      </c>
      <c r="L15" s="17">
        <v>0.16959064327485401</v>
      </c>
      <c r="M15" s="17"/>
      <c r="N15" s="17">
        <v>0.21063829787234001</v>
      </c>
      <c r="O15" s="17">
        <v>0.188235294117647</v>
      </c>
      <c r="P15" s="17">
        <v>0.202247191011236</v>
      </c>
      <c r="Q15" s="17">
        <v>0.18495297805642599</v>
      </c>
      <c r="R15" s="17"/>
      <c r="S15" s="17">
        <v>0.21799307958477501</v>
      </c>
      <c r="T15" s="17">
        <v>0.164179104477612</v>
      </c>
      <c r="U15" s="17">
        <v>0.32258064516128998</v>
      </c>
      <c r="V15" s="17">
        <v>0.180952380952381</v>
      </c>
      <c r="W15" s="17">
        <v>0.19327731092437</v>
      </c>
      <c r="X15" s="17">
        <v>0.22727272727272699</v>
      </c>
      <c r="Y15" s="17">
        <v>0.18691588785046701</v>
      </c>
      <c r="Z15" s="17">
        <v>0.16666666666666699</v>
      </c>
      <c r="AA15" s="17">
        <v>0.16352201257861601</v>
      </c>
      <c r="AB15" s="17">
        <v>0.14893617021276601</v>
      </c>
      <c r="AC15" s="17">
        <v>0.161764705882353</v>
      </c>
      <c r="AD15" s="17">
        <v>0.30434782608695699</v>
      </c>
      <c r="AE15" s="17"/>
      <c r="AF15" s="17">
        <v>0.203262233375157</v>
      </c>
      <c r="AG15" s="17">
        <v>0.18677042801556401</v>
      </c>
      <c r="AH15" s="17"/>
      <c r="AI15" s="17">
        <v>0.186440677966102</v>
      </c>
      <c r="AJ15" s="17">
        <v>0.14285714285714299</v>
      </c>
      <c r="AK15" s="17">
        <v>0.225433526011561</v>
      </c>
      <c r="AL15" s="17"/>
      <c r="AM15" s="17">
        <v>0.20588235294117599</v>
      </c>
      <c r="AN15" s="17">
        <v>9.6153846153846201E-2</v>
      </c>
      <c r="AO15" s="17">
        <v>0.17777777777777801</v>
      </c>
      <c r="AP15" s="17"/>
      <c r="AQ15" s="17">
        <v>0.196165191740413</v>
      </c>
      <c r="AR15" s="17">
        <v>0.19843749999999999</v>
      </c>
      <c r="AS15" s="17"/>
      <c r="AT15" s="17">
        <v>0.192192192192192</v>
      </c>
      <c r="AU15" s="17">
        <v>0.19499478623566199</v>
      </c>
      <c r="AV15" s="17"/>
      <c r="AW15" s="17">
        <v>0.22096317280453301</v>
      </c>
      <c r="AX15" s="17">
        <v>0.18887722980062999</v>
      </c>
      <c r="AY15" s="17"/>
      <c r="AZ15" s="17">
        <v>0.188191881918819</v>
      </c>
      <c r="BA15" s="17">
        <v>0.202631578947368</v>
      </c>
      <c r="BB15" s="17"/>
      <c r="BC15" s="17">
        <v>0.22413793103448301</v>
      </c>
      <c r="BD15" s="17">
        <v>0.182608695652174</v>
      </c>
      <c r="BE15" s="17"/>
      <c r="BF15" s="17">
        <v>0.20588235294117599</v>
      </c>
      <c r="BG15" s="17">
        <v>0.235849056603774</v>
      </c>
      <c r="BH15" s="17"/>
      <c r="BI15" s="17">
        <v>0.14492753623188401</v>
      </c>
      <c r="BJ15" s="17">
        <v>0.201881950384944</v>
      </c>
      <c r="BK15" s="17"/>
      <c r="BL15" s="17">
        <v>0.20198019801980199</v>
      </c>
      <c r="BM15" s="17">
        <v>0.195707070707071</v>
      </c>
    </row>
    <row r="16" spans="2:65" x14ac:dyDescent="0.3">
      <c r="B16" s="14" t="s">
        <v>78</v>
      </c>
      <c r="C16" s="18">
        <v>0.41679273827534002</v>
      </c>
      <c r="D16" s="18">
        <v>0.46548956661316199</v>
      </c>
      <c r="E16" s="18">
        <v>0.37283236994219598</v>
      </c>
      <c r="F16" s="18"/>
      <c r="G16" s="18">
        <v>0.39226519337016602</v>
      </c>
      <c r="H16" s="18">
        <v>0.37535014005602202</v>
      </c>
      <c r="I16" s="18">
        <v>0.420664206642066</v>
      </c>
      <c r="J16" s="18">
        <v>0.43601895734597201</v>
      </c>
      <c r="K16" s="18">
        <v>0.488549618320611</v>
      </c>
      <c r="L16" s="18">
        <v>0.44444444444444398</v>
      </c>
      <c r="M16" s="18"/>
      <c r="N16" s="18">
        <v>0.42553191489361702</v>
      </c>
      <c r="O16" s="18">
        <v>0.42647058823529399</v>
      </c>
      <c r="P16" s="18">
        <v>0.37078651685393299</v>
      </c>
      <c r="Q16" s="18">
        <v>0.41379310344827602</v>
      </c>
      <c r="R16" s="18"/>
      <c r="S16" s="18">
        <v>0.37370242214532901</v>
      </c>
      <c r="T16" s="18">
        <v>0.45522388059701502</v>
      </c>
      <c r="U16" s="18">
        <v>0.209677419354839</v>
      </c>
      <c r="V16" s="18">
        <v>0.36190476190476201</v>
      </c>
      <c r="W16" s="18">
        <v>0.42016806722689098</v>
      </c>
      <c r="X16" s="18">
        <v>0.37878787878787901</v>
      </c>
      <c r="Y16" s="18">
        <v>0.43925233644859801</v>
      </c>
      <c r="Z16" s="18">
        <v>0.5</v>
      </c>
      <c r="AA16" s="18">
        <v>0.51572327044025101</v>
      </c>
      <c r="AB16" s="18">
        <v>0.48936170212766</v>
      </c>
      <c r="AC16" s="18">
        <v>0.5</v>
      </c>
      <c r="AD16" s="18">
        <v>0.30434782608695699</v>
      </c>
      <c r="AE16" s="18"/>
      <c r="AF16" s="18">
        <v>0.41656210790464199</v>
      </c>
      <c r="AG16" s="18">
        <v>0.41828793774319101</v>
      </c>
      <c r="AH16" s="18"/>
      <c r="AI16" s="18">
        <v>0.42372881355932202</v>
      </c>
      <c r="AJ16" s="18">
        <v>0.54545454545454497</v>
      </c>
      <c r="AK16" s="18">
        <v>0.369942196531792</v>
      </c>
      <c r="AL16" s="18"/>
      <c r="AM16" s="18">
        <v>0.45588235294117702</v>
      </c>
      <c r="AN16" s="18">
        <v>0.53846153846153799</v>
      </c>
      <c r="AO16" s="18">
        <v>0.41481481481481502</v>
      </c>
      <c r="AP16" s="18"/>
      <c r="AQ16" s="18">
        <v>0.42477876106194701</v>
      </c>
      <c r="AR16" s="18">
        <v>0.40781250000000002</v>
      </c>
      <c r="AS16" s="18"/>
      <c r="AT16" s="18">
        <v>0.44744744744744702</v>
      </c>
      <c r="AU16" s="18">
        <v>0.41605839416058399</v>
      </c>
      <c r="AV16" s="18"/>
      <c r="AW16" s="18">
        <v>0.36827195467422102</v>
      </c>
      <c r="AX16" s="18">
        <v>0.43651626442812202</v>
      </c>
      <c r="AY16" s="18"/>
      <c r="AZ16" s="18">
        <v>0.41881918819188202</v>
      </c>
      <c r="BA16" s="18">
        <v>0.41710526315789498</v>
      </c>
      <c r="BB16" s="18"/>
      <c r="BC16" s="18">
        <v>0.39367816091954</v>
      </c>
      <c r="BD16" s="18">
        <v>0.421739130434783</v>
      </c>
      <c r="BE16" s="18"/>
      <c r="BF16" s="18">
        <v>0.46323529411764702</v>
      </c>
      <c r="BG16" s="18">
        <v>0.34905660377358499</v>
      </c>
      <c r="BH16" s="18"/>
      <c r="BI16" s="18">
        <v>0.51449275362318803</v>
      </c>
      <c r="BJ16" s="18">
        <v>0.408896492728828</v>
      </c>
      <c r="BK16" s="18"/>
      <c r="BL16" s="18">
        <v>0.41584158415841599</v>
      </c>
      <c r="BM16" s="18">
        <v>0.42297979797979801</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84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70</v>
      </c>
      <c r="C8" s="13">
        <v>0.218608169440242</v>
      </c>
      <c r="D8" s="13">
        <v>0.24077046548956699</v>
      </c>
      <c r="E8" s="13">
        <v>0.19797687861271701</v>
      </c>
      <c r="F8" s="13"/>
      <c r="G8" s="13">
        <v>0.16574585635359099</v>
      </c>
      <c r="H8" s="13">
        <v>0.224089635854342</v>
      </c>
      <c r="I8" s="13">
        <v>0.22140221402214</v>
      </c>
      <c r="J8" s="13">
        <v>0.20379146919431301</v>
      </c>
      <c r="K8" s="13">
        <v>0.26717557251908403</v>
      </c>
      <c r="L8" s="13">
        <v>0.23976608187134499</v>
      </c>
      <c r="M8" s="13"/>
      <c r="N8" s="13">
        <v>0.20425531914893599</v>
      </c>
      <c r="O8" s="13">
        <v>0.21176470588235299</v>
      </c>
      <c r="P8" s="13">
        <v>0.19662921348314599</v>
      </c>
      <c r="Q8" s="13">
        <v>0.26645768025078398</v>
      </c>
      <c r="R8" s="13"/>
      <c r="S8" s="13">
        <v>0.23529411764705899</v>
      </c>
      <c r="T8" s="13">
        <v>0.171641791044776</v>
      </c>
      <c r="U8" s="13">
        <v>0.19354838709677399</v>
      </c>
      <c r="V8" s="13">
        <v>0.114285714285714</v>
      </c>
      <c r="W8" s="13">
        <v>0.22689075630252101</v>
      </c>
      <c r="X8" s="13">
        <v>0.25</v>
      </c>
      <c r="Y8" s="13">
        <v>0.15887850467289699</v>
      </c>
      <c r="Z8" s="13">
        <v>0.3</v>
      </c>
      <c r="AA8" s="13">
        <v>0.20754716981132099</v>
      </c>
      <c r="AB8" s="13">
        <v>0.25531914893617003</v>
      </c>
      <c r="AC8" s="13">
        <v>0.33823529411764702</v>
      </c>
      <c r="AD8" s="13">
        <v>0.34782608695652201</v>
      </c>
      <c r="AE8" s="13"/>
      <c r="AF8" s="13">
        <v>0.222082810539523</v>
      </c>
      <c r="AG8" s="13">
        <v>0.21595330739299601</v>
      </c>
      <c r="AH8" s="13"/>
      <c r="AI8" s="13">
        <v>0.19067796610169499</v>
      </c>
      <c r="AJ8" s="13">
        <v>0.27272727272727298</v>
      </c>
      <c r="AK8" s="13">
        <v>0.21676300578034699</v>
      </c>
      <c r="AL8" s="13"/>
      <c r="AM8" s="13">
        <v>0.25</v>
      </c>
      <c r="AN8" s="13">
        <v>0.269230769230769</v>
      </c>
      <c r="AO8" s="13">
        <v>0.17037037037037001</v>
      </c>
      <c r="AP8" s="13"/>
      <c r="AQ8" s="13">
        <v>0.212389380530973</v>
      </c>
      <c r="AR8" s="13">
        <v>0.2265625</v>
      </c>
      <c r="AS8" s="13"/>
      <c r="AT8" s="13">
        <v>0.21021021021021</v>
      </c>
      <c r="AU8" s="13">
        <v>0.22523461939520301</v>
      </c>
      <c r="AV8" s="13"/>
      <c r="AW8" s="13">
        <v>0.22946175637393801</v>
      </c>
      <c r="AX8" s="13">
        <v>0.21615949632738701</v>
      </c>
      <c r="AY8" s="13"/>
      <c r="AZ8" s="13">
        <v>0.232472324723247</v>
      </c>
      <c r="BA8" s="13">
        <v>0.20921052631578901</v>
      </c>
      <c r="BB8" s="13"/>
      <c r="BC8" s="13">
        <v>0.232758620689655</v>
      </c>
      <c r="BD8" s="13">
        <v>0.208695652173913</v>
      </c>
      <c r="BE8" s="13"/>
      <c r="BF8" s="13">
        <v>0.213235294117647</v>
      </c>
      <c r="BG8" s="13">
        <v>0.245283018867925</v>
      </c>
      <c r="BH8" s="13"/>
      <c r="BI8" s="13">
        <v>0.30434782608695699</v>
      </c>
      <c r="BJ8" s="13">
        <v>0.20786997433703999</v>
      </c>
      <c r="BK8" s="13"/>
      <c r="BL8" s="13">
        <v>0.26732673267326701</v>
      </c>
      <c r="BM8" s="13">
        <v>0.190656565656566</v>
      </c>
    </row>
    <row r="9" spans="2:65" x14ac:dyDescent="0.3">
      <c r="B9" s="14" t="s">
        <v>71</v>
      </c>
      <c r="C9" s="13">
        <v>0.39107413010589998</v>
      </c>
      <c r="D9" s="13">
        <v>0.420545746388443</v>
      </c>
      <c r="E9" s="13">
        <v>0.36271676300577999</v>
      </c>
      <c r="F9" s="13"/>
      <c r="G9" s="13">
        <v>0.475138121546961</v>
      </c>
      <c r="H9" s="13">
        <v>0.37254901960784298</v>
      </c>
      <c r="I9" s="13">
        <v>0.38007380073800701</v>
      </c>
      <c r="J9" s="13">
        <v>0.41232227488151701</v>
      </c>
      <c r="K9" s="13">
        <v>0.32824427480916002</v>
      </c>
      <c r="L9" s="13">
        <v>0.38011695906432702</v>
      </c>
      <c r="M9" s="13"/>
      <c r="N9" s="13">
        <v>0.38510638297872302</v>
      </c>
      <c r="O9" s="13">
        <v>0.39411764705882402</v>
      </c>
      <c r="P9" s="13">
        <v>0.42134831460674199</v>
      </c>
      <c r="Q9" s="13">
        <v>0.37617554858934199</v>
      </c>
      <c r="R9" s="13"/>
      <c r="S9" s="13">
        <v>0.34602076124567499</v>
      </c>
      <c r="T9" s="13">
        <v>0.47014925373134298</v>
      </c>
      <c r="U9" s="13">
        <v>0.33870967741935498</v>
      </c>
      <c r="V9" s="13">
        <v>0.4</v>
      </c>
      <c r="W9" s="13">
        <v>0.42016806722689098</v>
      </c>
      <c r="X9" s="13">
        <v>0.34090909090909099</v>
      </c>
      <c r="Y9" s="13">
        <v>0.420560747663551</v>
      </c>
      <c r="Z9" s="13">
        <v>0.2</v>
      </c>
      <c r="AA9" s="13">
        <v>0.42138364779874199</v>
      </c>
      <c r="AB9" s="13">
        <v>0.42553191489361702</v>
      </c>
      <c r="AC9" s="13">
        <v>0.42647058823529399</v>
      </c>
      <c r="AD9" s="13">
        <v>0.39130434782608697</v>
      </c>
      <c r="AE9" s="13"/>
      <c r="AF9" s="13">
        <v>0.39146800501882101</v>
      </c>
      <c r="AG9" s="13">
        <v>0.392996108949416</v>
      </c>
      <c r="AH9" s="13"/>
      <c r="AI9" s="13">
        <v>0.40254237288135603</v>
      </c>
      <c r="AJ9" s="13">
        <v>0.29870129870129902</v>
      </c>
      <c r="AK9" s="13">
        <v>0.39884393063583801</v>
      </c>
      <c r="AL9" s="13"/>
      <c r="AM9" s="13">
        <v>0.38235294117647101</v>
      </c>
      <c r="AN9" s="13">
        <v>0.42307692307692302</v>
      </c>
      <c r="AO9" s="13">
        <v>0.37777777777777799</v>
      </c>
      <c r="AP9" s="13"/>
      <c r="AQ9" s="13">
        <v>0.37905604719764002</v>
      </c>
      <c r="AR9" s="13">
        <v>0.40312500000000001</v>
      </c>
      <c r="AS9" s="13"/>
      <c r="AT9" s="13">
        <v>0.40840840840840797</v>
      </c>
      <c r="AU9" s="13">
        <v>0.385818561001043</v>
      </c>
      <c r="AV9" s="13"/>
      <c r="AW9" s="13">
        <v>0.37960339943342802</v>
      </c>
      <c r="AX9" s="13">
        <v>0.396642182581322</v>
      </c>
      <c r="AY9" s="13"/>
      <c r="AZ9" s="13">
        <v>0.411439114391144</v>
      </c>
      <c r="BA9" s="13">
        <v>0.38026315789473702</v>
      </c>
      <c r="BB9" s="13"/>
      <c r="BC9" s="13">
        <v>0.40517241379310298</v>
      </c>
      <c r="BD9" s="13">
        <v>0.38260869565217398</v>
      </c>
      <c r="BE9" s="13"/>
      <c r="BF9" s="13">
        <v>0.36029411764705899</v>
      </c>
      <c r="BG9" s="13">
        <v>0.43396226415094302</v>
      </c>
      <c r="BH9" s="13"/>
      <c r="BI9" s="13">
        <v>0.36231884057970998</v>
      </c>
      <c r="BJ9" s="13">
        <v>0.39435414884516701</v>
      </c>
      <c r="BK9" s="13"/>
      <c r="BL9" s="13">
        <v>0.39009900990099</v>
      </c>
      <c r="BM9" s="13">
        <v>0.39141414141414099</v>
      </c>
    </row>
    <row r="10" spans="2:65" x14ac:dyDescent="0.3">
      <c r="B10" s="14" t="s">
        <v>72</v>
      </c>
      <c r="C10" s="13">
        <v>0.18003025718608201</v>
      </c>
      <c r="D10" s="13">
        <v>0.141252006420546</v>
      </c>
      <c r="E10" s="13">
        <v>0.21676300578034699</v>
      </c>
      <c r="F10" s="13"/>
      <c r="G10" s="13">
        <v>0.193370165745856</v>
      </c>
      <c r="H10" s="13">
        <v>0.198879551820728</v>
      </c>
      <c r="I10" s="13">
        <v>0.17343173431734299</v>
      </c>
      <c r="J10" s="13">
        <v>0.175355450236967</v>
      </c>
      <c r="K10" s="13">
        <v>0.16793893129771001</v>
      </c>
      <c r="L10" s="13">
        <v>0.15204678362573101</v>
      </c>
      <c r="M10" s="13"/>
      <c r="N10" s="13">
        <v>0.20212765957446799</v>
      </c>
      <c r="O10" s="13">
        <v>0.15</v>
      </c>
      <c r="P10" s="13">
        <v>0.162921348314607</v>
      </c>
      <c r="Q10" s="13">
        <v>0.18495297805642599</v>
      </c>
      <c r="R10" s="13"/>
      <c r="S10" s="13">
        <v>0.17647058823529399</v>
      </c>
      <c r="T10" s="13">
        <v>0.19402985074626899</v>
      </c>
      <c r="U10" s="13">
        <v>0.225806451612903</v>
      </c>
      <c r="V10" s="13">
        <v>0.21904761904761899</v>
      </c>
      <c r="W10" s="13">
        <v>0.151260504201681</v>
      </c>
      <c r="X10" s="13">
        <v>0.204545454545455</v>
      </c>
      <c r="Y10" s="13">
        <v>0.19626168224299101</v>
      </c>
      <c r="Z10" s="13">
        <v>0.36666666666666697</v>
      </c>
      <c r="AA10" s="13">
        <v>0.138364779874214</v>
      </c>
      <c r="AB10" s="13">
        <v>0.170212765957447</v>
      </c>
      <c r="AC10" s="13">
        <v>0.11764705882352899</v>
      </c>
      <c r="AD10" s="13">
        <v>4.3478260869565202E-2</v>
      </c>
      <c r="AE10" s="13"/>
      <c r="AF10" s="13">
        <v>0.18067754077791701</v>
      </c>
      <c r="AG10" s="13">
        <v>0.17509727626459101</v>
      </c>
      <c r="AH10" s="13"/>
      <c r="AI10" s="13">
        <v>0.17372881355932199</v>
      </c>
      <c r="AJ10" s="13">
        <v>0.246753246753247</v>
      </c>
      <c r="AK10" s="13">
        <v>0.15317919075144501</v>
      </c>
      <c r="AL10" s="13"/>
      <c r="AM10" s="13">
        <v>0.14705882352941199</v>
      </c>
      <c r="AN10" s="13">
        <v>0.17307692307692299</v>
      </c>
      <c r="AO10" s="13">
        <v>0.24444444444444399</v>
      </c>
      <c r="AP10" s="13"/>
      <c r="AQ10" s="13">
        <v>0.20501474926253699</v>
      </c>
      <c r="AR10" s="13">
        <v>0.15312500000000001</v>
      </c>
      <c r="AS10" s="13"/>
      <c r="AT10" s="13">
        <v>0.17717717717717699</v>
      </c>
      <c r="AU10" s="13">
        <v>0.17831074035453601</v>
      </c>
      <c r="AV10" s="13"/>
      <c r="AW10" s="13">
        <v>0.17847025495750701</v>
      </c>
      <c r="AX10" s="13">
        <v>0.17838405036726099</v>
      </c>
      <c r="AY10" s="13"/>
      <c r="AZ10" s="13">
        <v>0.15313653136531399</v>
      </c>
      <c r="BA10" s="13">
        <v>0.197368421052632</v>
      </c>
      <c r="BB10" s="13"/>
      <c r="BC10" s="13">
        <v>0.16666666666666699</v>
      </c>
      <c r="BD10" s="13">
        <v>0.208695652173913</v>
      </c>
      <c r="BE10" s="13"/>
      <c r="BF10" s="13">
        <v>0.16911764705882401</v>
      </c>
      <c r="BG10" s="13">
        <v>0.165094339622642</v>
      </c>
      <c r="BH10" s="13"/>
      <c r="BI10" s="13">
        <v>0.188405797101449</v>
      </c>
      <c r="BJ10" s="13">
        <v>0.179640718562874</v>
      </c>
      <c r="BK10" s="13"/>
      <c r="BL10" s="13">
        <v>0.16039603960396001</v>
      </c>
      <c r="BM10" s="13">
        <v>0.190656565656566</v>
      </c>
    </row>
    <row r="11" spans="2:65" x14ac:dyDescent="0.3">
      <c r="B11" s="14" t="s">
        <v>73</v>
      </c>
      <c r="C11" s="13">
        <v>0.12708018154311601</v>
      </c>
      <c r="D11" s="13">
        <v>0.123595505617978</v>
      </c>
      <c r="E11" s="13">
        <v>0.130057803468208</v>
      </c>
      <c r="F11" s="13"/>
      <c r="G11" s="13">
        <v>0.116022099447514</v>
      </c>
      <c r="H11" s="13">
        <v>0.120448179271709</v>
      </c>
      <c r="I11" s="13">
        <v>0.12546125461254601</v>
      </c>
      <c r="J11" s="13">
        <v>0.11848341232227499</v>
      </c>
      <c r="K11" s="13">
        <v>0.14503816793893101</v>
      </c>
      <c r="L11" s="13">
        <v>0.15204678362573101</v>
      </c>
      <c r="M11" s="13"/>
      <c r="N11" s="13">
        <v>0.12765957446808501</v>
      </c>
      <c r="O11" s="13">
        <v>0.152941176470588</v>
      </c>
      <c r="P11" s="13">
        <v>0.15730337078651699</v>
      </c>
      <c r="Q11" s="13">
        <v>8.7774294670846395E-2</v>
      </c>
      <c r="R11" s="13"/>
      <c r="S11" s="13">
        <v>0.16608996539792401</v>
      </c>
      <c r="T11" s="13">
        <v>8.2089552238805999E-2</v>
      </c>
      <c r="U11" s="13">
        <v>0.112903225806452</v>
      </c>
      <c r="V11" s="13">
        <v>0.161904761904762</v>
      </c>
      <c r="W11" s="13">
        <v>0.10084033613445401</v>
      </c>
      <c r="X11" s="13">
        <v>0.15909090909090901</v>
      </c>
      <c r="Y11" s="13">
        <v>0.11214953271028</v>
      </c>
      <c r="Z11" s="13">
        <v>0.1</v>
      </c>
      <c r="AA11" s="13">
        <v>0.15094339622641501</v>
      </c>
      <c r="AB11" s="13">
        <v>8.5106382978723402E-2</v>
      </c>
      <c r="AC11" s="13">
        <v>4.4117647058823498E-2</v>
      </c>
      <c r="AD11" s="13">
        <v>8.6956521739130405E-2</v>
      </c>
      <c r="AE11" s="13"/>
      <c r="AF11" s="13">
        <v>0.125470514429109</v>
      </c>
      <c r="AG11" s="13">
        <v>0.12840466926069999</v>
      </c>
      <c r="AH11" s="13"/>
      <c r="AI11" s="13">
        <v>0.161016949152542</v>
      </c>
      <c r="AJ11" s="13">
        <v>0.168831168831169</v>
      </c>
      <c r="AK11" s="13">
        <v>0.12716763005780299</v>
      </c>
      <c r="AL11" s="13"/>
      <c r="AM11" s="13">
        <v>0.13235294117647101</v>
      </c>
      <c r="AN11" s="13">
        <v>0.115384615384615</v>
      </c>
      <c r="AO11" s="13">
        <v>0.140740740740741</v>
      </c>
      <c r="AP11" s="13"/>
      <c r="AQ11" s="13">
        <v>0.12241887905604699</v>
      </c>
      <c r="AR11" s="13">
        <v>0.13125000000000001</v>
      </c>
      <c r="AS11" s="13"/>
      <c r="AT11" s="13">
        <v>0.12912912912912899</v>
      </c>
      <c r="AU11" s="13">
        <v>0.124087591240876</v>
      </c>
      <c r="AV11" s="13"/>
      <c r="AW11" s="13">
        <v>0.13314447592067999</v>
      </c>
      <c r="AX11" s="13">
        <v>0.12591815320041999</v>
      </c>
      <c r="AY11" s="13"/>
      <c r="AZ11" s="13">
        <v>0.121771217712177</v>
      </c>
      <c r="BA11" s="13">
        <v>0.13289473684210501</v>
      </c>
      <c r="BB11" s="13"/>
      <c r="BC11" s="13">
        <v>0.117816091954023</v>
      </c>
      <c r="BD11" s="13">
        <v>0.16086956521739099</v>
      </c>
      <c r="BE11" s="13"/>
      <c r="BF11" s="13">
        <v>0.16911764705882401</v>
      </c>
      <c r="BG11" s="13">
        <v>8.4905660377358499E-2</v>
      </c>
      <c r="BH11" s="13"/>
      <c r="BI11" s="13">
        <v>0.101449275362319</v>
      </c>
      <c r="BJ11" s="13">
        <v>0.13002566295979501</v>
      </c>
      <c r="BK11" s="13"/>
      <c r="BL11" s="13">
        <v>0.110891089108911</v>
      </c>
      <c r="BM11" s="13">
        <v>0.13636363636363599</v>
      </c>
    </row>
    <row r="12" spans="2:65" x14ac:dyDescent="0.3">
      <c r="B12" s="14" t="s">
        <v>74</v>
      </c>
      <c r="C12" s="13">
        <v>4.16036308623298E-2</v>
      </c>
      <c r="D12" s="13">
        <v>4.6548956661316199E-2</v>
      </c>
      <c r="E12" s="13">
        <v>3.7572254335260097E-2</v>
      </c>
      <c r="F12" s="13"/>
      <c r="G12" s="13">
        <v>2.2099447513812199E-2</v>
      </c>
      <c r="H12" s="13">
        <v>4.4817927170868299E-2</v>
      </c>
      <c r="I12" s="13">
        <v>4.7970479704797099E-2</v>
      </c>
      <c r="J12" s="13">
        <v>4.2654028436019002E-2</v>
      </c>
      <c r="K12" s="13">
        <v>6.1068702290076299E-2</v>
      </c>
      <c r="L12" s="13">
        <v>2.9239766081871298E-2</v>
      </c>
      <c r="M12" s="13"/>
      <c r="N12" s="13">
        <v>4.6808510638297898E-2</v>
      </c>
      <c r="O12" s="13">
        <v>4.7058823529411799E-2</v>
      </c>
      <c r="P12" s="13">
        <v>2.8089887640449399E-2</v>
      </c>
      <c r="Q12" s="13">
        <v>3.7617554858934199E-2</v>
      </c>
      <c r="R12" s="13"/>
      <c r="S12" s="13">
        <v>5.1903114186851201E-2</v>
      </c>
      <c r="T12" s="13">
        <v>2.2388059701492501E-2</v>
      </c>
      <c r="U12" s="13">
        <v>3.2258064516128997E-2</v>
      </c>
      <c r="V12" s="13">
        <v>5.7142857142857099E-2</v>
      </c>
      <c r="W12" s="13">
        <v>5.0420168067226899E-2</v>
      </c>
      <c r="X12" s="13">
        <v>2.27272727272727E-2</v>
      </c>
      <c r="Y12" s="13">
        <v>5.60747663551402E-2</v>
      </c>
      <c r="Z12" s="13">
        <v>3.3333333333333298E-2</v>
      </c>
      <c r="AA12" s="13">
        <v>5.0314465408804999E-2</v>
      </c>
      <c r="AB12" s="13">
        <v>2.1276595744680899E-2</v>
      </c>
      <c r="AC12" s="13">
        <v>2.9411764705882401E-2</v>
      </c>
      <c r="AD12" s="13">
        <v>4.3478260869565202E-2</v>
      </c>
      <c r="AE12" s="13"/>
      <c r="AF12" s="13">
        <v>4.6424090338770402E-2</v>
      </c>
      <c r="AG12" s="13">
        <v>3.3073929961089502E-2</v>
      </c>
      <c r="AH12" s="13"/>
      <c r="AI12" s="13">
        <v>3.8135593220338999E-2</v>
      </c>
      <c r="AJ12" s="13">
        <v>0</v>
      </c>
      <c r="AK12" s="13">
        <v>6.06936416184971E-2</v>
      </c>
      <c r="AL12" s="13"/>
      <c r="AM12" s="13">
        <v>7.3529411764705899E-2</v>
      </c>
      <c r="AN12" s="13">
        <v>0</v>
      </c>
      <c r="AO12" s="13">
        <v>1.48148148148148E-2</v>
      </c>
      <c r="AP12" s="13"/>
      <c r="AQ12" s="13">
        <v>4.1297935103244802E-2</v>
      </c>
      <c r="AR12" s="13">
        <v>4.2187500000000003E-2</v>
      </c>
      <c r="AS12" s="13"/>
      <c r="AT12" s="13">
        <v>3.6036036036036001E-2</v>
      </c>
      <c r="AU12" s="13">
        <v>4.3795620437956199E-2</v>
      </c>
      <c r="AV12" s="13"/>
      <c r="AW12" s="13">
        <v>5.09915014164306E-2</v>
      </c>
      <c r="AX12" s="13">
        <v>3.77754459601259E-2</v>
      </c>
      <c r="AY12" s="13"/>
      <c r="AZ12" s="13">
        <v>4.2435424354243502E-2</v>
      </c>
      <c r="BA12" s="13">
        <v>4.07894736842105E-2</v>
      </c>
      <c r="BB12" s="13"/>
      <c r="BC12" s="13">
        <v>5.1724137931034503E-2</v>
      </c>
      <c r="BD12" s="13">
        <v>2.1739130434782601E-2</v>
      </c>
      <c r="BE12" s="13"/>
      <c r="BF12" s="13">
        <v>5.1470588235294101E-2</v>
      </c>
      <c r="BG12" s="13">
        <v>5.1886792452830198E-2</v>
      </c>
      <c r="BH12" s="13"/>
      <c r="BI12" s="13">
        <v>2.1739130434782601E-2</v>
      </c>
      <c r="BJ12" s="13">
        <v>4.4482463644140303E-2</v>
      </c>
      <c r="BK12" s="13"/>
      <c r="BL12" s="13">
        <v>4.3564356435643603E-2</v>
      </c>
      <c r="BM12" s="13">
        <v>4.0404040404040401E-2</v>
      </c>
    </row>
    <row r="13" spans="2:65" x14ac:dyDescent="0.3">
      <c r="B13" s="14" t="s">
        <v>75</v>
      </c>
      <c r="C13" s="13">
        <v>4.16036308623298E-2</v>
      </c>
      <c r="D13" s="13">
        <v>2.7287319422150898E-2</v>
      </c>
      <c r="E13" s="13">
        <v>5.4913294797687903E-2</v>
      </c>
      <c r="F13" s="13"/>
      <c r="G13" s="13">
        <v>2.7624309392265199E-2</v>
      </c>
      <c r="H13" s="13">
        <v>3.9215686274509803E-2</v>
      </c>
      <c r="I13" s="13">
        <v>5.1660516605166101E-2</v>
      </c>
      <c r="J13" s="13">
        <v>4.7393364928909901E-2</v>
      </c>
      <c r="K13" s="13">
        <v>3.0534351145038201E-2</v>
      </c>
      <c r="L13" s="13">
        <v>4.6783625730994101E-2</v>
      </c>
      <c r="M13" s="13"/>
      <c r="N13" s="13">
        <v>3.4042553191489397E-2</v>
      </c>
      <c r="O13" s="13">
        <v>4.4117647058823498E-2</v>
      </c>
      <c r="P13" s="13">
        <v>3.3707865168539297E-2</v>
      </c>
      <c r="Q13" s="13">
        <v>4.70219435736677E-2</v>
      </c>
      <c r="R13" s="13"/>
      <c r="S13" s="13">
        <v>2.42214532871972E-2</v>
      </c>
      <c r="T13" s="13">
        <v>5.9701492537313397E-2</v>
      </c>
      <c r="U13" s="13">
        <v>9.6774193548387094E-2</v>
      </c>
      <c r="V13" s="13">
        <v>4.7619047619047603E-2</v>
      </c>
      <c r="W13" s="13">
        <v>5.0420168067226899E-2</v>
      </c>
      <c r="X13" s="13">
        <v>2.27272727272727E-2</v>
      </c>
      <c r="Y13" s="13">
        <v>5.60747663551402E-2</v>
      </c>
      <c r="Z13" s="13">
        <v>0</v>
      </c>
      <c r="AA13" s="13">
        <v>3.1446540880503103E-2</v>
      </c>
      <c r="AB13" s="13">
        <v>4.2553191489361701E-2</v>
      </c>
      <c r="AC13" s="13">
        <v>4.4117647058823498E-2</v>
      </c>
      <c r="AD13" s="13">
        <v>8.6956521739130405E-2</v>
      </c>
      <c r="AE13" s="13"/>
      <c r="AF13" s="13">
        <v>3.3877038895859503E-2</v>
      </c>
      <c r="AG13" s="13">
        <v>5.4474708171206199E-2</v>
      </c>
      <c r="AH13" s="13"/>
      <c r="AI13" s="13">
        <v>3.3898305084745797E-2</v>
      </c>
      <c r="AJ13" s="13">
        <v>1.2987012987013E-2</v>
      </c>
      <c r="AK13" s="13">
        <v>4.3352601156069398E-2</v>
      </c>
      <c r="AL13" s="13"/>
      <c r="AM13" s="13">
        <v>1.4705882352941201E-2</v>
      </c>
      <c r="AN13" s="13">
        <v>1.9230769230769201E-2</v>
      </c>
      <c r="AO13" s="13">
        <v>5.1851851851851899E-2</v>
      </c>
      <c r="AP13" s="13"/>
      <c r="AQ13" s="13">
        <v>3.9823008849557501E-2</v>
      </c>
      <c r="AR13" s="13">
        <v>4.3749999999999997E-2</v>
      </c>
      <c r="AS13" s="13"/>
      <c r="AT13" s="13">
        <v>3.9039039039038999E-2</v>
      </c>
      <c r="AU13" s="13">
        <v>4.2752867570385801E-2</v>
      </c>
      <c r="AV13" s="13"/>
      <c r="AW13" s="13">
        <v>2.8328611898017001E-2</v>
      </c>
      <c r="AX13" s="13">
        <v>4.5120671563483698E-2</v>
      </c>
      <c r="AY13" s="13"/>
      <c r="AZ13" s="13">
        <v>3.87453874538745E-2</v>
      </c>
      <c r="BA13" s="13">
        <v>3.94736842105263E-2</v>
      </c>
      <c r="BB13" s="13"/>
      <c r="BC13" s="13">
        <v>2.5862068965517199E-2</v>
      </c>
      <c r="BD13" s="13">
        <v>1.7391304347826101E-2</v>
      </c>
      <c r="BE13" s="13"/>
      <c r="BF13" s="13">
        <v>3.6764705882352901E-2</v>
      </c>
      <c r="BG13" s="13">
        <v>1.88679245283019E-2</v>
      </c>
      <c r="BH13" s="13"/>
      <c r="BI13" s="13">
        <v>2.1739130434782601E-2</v>
      </c>
      <c r="BJ13" s="13">
        <v>4.3627031650983701E-2</v>
      </c>
      <c r="BK13" s="13"/>
      <c r="BL13" s="13">
        <v>2.7722772277227699E-2</v>
      </c>
      <c r="BM13" s="13">
        <v>5.0505050505050497E-2</v>
      </c>
    </row>
    <row r="14" spans="2:65" x14ac:dyDescent="0.3">
      <c r="B14" s="14" t="s">
        <v>76</v>
      </c>
      <c r="C14" s="17">
        <v>0.60968229954614195</v>
      </c>
      <c r="D14" s="17">
        <v>0.66131621187801004</v>
      </c>
      <c r="E14" s="17">
        <v>0.560693641618497</v>
      </c>
      <c r="F14" s="17"/>
      <c r="G14" s="17">
        <v>0.64088397790055296</v>
      </c>
      <c r="H14" s="17">
        <v>0.59663865546218497</v>
      </c>
      <c r="I14" s="17">
        <v>0.601476014760148</v>
      </c>
      <c r="J14" s="17">
        <v>0.61611374407582897</v>
      </c>
      <c r="K14" s="17">
        <v>0.59541984732824405</v>
      </c>
      <c r="L14" s="17">
        <v>0.61988304093567204</v>
      </c>
      <c r="M14" s="17"/>
      <c r="N14" s="17">
        <v>0.58936170212766004</v>
      </c>
      <c r="O14" s="17">
        <v>0.60588235294117598</v>
      </c>
      <c r="P14" s="17">
        <v>0.61797752808988804</v>
      </c>
      <c r="Q14" s="17">
        <v>0.64263322884012497</v>
      </c>
      <c r="R14" s="17"/>
      <c r="S14" s="17">
        <v>0.58131487889273403</v>
      </c>
      <c r="T14" s="17">
        <v>0.64179104477611904</v>
      </c>
      <c r="U14" s="17">
        <v>0.532258064516129</v>
      </c>
      <c r="V14" s="17">
        <v>0.51428571428571401</v>
      </c>
      <c r="W14" s="17">
        <v>0.64705882352941202</v>
      </c>
      <c r="X14" s="17">
        <v>0.59090909090909105</v>
      </c>
      <c r="Y14" s="17">
        <v>0.579439252336449</v>
      </c>
      <c r="Z14" s="17">
        <v>0.5</v>
      </c>
      <c r="AA14" s="17">
        <v>0.62893081761006298</v>
      </c>
      <c r="AB14" s="17">
        <v>0.680851063829787</v>
      </c>
      <c r="AC14" s="17">
        <v>0.76470588235294101</v>
      </c>
      <c r="AD14" s="17">
        <v>0.73913043478260898</v>
      </c>
      <c r="AE14" s="17"/>
      <c r="AF14" s="17">
        <v>0.61355081555834401</v>
      </c>
      <c r="AG14" s="17">
        <v>0.60894941634241295</v>
      </c>
      <c r="AH14" s="17"/>
      <c r="AI14" s="17">
        <v>0.59322033898305104</v>
      </c>
      <c r="AJ14" s="17">
        <v>0.57142857142857095</v>
      </c>
      <c r="AK14" s="17">
        <v>0.61560693641618502</v>
      </c>
      <c r="AL14" s="17"/>
      <c r="AM14" s="17">
        <v>0.63235294117647101</v>
      </c>
      <c r="AN14" s="17">
        <v>0.69230769230769196</v>
      </c>
      <c r="AO14" s="17">
        <v>0.54814814814814805</v>
      </c>
      <c r="AP14" s="17"/>
      <c r="AQ14" s="17">
        <v>0.59144542772861397</v>
      </c>
      <c r="AR14" s="17">
        <v>0.62968749999999996</v>
      </c>
      <c r="AS14" s="17"/>
      <c r="AT14" s="17">
        <v>0.618618618618619</v>
      </c>
      <c r="AU14" s="17">
        <v>0.61105318039624601</v>
      </c>
      <c r="AV14" s="17"/>
      <c r="AW14" s="17">
        <v>0.60906515580736498</v>
      </c>
      <c r="AX14" s="17">
        <v>0.61280167890870896</v>
      </c>
      <c r="AY14" s="17"/>
      <c r="AZ14" s="17">
        <v>0.64391143911439097</v>
      </c>
      <c r="BA14" s="17">
        <v>0.58947368421052604</v>
      </c>
      <c r="BB14" s="17"/>
      <c r="BC14" s="17">
        <v>0.63793103448275901</v>
      </c>
      <c r="BD14" s="17">
        <v>0.59130434782608698</v>
      </c>
      <c r="BE14" s="17"/>
      <c r="BF14" s="17">
        <v>0.57352941176470595</v>
      </c>
      <c r="BG14" s="17">
        <v>0.679245283018868</v>
      </c>
      <c r="BH14" s="17"/>
      <c r="BI14" s="17">
        <v>0.66666666666666696</v>
      </c>
      <c r="BJ14" s="17">
        <v>0.60222412318220697</v>
      </c>
      <c r="BK14" s="17"/>
      <c r="BL14" s="17">
        <v>0.65742574257425701</v>
      </c>
      <c r="BM14" s="17">
        <v>0.58207070707070696</v>
      </c>
    </row>
    <row r="15" spans="2:65" x14ac:dyDescent="0.3">
      <c r="B15" s="14" t="s">
        <v>77</v>
      </c>
      <c r="C15" s="17">
        <v>0.168683812405446</v>
      </c>
      <c r="D15" s="17">
        <v>0.170144462279294</v>
      </c>
      <c r="E15" s="17">
        <v>0.16763005780346801</v>
      </c>
      <c r="F15" s="17"/>
      <c r="G15" s="17">
        <v>0.138121546961326</v>
      </c>
      <c r="H15" s="17">
        <v>0.165266106442577</v>
      </c>
      <c r="I15" s="17">
        <v>0.17343173431734299</v>
      </c>
      <c r="J15" s="17">
        <v>0.161137440758294</v>
      </c>
      <c r="K15" s="17">
        <v>0.206106870229008</v>
      </c>
      <c r="L15" s="17">
        <v>0.181286549707602</v>
      </c>
      <c r="M15" s="17"/>
      <c r="N15" s="17">
        <v>0.17446808510638301</v>
      </c>
      <c r="O15" s="17">
        <v>0.2</v>
      </c>
      <c r="P15" s="17">
        <v>0.185393258426966</v>
      </c>
      <c r="Q15" s="17">
        <v>0.125391849529781</v>
      </c>
      <c r="R15" s="17"/>
      <c r="S15" s="17">
        <v>0.21799307958477501</v>
      </c>
      <c r="T15" s="17">
        <v>0.104477611940299</v>
      </c>
      <c r="U15" s="17">
        <v>0.14516129032258099</v>
      </c>
      <c r="V15" s="17">
        <v>0.21904761904761899</v>
      </c>
      <c r="W15" s="17">
        <v>0.151260504201681</v>
      </c>
      <c r="X15" s="17">
        <v>0.18181818181818199</v>
      </c>
      <c r="Y15" s="17">
        <v>0.168224299065421</v>
      </c>
      <c r="Z15" s="17">
        <v>0.133333333333333</v>
      </c>
      <c r="AA15" s="17">
        <v>0.20125786163522</v>
      </c>
      <c r="AB15" s="17">
        <v>0.10638297872340401</v>
      </c>
      <c r="AC15" s="17">
        <v>7.3529411764705899E-2</v>
      </c>
      <c r="AD15" s="17">
        <v>0.13043478260869601</v>
      </c>
      <c r="AE15" s="17"/>
      <c r="AF15" s="17">
        <v>0.17189460476787999</v>
      </c>
      <c r="AG15" s="17">
        <v>0.16147859922179</v>
      </c>
      <c r="AH15" s="17"/>
      <c r="AI15" s="17">
        <v>0.19915254237288099</v>
      </c>
      <c r="AJ15" s="17">
        <v>0.168831168831169</v>
      </c>
      <c r="AK15" s="17">
        <v>0.18786127167630101</v>
      </c>
      <c r="AL15" s="17"/>
      <c r="AM15" s="17">
        <v>0.20588235294117599</v>
      </c>
      <c r="AN15" s="17">
        <v>0.115384615384615</v>
      </c>
      <c r="AO15" s="17">
        <v>0.155555555555556</v>
      </c>
      <c r="AP15" s="17"/>
      <c r="AQ15" s="17">
        <v>0.16371681415929201</v>
      </c>
      <c r="AR15" s="17">
        <v>0.17343749999999999</v>
      </c>
      <c r="AS15" s="17"/>
      <c r="AT15" s="17">
        <v>0.165165165165165</v>
      </c>
      <c r="AU15" s="17">
        <v>0.167883211678832</v>
      </c>
      <c r="AV15" s="17"/>
      <c r="AW15" s="17">
        <v>0.18413597733711001</v>
      </c>
      <c r="AX15" s="17">
        <v>0.16369359916054599</v>
      </c>
      <c r="AY15" s="17"/>
      <c r="AZ15" s="17">
        <v>0.16420664206642099</v>
      </c>
      <c r="BA15" s="17">
        <v>0.173684210526316</v>
      </c>
      <c r="BB15" s="17"/>
      <c r="BC15" s="17">
        <v>0.16954022988505699</v>
      </c>
      <c r="BD15" s="17">
        <v>0.182608695652174</v>
      </c>
      <c r="BE15" s="17"/>
      <c r="BF15" s="17">
        <v>0.220588235294118</v>
      </c>
      <c r="BG15" s="17">
        <v>0.13679245283018901</v>
      </c>
      <c r="BH15" s="17"/>
      <c r="BI15" s="17">
        <v>0.123188405797101</v>
      </c>
      <c r="BJ15" s="17">
        <v>0.174508126603935</v>
      </c>
      <c r="BK15" s="17"/>
      <c r="BL15" s="17">
        <v>0.15445544554455401</v>
      </c>
      <c r="BM15" s="17">
        <v>0.17676767676767699</v>
      </c>
    </row>
    <row r="16" spans="2:65" x14ac:dyDescent="0.3">
      <c r="B16" s="14" t="s">
        <v>78</v>
      </c>
      <c r="C16" s="18">
        <v>0.440998487140696</v>
      </c>
      <c r="D16" s="18">
        <v>0.49117174959871601</v>
      </c>
      <c r="E16" s="18">
        <v>0.39306358381502898</v>
      </c>
      <c r="F16" s="18"/>
      <c r="G16" s="18">
        <v>0.50276243093922701</v>
      </c>
      <c r="H16" s="18">
        <v>0.43137254901960798</v>
      </c>
      <c r="I16" s="18">
        <v>0.42804428044280501</v>
      </c>
      <c r="J16" s="18">
        <v>0.45497630331753502</v>
      </c>
      <c r="K16" s="18">
        <v>0.38931297709923701</v>
      </c>
      <c r="L16" s="18">
        <v>0.43859649122806998</v>
      </c>
      <c r="M16" s="18"/>
      <c r="N16" s="18">
        <v>0.41489361702127697</v>
      </c>
      <c r="O16" s="18">
        <v>0.40588235294117597</v>
      </c>
      <c r="P16" s="18">
        <v>0.43258426966292102</v>
      </c>
      <c r="Q16" s="18">
        <v>0.51724137931034497</v>
      </c>
      <c r="R16" s="18"/>
      <c r="S16" s="18">
        <v>0.36332179930795799</v>
      </c>
      <c r="T16" s="18">
        <v>0.537313432835821</v>
      </c>
      <c r="U16" s="18">
        <v>0.38709677419354799</v>
      </c>
      <c r="V16" s="18">
        <v>0.29523809523809502</v>
      </c>
      <c r="W16" s="18">
        <v>0.495798319327731</v>
      </c>
      <c r="X16" s="18">
        <v>0.40909090909090901</v>
      </c>
      <c r="Y16" s="18">
        <v>0.41121495327102803</v>
      </c>
      <c r="Z16" s="18">
        <v>0.36666666666666697</v>
      </c>
      <c r="AA16" s="18">
        <v>0.42767295597484301</v>
      </c>
      <c r="AB16" s="18">
        <v>0.57446808510638303</v>
      </c>
      <c r="AC16" s="18">
        <v>0.69117647058823495</v>
      </c>
      <c r="AD16" s="18">
        <v>0.60869565217391297</v>
      </c>
      <c r="AE16" s="18"/>
      <c r="AF16" s="18">
        <v>0.44165621079046402</v>
      </c>
      <c r="AG16" s="18">
        <v>0.44747081712062298</v>
      </c>
      <c r="AH16" s="18"/>
      <c r="AI16" s="18">
        <v>0.394067796610169</v>
      </c>
      <c r="AJ16" s="18">
        <v>0.40259740259740301</v>
      </c>
      <c r="AK16" s="18">
        <v>0.42774566473988401</v>
      </c>
      <c r="AL16" s="18"/>
      <c r="AM16" s="18">
        <v>0.42647058823529399</v>
      </c>
      <c r="AN16" s="18">
        <v>0.57692307692307698</v>
      </c>
      <c r="AO16" s="18">
        <v>0.39259259259259299</v>
      </c>
      <c r="AP16" s="18"/>
      <c r="AQ16" s="18">
        <v>0.42772861356932201</v>
      </c>
      <c r="AR16" s="18">
        <v>0.45624999999999999</v>
      </c>
      <c r="AS16" s="18"/>
      <c r="AT16" s="18">
        <v>0.453453453453454</v>
      </c>
      <c r="AU16" s="18">
        <v>0.44316996871741399</v>
      </c>
      <c r="AV16" s="18"/>
      <c r="AW16" s="18">
        <v>0.42492917847025502</v>
      </c>
      <c r="AX16" s="18">
        <v>0.44910807974816402</v>
      </c>
      <c r="AY16" s="18"/>
      <c r="AZ16" s="18">
        <v>0.47970479704796998</v>
      </c>
      <c r="BA16" s="18">
        <v>0.41578947368421099</v>
      </c>
      <c r="BB16" s="18"/>
      <c r="BC16" s="18">
        <v>0.46839080459770099</v>
      </c>
      <c r="BD16" s="18">
        <v>0.40869565217391302</v>
      </c>
      <c r="BE16" s="18"/>
      <c r="BF16" s="18">
        <v>0.35294117647058798</v>
      </c>
      <c r="BG16" s="18">
        <v>0.54245283018867896</v>
      </c>
      <c r="BH16" s="18"/>
      <c r="BI16" s="18">
        <v>0.54347826086956497</v>
      </c>
      <c r="BJ16" s="18">
        <v>0.42771599657827197</v>
      </c>
      <c r="BK16" s="18"/>
      <c r="BL16" s="18">
        <v>0.50297029702970297</v>
      </c>
      <c r="BM16" s="18">
        <v>0.40530303030303</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E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20.77734375" customWidth="1"/>
  </cols>
  <sheetData>
    <row r="2" spans="2:5" ht="40.049999999999997" customHeight="1" x14ac:dyDescent="0.3">
      <c r="D2" s="32" t="s">
        <v>92</v>
      </c>
      <c r="E2" s="29"/>
    </row>
    <row r="6" spans="2:5" ht="49.95" customHeight="1" x14ac:dyDescent="0.3">
      <c r="B6" s="16" t="s">
        <v>15</v>
      </c>
      <c r="C6" s="16" t="s">
        <v>85</v>
      </c>
      <c r="D6" s="16" t="s">
        <v>86</v>
      </c>
    </row>
    <row r="7" spans="2:5" x14ac:dyDescent="0.3">
      <c r="B7" s="14" t="s">
        <v>87</v>
      </c>
      <c r="C7" s="13">
        <v>0.117246596066566</v>
      </c>
      <c r="D7" s="13">
        <v>9.8335854765506797E-2</v>
      </c>
    </row>
    <row r="8" spans="2:5" x14ac:dyDescent="0.3">
      <c r="B8" s="14" t="s">
        <v>88</v>
      </c>
      <c r="C8" s="13">
        <v>0.27004538577912302</v>
      </c>
      <c r="D8" s="13">
        <v>0.24962178517397901</v>
      </c>
    </row>
    <row r="9" spans="2:5" x14ac:dyDescent="0.3">
      <c r="B9" s="14" t="s">
        <v>89</v>
      </c>
      <c r="C9" s="13">
        <v>0.32677760968230002</v>
      </c>
      <c r="D9" s="13">
        <v>0.34266263237518901</v>
      </c>
    </row>
    <row r="10" spans="2:5" x14ac:dyDescent="0.3">
      <c r="B10" s="14" t="s">
        <v>90</v>
      </c>
      <c r="C10" s="13">
        <v>0.21482602118003</v>
      </c>
      <c r="D10" s="13">
        <v>0.24432677760968199</v>
      </c>
    </row>
    <row r="11" spans="2:5" x14ac:dyDescent="0.3">
      <c r="B11" s="14" t="s">
        <v>91</v>
      </c>
      <c r="C11" s="13">
        <v>7.1104387291981805E-2</v>
      </c>
      <c r="D11" s="13">
        <v>6.5052950075643004E-2</v>
      </c>
    </row>
    <row r="12" spans="2:5" x14ac:dyDescent="0.3">
      <c r="B12" s="15"/>
      <c r="C12" s="15"/>
      <c r="D12" s="15"/>
    </row>
    <row r="13" spans="2:5" x14ac:dyDescent="0.3">
      <c r="B13" t="s">
        <v>80</v>
      </c>
    </row>
    <row r="14" spans="2:5" x14ac:dyDescent="0.3">
      <c r="B14" t="s">
        <v>81</v>
      </c>
    </row>
    <row r="18" spans="2:2" x14ac:dyDescent="0.3">
      <c r="B18"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0.117246596066566</v>
      </c>
      <c r="D8" s="13">
        <v>0.12199036918138</v>
      </c>
      <c r="E8" s="13">
        <v>0.114161849710983</v>
      </c>
      <c r="F8" s="13"/>
      <c r="G8" s="13">
        <v>0.121546961325967</v>
      </c>
      <c r="H8" s="13">
        <v>0.16806722689075601</v>
      </c>
      <c r="I8" s="13">
        <v>0.13653136531365301</v>
      </c>
      <c r="J8" s="13">
        <v>6.6350710900473897E-2</v>
      </c>
      <c r="K8" s="13">
        <v>8.3969465648855005E-2</v>
      </c>
      <c r="L8" s="13">
        <v>6.4327485380116997E-2</v>
      </c>
      <c r="M8" s="13"/>
      <c r="N8" s="13">
        <v>0.14255319148936199</v>
      </c>
      <c r="O8" s="13">
        <v>0.10294117647058799</v>
      </c>
      <c r="P8" s="13">
        <v>7.8651685393258397E-2</v>
      </c>
      <c r="Q8" s="13">
        <v>0.119122257053292</v>
      </c>
      <c r="R8" s="13"/>
      <c r="S8" s="13">
        <v>0.11764705882352899</v>
      </c>
      <c r="T8" s="13">
        <v>0.104477611940299</v>
      </c>
      <c r="U8" s="13">
        <v>0.12903225806451599</v>
      </c>
      <c r="V8" s="13">
        <v>7.6190476190476197E-2</v>
      </c>
      <c r="W8" s="13">
        <v>0.184873949579832</v>
      </c>
      <c r="X8" s="13">
        <v>0.11363636363636399</v>
      </c>
      <c r="Y8" s="13">
        <v>0.10280373831775701</v>
      </c>
      <c r="Z8" s="13">
        <v>0.16666666666666699</v>
      </c>
      <c r="AA8" s="13">
        <v>0.11949685534591201</v>
      </c>
      <c r="AB8" s="13">
        <v>0.117021276595745</v>
      </c>
      <c r="AC8" s="13">
        <v>8.8235294117647106E-2</v>
      </c>
      <c r="AD8" s="13">
        <v>8.6956521739130405E-2</v>
      </c>
      <c r="AE8" s="13"/>
      <c r="AF8" s="13">
        <v>0.12672521957339999</v>
      </c>
      <c r="AG8" s="13">
        <v>0.105058365758755</v>
      </c>
      <c r="AH8" s="13"/>
      <c r="AI8" s="13">
        <v>0.161016949152542</v>
      </c>
      <c r="AJ8" s="13">
        <v>0.19480519480519501</v>
      </c>
      <c r="AK8" s="13">
        <v>6.9364161849711004E-2</v>
      </c>
      <c r="AL8" s="13"/>
      <c r="AM8" s="13">
        <v>0.29411764705882398</v>
      </c>
      <c r="AN8" s="13">
        <v>0.230769230769231</v>
      </c>
      <c r="AO8" s="13">
        <v>8.1481481481481502E-2</v>
      </c>
      <c r="AP8" s="13"/>
      <c r="AQ8" s="13">
        <v>0.157817109144543</v>
      </c>
      <c r="AR8" s="13">
        <v>7.4999999999999997E-2</v>
      </c>
      <c r="AS8" s="13"/>
      <c r="AT8" s="13">
        <v>0.11111111111111099</v>
      </c>
      <c r="AU8" s="13">
        <v>0.119916579770594</v>
      </c>
      <c r="AV8" s="13"/>
      <c r="AW8" s="13">
        <v>9.0651558073654395E-2</v>
      </c>
      <c r="AX8" s="13">
        <v>0.12591815320041999</v>
      </c>
      <c r="AY8" s="13"/>
      <c r="AZ8" s="13">
        <v>7.3800738007380101E-2</v>
      </c>
      <c r="BA8" s="13">
        <v>0.15</v>
      </c>
      <c r="BB8" s="13"/>
      <c r="BC8" s="13">
        <v>0.14367816091954</v>
      </c>
      <c r="BD8" s="13">
        <v>8.6956521739130405E-2</v>
      </c>
      <c r="BE8" s="13"/>
      <c r="BF8" s="13">
        <v>0.125</v>
      </c>
      <c r="BG8" s="13">
        <v>0.155660377358491</v>
      </c>
      <c r="BH8" s="13"/>
      <c r="BI8" s="13">
        <v>0.173913043478261</v>
      </c>
      <c r="BJ8" s="13">
        <v>0.111206159110351</v>
      </c>
      <c r="BK8" s="13"/>
      <c r="BL8" s="13">
        <v>8.5148514851485196E-2</v>
      </c>
      <c r="BM8" s="13">
        <v>0.13383838383838401</v>
      </c>
    </row>
    <row r="9" spans="2:65" x14ac:dyDescent="0.3">
      <c r="B9" s="14" t="s">
        <v>88</v>
      </c>
      <c r="C9" s="13">
        <v>0.27004538577912302</v>
      </c>
      <c r="D9" s="13">
        <v>0.28571428571428598</v>
      </c>
      <c r="E9" s="13">
        <v>0.25867052023121401</v>
      </c>
      <c r="F9" s="13"/>
      <c r="G9" s="13">
        <v>0.20441988950276199</v>
      </c>
      <c r="H9" s="13">
        <v>0.338935574229692</v>
      </c>
      <c r="I9" s="13">
        <v>0.29151291512915101</v>
      </c>
      <c r="J9" s="13">
        <v>0.26540284360189598</v>
      </c>
      <c r="K9" s="13">
        <v>0.221374045801527</v>
      </c>
      <c r="L9" s="13">
        <v>0.20467836257309899</v>
      </c>
      <c r="M9" s="13"/>
      <c r="N9" s="13">
        <v>0.27659574468085102</v>
      </c>
      <c r="O9" s="13">
        <v>0.26176470588235301</v>
      </c>
      <c r="P9" s="13">
        <v>0.297752808988764</v>
      </c>
      <c r="Q9" s="13">
        <v>0.26018808777429497</v>
      </c>
      <c r="R9" s="13"/>
      <c r="S9" s="13">
        <v>0.29411764705882398</v>
      </c>
      <c r="T9" s="13">
        <v>0.26119402985074602</v>
      </c>
      <c r="U9" s="13">
        <v>0.16129032258064499</v>
      </c>
      <c r="V9" s="13">
        <v>0.238095238095238</v>
      </c>
      <c r="W9" s="13">
        <v>0.32773109243697501</v>
      </c>
      <c r="X9" s="13">
        <v>0.22727272727272699</v>
      </c>
      <c r="Y9" s="13">
        <v>0.29906542056074797</v>
      </c>
      <c r="Z9" s="13">
        <v>0.33333333333333298</v>
      </c>
      <c r="AA9" s="13">
        <v>0.27044025157232698</v>
      </c>
      <c r="AB9" s="13">
        <v>0.319148936170213</v>
      </c>
      <c r="AC9" s="13">
        <v>0.25</v>
      </c>
      <c r="AD9" s="13">
        <v>4.3478260869565202E-2</v>
      </c>
      <c r="AE9" s="13"/>
      <c r="AF9" s="13">
        <v>0.27101631116687602</v>
      </c>
      <c r="AG9" s="13">
        <v>0.26653696498054502</v>
      </c>
      <c r="AH9" s="13"/>
      <c r="AI9" s="13">
        <v>0.27118644067796599</v>
      </c>
      <c r="AJ9" s="13">
        <v>0.337662337662338</v>
      </c>
      <c r="AK9" s="13">
        <v>0.234104046242775</v>
      </c>
      <c r="AL9" s="13"/>
      <c r="AM9" s="13">
        <v>0.308823529411765</v>
      </c>
      <c r="AN9" s="13">
        <v>0.38461538461538503</v>
      </c>
      <c r="AO9" s="13">
        <v>0.24444444444444399</v>
      </c>
      <c r="AP9" s="13"/>
      <c r="AQ9" s="13">
        <v>0.30973451327433599</v>
      </c>
      <c r="AR9" s="13">
        <v>0.2265625</v>
      </c>
      <c r="AS9" s="13"/>
      <c r="AT9" s="13">
        <v>0.28828828828828801</v>
      </c>
      <c r="AU9" s="13">
        <v>0.26381647549530801</v>
      </c>
      <c r="AV9" s="13"/>
      <c r="AW9" s="13">
        <v>0.21813031161473101</v>
      </c>
      <c r="AX9" s="13">
        <v>0.28961175236096498</v>
      </c>
      <c r="AY9" s="13"/>
      <c r="AZ9" s="13">
        <v>0.23062730627306299</v>
      </c>
      <c r="BA9" s="13">
        <v>0.3</v>
      </c>
      <c r="BB9" s="13"/>
      <c r="BC9" s="13">
        <v>0.26149425287356298</v>
      </c>
      <c r="BD9" s="13">
        <v>0.26956521739130401</v>
      </c>
      <c r="BE9" s="13"/>
      <c r="BF9" s="13">
        <v>0.27941176470588203</v>
      </c>
      <c r="BG9" s="13">
        <v>0.25</v>
      </c>
      <c r="BH9" s="13"/>
      <c r="BI9" s="13">
        <v>0.34057971014492799</v>
      </c>
      <c r="BJ9" s="13">
        <v>0.26261762189905902</v>
      </c>
      <c r="BK9" s="13"/>
      <c r="BL9" s="13">
        <v>0.24158415841584199</v>
      </c>
      <c r="BM9" s="13">
        <v>0.28914141414141398</v>
      </c>
    </row>
    <row r="10" spans="2:65" x14ac:dyDescent="0.3">
      <c r="B10" s="14" t="s">
        <v>89</v>
      </c>
      <c r="C10" s="13">
        <v>0.32677760968230002</v>
      </c>
      <c r="D10" s="13">
        <v>0.348314606741573</v>
      </c>
      <c r="E10" s="13">
        <v>0.30780346820809301</v>
      </c>
      <c r="F10" s="13"/>
      <c r="G10" s="13">
        <v>0.30386740331491702</v>
      </c>
      <c r="H10" s="13">
        <v>0.271708683473389</v>
      </c>
      <c r="I10" s="13">
        <v>0.27675276752767503</v>
      </c>
      <c r="J10" s="13">
        <v>0.36492890995260702</v>
      </c>
      <c r="K10" s="13">
        <v>0.43511450381679401</v>
      </c>
      <c r="L10" s="13">
        <v>0.41520467836257302</v>
      </c>
      <c r="M10" s="13"/>
      <c r="N10" s="13">
        <v>0.32340425531914901</v>
      </c>
      <c r="O10" s="13">
        <v>0.34705882352941197</v>
      </c>
      <c r="P10" s="13">
        <v>0.348314606741573</v>
      </c>
      <c r="Q10" s="13">
        <v>0.29153605015674</v>
      </c>
      <c r="R10" s="13"/>
      <c r="S10" s="13">
        <v>0.33564013840830398</v>
      </c>
      <c r="T10" s="13">
        <v>0.33582089552238797</v>
      </c>
      <c r="U10" s="13">
        <v>0.41935483870967699</v>
      </c>
      <c r="V10" s="13">
        <v>0.40952380952381001</v>
      </c>
      <c r="W10" s="13">
        <v>0.24369747899159699</v>
      </c>
      <c r="X10" s="13">
        <v>0.24242424242424199</v>
      </c>
      <c r="Y10" s="13">
        <v>0.29906542056074797</v>
      </c>
      <c r="Z10" s="13">
        <v>0.33333333333333298</v>
      </c>
      <c r="AA10" s="13">
        <v>0.35220125786163498</v>
      </c>
      <c r="AB10" s="13">
        <v>0.319148936170213</v>
      </c>
      <c r="AC10" s="13">
        <v>0.33823529411764702</v>
      </c>
      <c r="AD10" s="13">
        <v>0.39130434782608697</v>
      </c>
      <c r="AE10" s="13"/>
      <c r="AF10" s="13">
        <v>0.31618569636135502</v>
      </c>
      <c r="AG10" s="13">
        <v>0.344357976653696</v>
      </c>
      <c r="AH10" s="13"/>
      <c r="AI10" s="13">
        <v>0.27966101694915302</v>
      </c>
      <c r="AJ10" s="13">
        <v>0.28571428571428598</v>
      </c>
      <c r="AK10" s="13">
        <v>0.369942196531792</v>
      </c>
      <c r="AL10" s="13"/>
      <c r="AM10" s="13">
        <v>0.191176470588235</v>
      </c>
      <c r="AN10" s="13">
        <v>0.21153846153846201</v>
      </c>
      <c r="AO10" s="13">
        <v>0.38518518518518502</v>
      </c>
      <c r="AP10" s="13"/>
      <c r="AQ10" s="13">
        <v>0.28318584070796499</v>
      </c>
      <c r="AR10" s="13">
        <v>0.37187500000000001</v>
      </c>
      <c r="AS10" s="13"/>
      <c r="AT10" s="13">
        <v>0.327327327327327</v>
      </c>
      <c r="AU10" s="13">
        <v>0.32325338894681999</v>
      </c>
      <c r="AV10" s="13"/>
      <c r="AW10" s="13">
        <v>0.337110481586402</v>
      </c>
      <c r="AX10" s="13">
        <v>0.32423924449108099</v>
      </c>
      <c r="AY10" s="13"/>
      <c r="AZ10" s="13">
        <v>0.36900369003689998</v>
      </c>
      <c r="BA10" s="13">
        <v>0.29605263157894701</v>
      </c>
      <c r="BB10" s="13"/>
      <c r="BC10" s="13">
        <v>0.30459770114942503</v>
      </c>
      <c r="BD10" s="13">
        <v>0.37826086956521698</v>
      </c>
      <c r="BE10" s="13"/>
      <c r="BF10" s="13">
        <v>0.25</v>
      </c>
      <c r="BG10" s="13">
        <v>0.339622641509434</v>
      </c>
      <c r="BH10" s="13"/>
      <c r="BI10" s="13">
        <v>0.23913043478260901</v>
      </c>
      <c r="BJ10" s="13">
        <v>0.33532934131736503</v>
      </c>
      <c r="BK10" s="13"/>
      <c r="BL10" s="13">
        <v>0.34257425742574299</v>
      </c>
      <c r="BM10" s="13">
        <v>0.31818181818181801</v>
      </c>
    </row>
    <row r="11" spans="2:65" x14ac:dyDescent="0.3">
      <c r="B11" s="14" t="s">
        <v>90</v>
      </c>
      <c r="C11" s="13">
        <v>0.21482602118003</v>
      </c>
      <c r="D11" s="13">
        <v>0.173354735152488</v>
      </c>
      <c r="E11" s="13">
        <v>0.24855491329479801</v>
      </c>
      <c r="F11" s="13"/>
      <c r="G11" s="13">
        <v>0.29281767955801102</v>
      </c>
      <c r="H11" s="13">
        <v>0.159663865546218</v>
      </c>
      <c r="I11" s="13">
        <v>0.23616236162361601</v>
      </c>
      <c r="J11" s="13">
        <v>0.232227488151659</v>
      </c>
      <c r="K11" s="13">
        <v>0.19847328244274801</v>
      </c>
      <c r="L11" s="13">
        <v>0.20467836257309899</v>
      </c>
      <c r="M11" s="13"/>
      <c r="N11" s="13">
        <v>0.206382978723404</v>
      </c>
      <c r="O11" s="13">
        <v>0.220588235294118</v>
      </c>
      <c r="P11" s="13">
        <v>0.185393258426966</v>
      </c>
      <c r="Q11" s="13">
        <v>0.23824451410658301</v>
      </c>
      <c r="R11" s="13"/>
      <c r="S11" s="13">
        <v>0.18339100346020801</v>
      </c>
      <c r="T11" s="13">
        <v>0.201492537313433</v>
      </c>
      <c r="U11" s="13">
        <v>0.209677419354839</v>
      </c>
      <c r="V11" s="13">
        <v>0.180952380952381</v>
      </c>
      <c r="W11" s="13">
        <v>0.17647058823529399</v>
      </c>
      <c r="X11" s="13">
        <v>0.32575757575757602</v>
      </c>
      <c r="Y11" s="13">
        <v>0.25233644859813098</v>
      </c>
      <c r="Z11" s="13">
        <v>0.133333333333333</v>
      </c>
      <c r="AA11" s="13">
        <v>0.20125786163522</v>
      </c>
      <c r="AB11" s="13">
        <v>0.19148936170212799</v>
      </c>
      <c r="AC11" s="13">
        <v>0.26470588235294101</v>
      </c>
      <c r="AD11" s="13">
        <v>0.39130434782608697</v>
      </c>
      <c r="AE11" s="13"/>
      <c r="AF11" s="13">
        <v>0.22835633626097901</v>
      </c>
      <c r="AG11" s="13">
        <v>0.19455252918287899</v>
      </c>
      <c r="AH11" s="13"/>
      <c r="AI11" s="13">
        <v>0.25</v>
      </c>
      <c r="AJ11" s="13">
        <v>0.14285714285714299</v>
      </c>
      <c r="AK11" s="13">
        <v>0.23699421965317899</v>
      </c>
      <c r="AL11" s="13"/>
      <c r="AM11" s="13">
        <v>0.17647058823529399</v>
      </c>
      <c r="AN11" s="13">
        <v>0.15384615384615399</v>
      </c>
      <c r="AO11" s="13">
        <v>0.22222222222222199</v>
      </c>
      <c r="AP11" s="13"/>
      <c r="AQ11" s="13">
        <v>0.185840707964602</v>
      </c>
      <c r="AR11" s="13">
        <v>0.24687500000000001</v>
      </c>
      <c r="AS11" s="13"/>
      <c r="AT11" s="13">
        <v>0.21021021021021</v>
      </c>
      <c r="AU11" s="13">
        <v>0.21793534932221101</v>
      </c>
      <c r="AV11" s="13"/>
      <c r="AW11" s="13">
        <v>0.286118980169972</v>
      </c>
      <c r="AX11" s="13">
        <v>0.18887722980062999</v>
      </c>
      <c r="AY11" s="13"/>
      <c r="AZ11" s="13">
        <v>0.25830258302582998</v>
      </c>
      <c r="BA11" s="13">
        <v>0.18421052631578899</v>
      </c>
      <c r="BB11" s="13"/>
      <c r="BC11" s="13">
        <v>0.252873563218391</v>
      </c>
      <c r="BD11" s="13">
        <v>0.19565217391304299</v>
      </c>
      <c r="BE11" s="13"/>
      <c r="BF11" s="13">
        <v>0.316176470588235</v>
      </c>
      <c r="BG11" s="13">
        <v>0.21226415094339601</v>
      </c>
      <c r="BH11" s="13"/>
      <c r="BI11" s="13">
        <v>0.217391304347826</v>
      </c>
      <c r="BJ11" s="13">
        <v>0.21385799828913599</v>
      </c>
      <c r="BK11" s="13"/>
      <c r="BL11" s="13">
        <v>0.24752475247524799</v>
      </c>
      <c r="BM11" s="13">
        <v>0.194444444444444</v>
      </c>
    </row>
    <row r="12" spans="2:65" x14ac:dyDescent="0.3">
      <c r="B12" s="14" t="s">
        <v>91</v>
      </c>
      <c r="C12" s="22">
        <v>7.1104387291981805E-2</v>
      </c>
      <c r="D12" s="22">
        <v>7.0626003210272903E-2</v>
      </c>
      <c r="E12" s="22">
        <v>7.0809248554913301E-2</v>
      </c>
      <c r="F12" s="22"/>
      <c r="G12" s="22">
        <v>7.7348066298342497E-2</v>
      </c>
      <c r="H12" s="22">
        <v>6.1624649859944002E-2</v>
      </c>
      <c r="I12" s="22">
        <v>5.9040590405904099E-2</v>
      </c>
      <c r="J12" s="22">
        <v>7.10900473933649E-2</v>
      </c>
      <c r="K12" s="22">
        <v>6.1068702290076299E-2</v>
      </c>
      <c r="L12" s="22">
        <v>0.11111111111111099</v>
      </c>
      <c r="M12" s="22"/>
      <c r="N12" s="22">
        <v>5.1063829787233998E-2</v>
      </c>
      <c r="O12" s="22">
        <v>6.7647058823529393E-2</v>
      </c>
      <c r="P12" s="22">
        <v>8.98876404494382E-2</v>
      </c>
      <c r="Q12" s="22">
        <v>9.0909090909090898E-2</v>
      </c>
      <c r="R12" s="22"/>
      <c r="S12" s="22">
        <v>6.9204152249134995E-2</v>
      </c>
      <c r="T12" s="22">
        <v>9.7014925373134303E-2</v>
      </c>
      <c r="U12" s="22">
        <v>8.0645161290322606E-2</v>
      </c>
      <c r="V12" s="22">
        <v>9.5238095238095205E-2</v>
      </c>
      <c r="W12" s="22">
        <v>6.7226890756302504E-2</v>
      </c>
      <c r="X12" s="22">
        <v>9.0909090909090898E-2</v>
      </c>
      <c r="Y12" s="22">
        <v>4.67289719626168E-2</v>
      </c>
      <c r="Z12" s="22">
        <v>3.3333333333333298E-2</v>
      </c>
      <c r="AA12" s="22">
        <v>5.6603773584905703E-2</v>
      </c>
      <c r="AB12" s="22">
        <v>5.31914893617021E-2</v>
      </c>
      <c r="AC12" s="22">
        <v>5.8823529411764698E-2</v>
      </c>
      <c r="AD12" s="22">
        <v>8.6956521739130405E-2</v>
      </c>
      <c r="AE12" s="22"/>
      <c r="AF12" s="22">
        <v>5.7716436637390199E-2</v>
      </c>
      <c r="AG12" s="22">
        <v>8.9494163424124501E-2</v>
      </c>
      <c r="AH12" s="22"/>
      <c r="AI12" s="22">
        <v>3.8135593220338999E-2</v>
      </c>
      <c r="AJ12" s="22">
        <v>3.8961038961039002E-2</v>
      </c>
      <c r="AK12" s="22">
        <v>8.9595375722543294E-2</v>
      </c>
      <c r="AL12" s="22"/>
      <c r="AM12" s="22">
        <v>2.9411764705882401E-2</v>
      </c>
      <c r="AN12" s="22">
        <v>1.9230769230769201E-2</v>
      </c>
      <c r="AO12" s="22">
        <v>6.6666666666666693E-2</v>
      </c>
      <c r="AP12" s="22"/>
      <c r="AQ12" s="22">
        <v>6.3421828908554606E-2</v>
      </c>
      <c r="AR12" s="22">
        <v>7.9687499999999994E-2</v>
      </c>
      <c r="AS12" s="22"/>
      <c r="AT12" s="22">
        <v>6.3063063063063099E-2</v>
      </c>
      <c r="AU12" s="22">
        <v>7.5078206465067798E-2</v>
      </c>
      <c r="AV12" s="22"/>
      <c r="AW12" s="22">
        <v>6.79886685552408E-2</v>
      </c>
      <c r="AX12" s="22">
        <v>7.1353620146904495E-2</v>
      </c>
      <c r="AY12" s="22"/>
      <c r="AZ12" s="22">
        <v>6.8265682656826601E-2</v>
      </c>
      <c r="BA12" s="22">
        <v>6.9736842105263194E-2</v>
      </c>
      <c r="BB12" s="22"/>
      <c r="BC12" s="22">
        <v>3.7356321839080497E-2</v>
      </c>
      <c r="BD12" s="22">
        <v>6.9565217391304293E-2</v>
      </c>
      <c r="BE12" s="22"/>
      <c r="BF12" s="22">
        <v>2.9411764705882401E-2</v>
      </c>
      <c r="BG12" s="22">
        <v>4.2452830188679201E-2</v>
      </c>
      <c r="BH12" s="22"/>
      <c r="BI12" s="22">
        <v>2.8985507246376802E-2</v>
      </c>
      <c r="BJ12" s="22">
        <v>7.6988879384089007E-2</v>
      </c>
      <c r="BK12" s="22"/>
      <c r="BL12" s="22">
        <v>8.3168316831683201E-2</v>
      </c>
      <c r="BM12" s="22">
        <v>6.4393939393939406E-2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94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9.8335854765506797E-2</v>
      </c>
      <c r="D8" s="13">
        <v>0.101123595505618</v>
      </c>
      <c r="E8" s="13">
        <v>9.6820809248554907E-2</v>
      </c>
      <c r="F8" s="13"/>
      <c r="G8" s="13">
        <v>7.18232044198895E-2</v>
      </c>
      <c r="H8" s="13">
        <v>0.145658263305322</v>
      </c>
      <c r="I8" s="13">
        <v>0.118081180811808</v>
      </c>
      <c r="J8" s="13">
        <v>6.6350710900473897E-2</v>
      </c>
      <c r="K8" s="13">
        <v>6.8702290076335895E-2</v>
      </c>
      <c r="L8" s="13">
        <v>5.8479532163742701E-2</v>
      </c>
      <c r="M8" s="13"/>
      <c r="N8" s="13">
        <v>0.11914893617021299</v>
      </c>
      <c r="O8" s="13">
        <v>9.1176470588235303E-2</v>
      </c>
      <c r="P8" s="13">
        <v>6.1797752808988797E-2</v>
      </c>
      <c r="Q8" s="13">
        <v>0.100313479623824</v>
      </c>
      <c r="R8" s="13"/>
      <c r="S8" s="13">
        <v>9.3425605536332196E-2</v>
      </c>
      <c r="T8" s="13">
        <v>0.111940298507463</v>
      </c>
      <c r="U8" s="13">
        <v>0.112903225806452</v>
      </c>
      <c r="V8" s="13">
        <v>2.8571428571428598E-2</v>
      </c>
      <c r="W8" s="13">
        <v>0.184873949579832</v>
      </c>
      <c r="X8" s="13">
        <v>7.5757575757575801E-2</v>
      </c>
      <c r="Y8" s="13">
        <v>0.10280373831775701</v>
      </c>
      <c r="Z8" s="13">
        <v>0.16666666666666699</v>
      </c>
      <c r="AA8" s="13">
        <v>6.9182389937106903E-2</v>
      </c>
      <c r="AB8" s="13">
        <v>0.13829787234042601</v>
      </c>
      <c r="AC8" s="13">
        <v>8.8235294117647106E-2</v>
      </c>
      <c r="AD8" s="13">
        <v>0</v>
      </c>
      <c r="AE8" s="13"/>
      <c r="AF8" s="13">
        <v>0.109159347553325</v>
      </c>
      <c r="AG8" s="13">
        <v>8.3657587548638099E-2</v>
      </c>
      <c r="AH8" s="13"/>
      <c r="AI8" s="13">
        <v>0.12288135593220301</v>
      </c>
      <c r="AJ8" s="13">
        <v>0.11688311688311701</v>
      </c>
      <c r="AK8" s="13">
        <v>9.2485549132948E-2</v>
      </c>
      <c r="AL8" s="13"/>
      <c r="AM8" s="13">
        <v>0.220588235294118</v>
      </c>
      <c r="AN8" s="13">
        <v>0.17307692307692299</v>
      </c>
      <c r="AO8" s="13">
        <v>7.4074074074074098E-2</v>
      </c>
      <c r="AP8" s="13"/>
      <c r="AQ8" s="13">
        <v>0.14159292035398199</v>
      </c>
      <c r="AR8" s="13">
        <v>5.3124999999999999E-2</v>
      </c>
      <c r="AS8" s="13"/>
      <c r="AT8" s="13">
        <v>0.12012012012011999</v>
      </c>
      <c r="AU8" s="13">
        <v>9.1762252346194007E-2</v>
      </c>
      <c r="AV8" s="13"/>
      <c r="AW8" s="13">
        <v>7.0821529745042494E-2</v>
      </c>
      <c r="AX8" s="13">
        <v>0.10912906610703001</v>
      </c>
      <c r="AY8" s="13"/>
      <c r="AZ8" s="13">
        <v>6.0885608856088597E-2</v>
      </c>
      <c r="BA8" s="13">
        <v>0.12763157894736801</v>
      </c>
      <c r="BB8" s="13"/>
      <c r="BC8" s="13">
        <v>0.126436781609195</v>
      </c>
      <c r="BD8" s="13">
        <v>7.3913043478260901E-2</v>
      </c>
      <c r="BE8" s="13"/>
      <c r="BF8" s="13">
        <v>0.125</v>
      </c>
      <c r="BG8" s="13">
        <v>0.12735849056603801</v>
      </c>
      <c r="BH8" s="13"/>
      <c r="BI8" s="13">
        <v>0.13768115942028999</v>
      </c>
      <c r="BJ8" s="13">
        <v>9.4952951240376393E-2</v>
      </c>
      <c r="BK8" s="13"/>
      <c r="BL8" s="13">
        <v>7.3267326732673305E-2</v>
      </c>
      <c r="BM8" s="13">
        <v>0.112373737373737</v>
      </c>
    </row>
    <row r="9" spans="2:65" x14ac:dyDescent="0.3">
      <c r="B9" s="14" t="s">
        <v>88</v>
      </c>
      <c r="C9" s="13">
        <v>0.24962178517397901</v>
      </c>
      <c r="D9" s="13">
        <v>0.27126805778491198</v>
      </c>
      <c r="E9" s="13">
        <v>0.23265895953757201</v>
      </c>
      <c r="F9" s="13"/>
      <c r="G9" s="13">
        <v>0.25966850828729299</v>
      </c>
      <c r="H9" s="13">
        <v>0.31652661064425802</v>
      </c>
      <c r="I9" s="13">
        <v>0.25461254612546103</v>
      </c>
      <c r="J9" s="13">
        <v>0.22748815165876801</v>
      </c>
      <c r="K9" s="13">
        <v>0.206106870229008</v>
      </c>
      <c r="L9" s="13">
        <v>0.15204678362573101</v>
      </c>
      <c r="M9" s="13"/>
      <c r="N9" s="13">
        <v>0.26382978723404299</v>
      </c>
      <c r="O9" s="13">
        <v>0.220588235294118</v>
      </c>
      <c r="P9" s="13">
        <v>0.28089887640449401</v>
      </c>
      <c r="Q9" s="13">
        <v>0.24451410658307199</v>
      </c>
      <c r="R9" s="13"/>
      <c r="S9" s="13">
        <v>0.28373702422145303</v>
      </c>
      <c r="T9" s="13">
        <v>0.20895522388059701</v>
      </c>
      <c r="U9" s="13">
        <v>0.225806451612903</v>
      </c>
      <c r="V9" s="13">
        <v>0.21904761904761899</v>
      </c>
      <c r="W9" s="13">
        <v>0.27731092436974802</v>
      </c>
      <c r="X9" s="13">
        <v>0.26515151515151503</v>
      </c>
      <c r="Y9" s="13">
        <v>0.20560747663551401</v>
      </c>
      <c r="Z9" s="13">
        <v>0.4</v>
      </c>
      <c r="AA9" s="13">
        <v>0.28930817610062898</v>
      </c>
      <c r="AB9" s="13">
        <v>0.19148936170212799</v>
      </c>
      <c r="AC9" s="13">
        <v>0.25</v>
      </c>
      <c r="AD9" s="13">
        <v>0</v>
      </c>
      <c r="AE9" s="13"/>
      <c r="AF9" s="13">
        <v>0.259723964868256</v>
      </c>
      <c r="AG9" s="13">
        <v>0.23346303501945501</v>
      </c>
      <c r="AH9" s="13"/>
      <c r="AI9" s="13">
        <v>0.27542372881355898</v>
      </c>
      <c r="AJ9" s="13">
        <v>0.37662337662337703</v>
      </c>
      <c r="AK9" s="13">
        <v>0.199421965317919</v>
      </c>
      <c r="AL9" s="13"/>
      <c r="AM9" s="13">
        <v>0.36764705882352899</v>
      </c>
      <c r="AN9" s="13">
        <v>0.34615384615384598</v>
      </c>
      <c r="AO9" s="13">
        <v>0.25185185185185199</v>
      </c>
      <c r="AP9" s="13"/>
      <c r="AQ9" s="13">
        <v>0.29203539823008901</v>
      </c>
      <c r="AR9" s="13">
        <v>0.20156250000000001</v>
      </c>
      <c r="AS9" s="13"/>
      <c r="AT9" s="13">
        <v>0.26126126126126098</v>
      </c>
      <c r="AU9" s="13">
        <v>0.24921793534932199</v>
      </c>
      <c r="AV9" s="13"/>
      <c r="AW9" s="13">
        <v>0.22379603399433401</v>
      </c>
      <c r="AX9" s="13">
        <v>0.25813221406086001</v>
      </c>
      <c r="AY9" s="13"/>
      <c r="AZ9" s="13">
        <v>0.18450184501844999</v>
      </c>
      <c r="BA9" s="13">
        <v>0.29473684210526302</v>
      </c>
      <c r="BB9" s="13"/>
      <c r="BC9" s="13">
        <v>0.229885057471264</v>
      </c>
      <c r="BD9" s="13">
        <v>0.291304347826087</v>
      </c>
      <c r="BE9" s="13"/>
      <c r="BF9" s="13">
        <v>0.25</v>
      </c>
      <c r="BG9" s="13">
        <v>0.21698113207547201</v>
      </c>
      <c r="BH9" s="13"/>
      <c r="BI9" s="13">
        <v>0.26811594202898598</v>
      </c>
      <c r="BJ9" s="13">
        <v>0.248075278015398</v>
      </c>
      <c r="BK9" s="13"/>
      <c r="BL9" s="13">
        <v>0.22772277227722801</v>
      </c>
      <c r="BM9" s="13">
        <v>0.26262626262626299</v>
      </c>
    </row>
    <row r="10" spans="2:65" x14ac:dyDescent="0.3">
      <c r="B10" s="14" t="s">
        <v>89</v>
      </c>
      <c r="C10" s="13">
        <v>0.34266263237518901</v>
      </c>
      <c r="D10" s="13">
        <v>0.34991974317816998</v>
      </c>
      <c r="E10" s="13">
        <v>0.33526011560693603</v>
      </c>
      <c r="F10" s="13"/>
      <c r="G10" s="13">
        <v>0.35911602209944798</v>
      </c>
      <c r="H10" s="13">
        <v>0.28851540616246502</v>
      </c>
      <c r="I10" s="13">
        <v>0.34317343173431702</v>
      </c>
      <c r="J10" s="13">
        <v>0.34123222748815202</v>
      </c>
      <c r="K10" s="13">
        <v>0.41221374045801501</v>
      </c>
      <c r="L10" s="13">
        <v>0.38596491228070201</v>
      </c>
      <c r="M10" s="13"/>
      <c r="N10" s="13">
        <v>0.32553191489361699</v>
      </c>
      <c r="O10" s="13">
        <v>0.36176470588235299</v>
      </c>
      <c r="P10" s="13">
        <v>0.30898876404494402</v>
      </c>
      <c r="Q10" s="13">
        <v>0.35423197492163</v>
      </c>
      <c r="R10" s="13"/>
      <c r="S10" s="13">
        <v>0.32525951557093402</v>
      </c>
      <c r="T10" s="13">
        <v>0.31343283582089598</v>
      </c>
      <c r="U10" s="13">
        <v>0.33870967741935498</v>
      </c>
      <c r="V10" s="13">
        <v>0.43809523809523798</v>
      </c>
      <c r="W10" s="13">
        <v>0.310924369747899</v>
      </c>
      <c r="X10" s="13">
        <v>0.34090909090909099</v>
      </c>
      <c r="Y10" s="13">
        <v>0.34579439252336402</v>
      </c>
      <c r="Z10" s="13">
        <v>0.3</v>
      </c>
      <c r="AA10" s="13">
        <v>0.35849056603773599</v>
      </c>
      <c r="AB10" s="13">
        <v>0.37234042553191499</v>
      </c>
      <c r="AC10" s="13">
        <v>0.29411764705882398</v>
      </c>
      <c r="AD10" s="13">
        <v>0.434782608695652</v>
      </c>
      <c r="AE10" s="13"/>
      <c r="AF10" s="13">
        <v>0.33626097867001298</v>
      </c>
      <c r="AG10" s="13">
        <v>0.35019455252918302</v>
      </c>
      <c r="AH10" s="13"/>
      <c r="AI10" s="13">
        <v>0.31779661016949201</v>
      </c>
      <c r="AJ10" s="13">
        <v>0.35064935064935099</v>
      </c>
      <c r="AK10" s="13">
        <v>0.34971098265896</v>
      </c>
      <c r="AL10" s="13"/>
      <c r="AM10" s="13">
        <v>0.20588235294117599</v>
      </c>
      <c r="AN10" s="13">
        <v>0.25</v>
      </c>
      <c r="AO10" s="13">
        <v>0.4</v>
      </c>
      <c r="AP10" s="13"/>
      <c r="AQ10" s="13">
        <v>0.30825958702064898</v>
      </c>
      <c r="AR10" s="13">
        <v>0.37968750000000001</v>
      </c>
      <c r="AS10" s="13"/>
      <c r="AT10" s="13">
        <v>0.30330330330330302</v>
      </c>
      <c r="AU10" s="13">
        <v>0.35140771637121998</v>
      </c>
      <c r="AV10" s="13"/>
      <c r="AW10" s="13">
        <v>0.35127478753541103</v>
      </c>
      <c r="AX10" s="13">
        <v>0.33788037775446</v>
      </c>
      <c r="AY10" s="13"/>
      <c r="AZ10" s="13">
        <v>0.38560885608856099</v>
      </c>
      <c r="BA10" s="13">
        <v>0.30921052631578899</v>
      </c>
      <c r="BB10" s="13"/>
      <c r="BC10" s="13">
        <v>0.32183908045977</v>
      </c>
      <c r="BD10" s="13">
        <v>0.36521739130434799</v>
      </c>
      <c r="BE10" s="13"/>
      <c r="BF10" s="13">
        <v>0.29411764705882398</v>
      </c>
      <c r="BG10" s="13">
        <v>0.339622641509434</v>
      </c>
      <c r="BH10" s="13"/>
      <c r="BI10" s="13">
        <v>0.311594202898551</v>
      </c>
      <c r="BJ10" s="13">
        <v>0.3464499572284</v>
      </c>
      <c r="BK10" s="13"/>
      <c r="BL10" s="13">
        <v>0.36039603960395999</v>
      </c>
      <c r="BM10" s="13">
        <v>0.330808080808081</v>
      </c>
    </row>
    <row r="11" spans="2:65" x14ac:dyDescent="0.3">
      <c r="B11" s="14" t="s">
        <v>90</v>
      </c>
      <c r="C11" s="13">
        <v>0.24432677760968199</v>
      </c>
      <c r="D11" s="13">
        <v>0.22632423756019299</v>
      </c>
      <c r="E11" s="13">
        <v>0.25867052023121401</v>
      </c>
      <c r="F11" s="13"/>
      <c r="G11" s="13">
        <v>0.243093922651934</v>
      </c>
      <c r="H11" s="13">
        <v>0.179271708683473</v>
      </c>
      <c r="I11" s="13">
        <v>0.243542435424354</v>
      </c>
      <c r="J11" s="13">
        <v>0.29383886255924202</v>
      </c>
      <c r="K11" s="13">
        <v>0.25954198473282403</v>
      </c>
      <c r="L11" s="13">
        <v>0.30994152046783602</v>
      </c>
      <c r="M11" s="13"/>
      <c r="N11" s="13">
        <v>0.231914893617021</v>
      </c>
      <c r="O11" s="13">
        <v>0.26176470588235301</v>
      </c>
      <c r="P11" s="13">
        <v>0.275280898876405</v>
      </c>
      <c r="Q11" s="13">
        <v>0.23197492163009401</v>
      </c>
      <c r="R11" s="13"/>
      <c r="S11" s="13">
        <v>0.228373702422145</v>
      </c>
      <c r="T11" s="13">
        <v>0.24626865671641801</v>
      </c>
      <c r="U11" s="13">
        <v>0.27419354838709697</v>
      </c>
      <c r="V11" s="13">
        <v>0.19047619047618999</v>
      </c>
      <c r="W11" s="13">
        <v>0.21008403361344499</v>
      </c>
      <c r="X11" s="13">
        <v>0.25</v>
      </c>
      <c r="Y11" s="13">
        <v>0.28037383177570102</v>
      </c>
      <c r="Z11" s="13">
        <v>0.133333333333333</v>
      </c>
      <c r="AA11" s="13">
        <v>0.22641509433962301</v>
      </c>
      <c r="AB11" s="13">
        <v>0.27659574468085102</v>
      </c>
      <c r="AC11" s="13">
        <v>0.33823529411764702</v>
      </c>
      <c r="AD11" s="13">
        <v>0.434782608695652</v>
      </c>
      <c r="AE11" s="13"/>
      <c r="AF11" s="13">
        <v>0.25094102885821801</v>
      </c>
      <c r="AG11" s="13">
        <v>0.237354085603113</v>
      </c>
      <c r="AH11" s="13"/>
      <c r="AI11" s="13">
        <v>0.25847457627118597</v>
      </c>
      <c r="AJ11" s="13">
        <v>0.11688311688311701</v>
      </c>
      <c r="AK11" s="13">
        <v>0.28901734104046201</v>
      </c>
      <c r="AL11" s="13"/>
      <c r="AM11" s="13">
        <v>0.191176470588235</v>
      </c>
      <c r="AN11" s="13">
        <v>0.230769230769231</v>
      </c>
      <c r="AO11" s="13">
        <v>0.22222222222222199</v>
      </c>
      <c r="AP11" s="13"/>
      <c r="AQ11" s="13">
        <v>0.19469026548672599</v>
      </c>
      <c r="AR11" s="13">
        <v>0.29843750000000002</v>
      </c>
      <c r="AS11" s="13"/>
      <c r="AT11" s="13">
        <v>0.246246246246246</v>
      </c>
      <c r="AU11" s="13">
        <v>0.24504692387904101</v>
      </c>
      <c r="AV11" s="13"/>
      <c r="AW11" s="13">
        <v>0.286118980169972</v>
      </c>
      <c r="AX11" s="13">
        <v>0.23189926547744</v>
      </c>
      <c r="AY11" s="13"/>
      <c r="AZ11" s="13">
        <v>0.309963099630996</v>
      </c>
      <c r="BA11" s="13">
        <v>0.2</v>
      </c>
      <c r="BB11" s="13"/>
      <c r="BC11" s="13">
        <v>0.28448275862069</v>
      </c>
      <c r="BD11" s="13">
        <v>0.21304347826087</v>
      </c>
      <c r="BE11" s="13"/>
      <c r="BF11" s="13">
        <v>0.30147058823529399</v>
      </c>
      <c r="BG11" s="13">
        <v>0.27358490566037702</v>
      </c>
      <c r="BH11" s="13"/>
      <c r="BI11" s="13">
        <v>0.25362318840579701</v>
      </c>
      <c r="BJ11" s="13">
        <v>0.242087254063302</v>
      </c>
      <c r="BK11" s="13"/>
      <c r="BL11" s="13">
        <v>0.27722772277227697</v>
      </c>
      <c r="BM11" s="13">
        <v>0.22601010101010099</v>
      </c>
    </row>
    <row r="12" spans="2:65" x14ac:dyDescent="0.3">
      <c r="B12" s="14" t="s">
        <v>91</v>
      </c>
      <c r="C12" s="22">
        <v>6.5052950075643004E-2</v>
      </c>
      <c r="D12" s="22">
        <v>5.1364365971107502E-2</v>
      </c>
      <c r="E12" s="22">
        <v>7.6589595375722505E-2</v>
      </c>
      <c r="F12" s="22"/>
      <c r="G12" s="22">
        <v>6.6298342541436503E-2</v>
      </c>
      <c r="H12" s="22">
        <v>7.0028011204481794E-2</v>
      </c>
      <c r="I12" s="22">
        <v>4.0590405904058997E-2</v>
      </c>
      <c r="J12" s="22">
        <v>7.10900473933649E-2</v>
      </c>
      <c r="K12" s="22">
        <v>5.34351145038168E-2</v>
      </c>
      <c r="L12" s="22">
        <v>9.3567251461988299E-2</v>
      </c>
      <c r="M12" s="22"/>
      <c r="N12" s="22">
        <v>5.95744680851064E-2</v>
      </c>
      <c r="O12" s="22">
        <v>6.4705882352941196E-2</v>
      </c>
      <c r="P12" s="22">
        <v>7.3033707865168496E-2</v>
      </c>
      <c r="Q12" s="22">
        <v>6.8965517241379296E-2</v>
      </c>
      <c r="R12" s="22"/>
      <c r="S12" s="22">
        <v>6.9204152249134995E-2</v>
      </c>
      <c r="T12" s="22">
        <v>0.119402985074627</v>
      </c>
      <c r="U12" s="22">
        <v>4.8387096774193498E-2</v>
      </c>
      <c r="V12" s="22">
        <v>0.12380952380952399</v>
      </c>
      <c r="W12" s="22">
        <v>1.6806722689075598E-2</v>
      </c>
      <c r="X12" s="22">
        <v>6.8181818181818205E-2</v>
      </c>
      <c r="Y12" s="22">
        <v>6.5420560747663503E-2</v>
      </c>
      <c r="Z12" s="22">
        <v>0</v>
      </c>
      <c r="AA12" s="22">
        <v>5.6603773584905703E-2</v>
      </c>
      <c r="AB12" s="22">
        <v>2.1276595744680899E-2</v>
      </c>
      <c r="AC12" s="22">
        <v>2.9411764705882401E-2</v>
      </c>
      <c r="AD12" s="22">
        <v>0.13043478260869601</v>
      </c>
      <c r="AE12" s="22"/>
      <c r="AF12" s="22">
        <v>4.3914680050188198E-2</v>
      </c>
      <c r="AG12" s="22">
        <v>9.5330739299610903E-2</v>
      </c>
      <c r="AH12" s="22"/>
      <c r="AI12" s="22">
        <v>2.5423728813559299E-2</v>
      </c>
      <c r="AJ12" s="22">
        <v>3.8961038961039002E-2</v>
      </c>
      <c r="AK12" s="22">
        <v>6.9364161849711004E-2</v>
      </c>
      <c r="AL12" s="22"/>
      <c r="AM12" s="22">
        <v>1.4705882352941201E-2</v>
      </c>
      <c r="AN12" s="22">
        <v>0</v>
      </c>
      <c r="AO12" s="22">
        <v>5.1851851851851899E-2</v>
      </c>
      <c r="AP12" s="22"/>
      <c r="AQ12" s="22">
        <v>6.3421828908554606E-2</v>
      </c>
      <c r="AR12" s="22">
        <v>6.7187499999999997E-2</v>
      </c>
      <c r="AS12" s="22"/>
      <c r="AT12" s="22">
        <v>6.9069069069069094E-2</v>
      </c>
      <c r="AU12" s="22">
        <v>6.2565172054223198E-2</v>
      </c>
      <c r="AV12" s="22"/>
      <c r="AW12" s="22">
        <v>6.79886685552408E-2</v>
      </c>
      <c r="AX12" s="22">
        <v>6.2959076600209898E-2</v>
      </c>
      <c r="AY12" s="22"/>
      <c r="AZ12" s="22">
        <v>5.9040590405904099E-2</v>
      </c>
      <c r="BA12" s="22">
        <v>6.8421052631578994E-2</v>
      </c>
      <c r="BB12" s="22"/>
      <c r="BC12" s="22">
        <v>3.7356321839080497E-2</v>
      </c>
      <c r="BD12" s="22">
        <v>5.6521739130434803E-2</v>
      </c>
      <c r="BE12" s="22"/>
      <c r="BF12" s="22">
        <v>2.9411764705882401E-2</v>
      </c>
      <c r="BG12" s="22">
        <v>4.2452830188679201E-2</v>
      </c>
      <c r="BH12" s="22"/>
      <c r="BI12" s="22">
        <v>2.8985507246376802E-2</v>
      </c>
      <c r="BJ12" s="22">
        <v>6.8434559452523497E-2</v>
      </c>
      <c r="BK12" s="22"/>
      <c r="BL12" s="22">
        <v>6.1386138613861399E-2</v>
      </c>
      <c r="BM12" s="22">
        <v>6.8181818181818205E-2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P19"/>
  <sheetViews>
    <sheetView showGridLines="0" workbookViewId="0">
      <pane xSplit="2" topLeftCell="C1" activePane="topRight" state="frozen"/>
      <selection pane="topRight" activeCell="E24" sqref="E24"/>
    </sheetView>
  </sheetViews>
  <sheetFormatPr defaultColWidth="10.88671875" defaultRowHeight="14.4" x14ac:dyDescent="0.3"/>
  <cols>
    <col min="2" max="2" width="25.77734375" customWidth="1"/>
    <col min="3" max="16" width="20.77734375" customWidth="1"/>
  </cols>
  <sheetData>
    <row r="2" spans="2:16" ht="40.049999999999997" customHeight="1" x14ac:dyDescent="0.3">
      <c r="D2" s="32" t="s">
        <v>113</v>
      </c>
      <c r="E2" s="29"/>
      <c r="F2" s="29"/>
      <c r="G2" s="29"/>
      <c r="H2" s="29"/>
      <c r="I2" s="29"/>
      <c r="J2" s="29"/>
      <c r="K2" s="29"/>
      <c r="L2" s="29"/>
      <c r="M2" s="29"/>
      <c r="N2" s="29"/>
      <c r="O2" s="29"/>
      <c r="P2" s="29"/>
    </row>
    <row r="6" spans="2:16" ht="49.95" customHeight="1" x14ac:dyDescent="0.3">
      <c r="B6" s="16" t="s">
        <v>15</v>
      </c>
      <c r="C6" s="16" t="s">
        <v>95</v>
      </c>
      <c r="D6" s="16" t="s">
        <v>96</v>
      </c>
      <c r="E6" s="16" t="s">
        <v>97</v>
      </c>
      <c r="F6" s="16" t="s">
        <v>98</v>
      </c>
      <c r="G6" s="16" t="s">
        <v>99</v>
      </c>
      <c r="H6" s="16" t="s">
        <v>100</v>
      </c>
      <c r="I6" s="16" t="s">
        <v>101</v>
      </c>
      <c r="J6" s="16" t="s">
        <v>102</v>
      </c>
      <c r="K6" s="16" t="s">
        <v>103</v>
      </c>
      <c r="L6" s="16" t="s">
        <v>104</v>
      </c>
      <c r="M6" s="16" t="s">
        <v>105</v>
      </c>
      <c r="N6" s="16" t="s">
        <v>106</v>
      </c>
      <c r="O6" s="16" t="s">
        <v>107</v>
      </c>
    </row>
    <row r="7" spans="2:16" x14ac:dyDescent="0.3">
      <c r="B7" s="14" t="s">
        <v>108</v>
      </c>
      <c r="C7" s="13">
        <v>7.5642965204235997E-4</v>
      </c>
      <c r="D7" s="13">
        <v>0.30332829046898602</v>
      </c>
      <c r="E7" s="13">
        <v>0.30332829046898602</v>
      </c>
      <c r="F7" s="13">
        <v>0.38956127080181502</v>
      </c>
      <c r="G7" s="13">
        <v>0.447049924357035</v>
      </c>
      <c r="H7" s="13">
        <v>0.41981845688350999</v>
      </c>
      <c r="I7" s="13">
        <v>0.47957639939485602</v>
      </c>
      <c r="J7" s="13">
        <v>0.70347957639939496</v>
      </c>
      <c r="K7" s="13">
        <v>0.80181543116490195</v>
      </c>
      <c r="L7" s="13">
        <v>0.79878971255673203</v>
      </c>
      <c r="M7" s="13">
        <v>0.69288956127080203</v>
      </c>
      <c r="N7" s="13">
        <v>0.66565809379727703</v>
      </c>
      <c r="O7" s="13">
        <v>0.68003025718608201</v>
      </c>
    </row>
    <row r="8" spans="2:16" x14ac:dyDescent="0.3">
      <c r="B8" s="14" t="s">
        <v>109</v>
      </c>
      <c r="C8" s="13">
        <v>7.5642965204235997E-4</v>
      </c>
      <c r="D8" s="13">
        <v>0.36686838124054499</v>
      </c>
      <c r="E8" s="13">
        <v>0.42435703479576398</v>
      </c>
      <c r="F8" s="13">
        <v>0.38804841149773101</v>
      </c>
      <c r="G8" s="13">
        <v>0.33509833585476601</v>
      </c>
      <c r="H8" s="13">
        <v>0.39712556732223903</v>
      </c>
      <c r="I8" s="13">
        <v>0.36762481089258697</v>
      </c>
      <c r="J8" s="13">
        <v>0.232223903177005</v>
      </c>
      <c r="K8" s="13">
        <v>0.13767019667170999</v>
      </c>
      <c r="L8" s="13">
        <v>0.14145234493192099</v>
      </c>
      <c r="M8" s="13">
        <v>0.248865355521936</v>
      </c>
      <c r="N8" s="13">
        <v>0.278366111951589</v>
      </c>
      <c r="O8" s="13">
        <v>0.26701966717095299</v>
      </c>
    </row>
    <row r="9" spans="2:16" x14ac:dyDescent="0.3">
      <c r="B9" s="14" t="s">
        <v>110</v>
      </c>
      <c r="C9" s="13">
        <v>0.99470499243570298</v>
      </c>
      <c r="D9" s="13">
        <v>0.14750378214825999</v>
      </c>
      <c r="E9" s="13">
        <v>0.18003025718608201</v>
      </c>
      <c r="F9" s="13">
        <v>0.12783661119515899</v>
      </c>
      <c r="G9" s="13">
        <v>0.13691376701966701</v>
      </c>
      <c r="H9" s="13">
        <v>0.125567322239032</v>
      </c>
      <c r="I9" s="13">
        <v>8.5476550680786703E-2</v>
      </c>
      <c r="J9" s="13">
        <v>4.16036308623298E-2</v>
      </c>
      <c r="K9" s="13">
        <v>3.7065052950075603E-2</v>
      </c>
      <c r="L9" s="13">
        <v>4.00907715582451E-2</v>
      </c>
      <c r="M9" s="13">
        <v>3.4039334341906202E-2</v>
      </c>
      <c r="N9" s="13">
        <v>3.4795763993948597E-2</v>
      </c>
      <c r="O9" s="13">
        <v>3.6308623298033298E-2</v>
      </c>
    </row>
    <row r="10" spans="2:16" x14ac:dyDescent="0.3">
      <c r="B10" s="14" t="s">
        <v>111</v>
      </c>
      <c r="C10" s="13">
        <v>3.7821482602118E-3</v>
      </c>
      <c r="D10" s="13">
        <v>7.1104387291981805E-2</v>
      </c>
      <c r="E10" s="13">
        <v>3.5552193645990902E-2</v>
      </c>
      <c r="F10" s="13">
        <v>3.1013615733736798E-2</v>
      </c>
      <c r="G10" s="13">
        <v>4.6142208774583998E-2</v>
      </c>
      <c r="H10" s="13">
        <v>2.9500756429652001E-2</v>
      </c>
      <c r="I10" s="13">
        <v>2.9500756429652001E-2</v>
      </c>
      <c r="J10" s="13">
        <v>1.1346444780635401E-2</v>
      </c>
      <c r="K10" s="13">
        <v>1.1346444780635401E-2</v>
      </c>
      <c r="L10" s="13">
        <v>6.0514372163388798E-3</v>
      </c>
      <c r="M10" s="13">
        <v>1.1346444780635401E-2</v>
      </c>
      <c r="N10" s="13">
        <v>1.2859304084720099E-2</v>
      </c>
      <c r="O10" s="13">
        <v>7.5642965204235999E-3</v>
      </c>
    </row>
    <row r="11" spans="2:16" x14ac:dyDescent="0.3">
      <c r="B11" s="19" t="s">
        <v>91</v>
      </c>
      <c r="C11" s="17">
        <v>0</v>
      </c>
      <c r="D11" s="17">
        <v>0.111195158850227</v>
      </c>
      <c r="E11" s="17">
        <v>5.6732223903176997E-2</v>
      </c>
      <c r="F11" s="17">
        <v>6.35400907715582E-2</v>
      </c>
      <c r="G11" s="17">
        <v>3.4795763993948597E-2</v>
      </c>
      <c r="H11" s="17">
        <v>2.7987897125567301E-2</v>
      </c>
      <c r="I11" s="17">
        <v>3.7821482602117998E-2</v>
      </c>
      <c r="J11" s="17">
        <v>1.1346444780635401E-2</v>
      </c>
      <c r="K11" s="17">
        <v>1.2102874432677799E-2</v>
      </c>
      <c r="L11" s="17">
        <v>1.36157337367625E-2</v>
      </c>
      <c r="M11" s="17">
        <v>1.2859304084720099E-2</v>
      </c>
      <c r="N11" s="17">
        <v>8.3207261724659604E-3</v>
      </c>
      <c r="O11" s="17">
        <v>9.0771558245083192E-3</v>
      </c>
    </row>
    <row r="12" spans="2:16" x14ac:dyDescent="0.3">
      <c r="B12" s="19" t="s">
        <v>112</v>
      </c>
      <c r="C12" s="17">
        <v>1.5128593040847199E-3</v>
      </c>
      <c r="D12" s="17">
        <v>0.67019667170953101</v>
      </c>
      <c r="E12" s="17">
        <v>0.72768532526475005</v>
      </c>
      <c r="F12" s="17">
        <v>0.77760968229954597</v>
      </c>
      <c r="G12" s="17">
        <v>0.78214826021179995</v>
      </c>
      <c r="H12" s="17">
        <v>0.81694402420574896</v>
      </c>
      <c r="I12" s="17">
        <v>0.847201210287443</v>
      </c>
      <c r="J12" s="17">
        <v>0.93570347957639899</v>
      </c>
      <c r="K12" s="17">
        <v>0.93948562783661105</v>
      </c>
      <c r="L12" s="17">
        <v>0.94024205748865397</v>
      </c>
      <c r="M12" s="17">
        <v>0.94175491679273804</v>
      </c>
      <c r="N12" s="17">
        <v>0.94402420574886503</v>
      </c>
      <c r="O12" s="17">
        <v>0.94704992435703494</v>
      </c>
    </row>
    <row r="13" spans="2:16" x14ac:dyDescent="0.3">
      <c r="B13" s="15"/>
      <c r="C13" s="15"/>
      <c r="D13" s="15"/>
      <c r="E13" s="15"/>
      <c r="F13" s="15"/>
      <c r="G13" s="15"/>
      <c r="H13" s="15"/>
      <c r="I13" s="15"/>
      <c r="J13" s="15"/>
      <c r="K13" s="15"/>
      <c r="L13" s="15"/>
      <c r="M13" s="15"/>
      <c r="N13" s="15"/>
      <c r="O13" s="15"/>
    </row>
    <row r="14" spans="2:16" x14ac:dyDescent="0.3">
      <c r="B14" t="s">
        <v>80</v>
      </c>
    </row>
    <row r="15" spans="2:16" x14ac:dyDescent="0.3">
      <c r="B15" t="s">
        <v>81</v>
      </c>
    </row>
    <row r="19" spans="2:2" x14ac:dyDescent="0.3">
      <c r="B19"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M18"/>
  <sheetViews>
    <sheetView showGridLines="0" workbookViewId="0">
      <pane xSplit="2" topLeftCell="AN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0.70347957639939496</v>
      </c>
      <c r="D8" s="13">
        <v>0.69020866773675804</v>
      </c>
      <c r="E8" s="13">
        <v>0.71531791907514497</v>
      </c>
      <c r="F8" s="13"/>
      <c r="G8" s="13">
        <v>0.61325966850828695</v>
      </c>
      <c r="H8" s="13">
        <v>0.68067226890756305</v>
      </c>
      <c r="I8" s="13">
        <v>0.66420664206642099</v>
      </c>
      <c r="J8" s="13">
        <v>0.71090047393364897</v>
      </c>
      <c r="K8" s="13">
        <v>0.78625954198473302</v>
      </c>
      <c r="L8" s="13">
        <v>0.83625730994152003</v>
      </c>
      <c r="M8" s="13"/>
      <c r="N8" s="13">
        <v>0.695744680851064</v>
      </c>
      <c r="O8" s="13">
        <v>0.67941176470588205</v>
      </c>
      <c r="P8" s="13">
        <v>0.69662921348314599</v>
      </c>
      <c r="Q8" s="13">
        <v>0.73981191222570497</v>
      </c>
      <c r="R8" s="13"/>
      <c r="S8" s="13">
        <v>0.70588235294117696</v>
      </c>
      <c r="T8" s="13">
        <v>0.71641791044776104</v>
      </c>
      <c r="U8" s="13">
        <v>0.70967741935483897</v>
      </c>
      <c r="V8" s="13">
        <v>0.65714285714285703</v>
      </c>
      <c r="W8" s="13">
        <v>0.70588235294117696</v>
      </c>
      <c r="X8" s="13">
        <v>0.68181818181818199</v>
      </c>
      <c r="Y8" s="13">
        <v>0.62616822429906505</v>
      </c>
      <c r="Z8" s="13">
        <v>0.76666666666666705</v>
      </c>
      <c r="AA8" s="13">
        <v>0.71069182389937102</v>
      </c>
      <c r="AB8" s="13">
        <v>0.75531914893617003</v>
      </c>
      <c r="AC8" s="13">
        <v>0.73529411764705899</v>
      </c>
      <c r="AD8" s="13">
        <v>0.82608695652173902</v>
      </c>
      <c r="AE8" s="13"/>
      <c r="AF8" s="13">
        <v>0.69259723964868303</v>
      </c>
      <c r="AG8" s="13">
        <v>0.72178988326848204</v>
      </c>
      <c r="AH8" s="13"/>
      <c r="AI8" s="13">
        <v>0.69915254237288105</v>
      </c>
      <c r="AJ8" s="13">
        <v>0.62337662337662303</v>
      </c>
      <c r="AK8" s="13">
        <v>0.69653179190751402</v>
      </c>
      <c r="AL8" s="13"/>
      <c r="AM8" s="13">
        <v>0.80882352941176505</v>
      </c>
      <c r="AN8" s="13">
        <v>0.46153846153846201</v>
      </c>
      <c r="AO8" s="13">
        <v>0.68888888888888899</v>
      </c>
      <c r="AP8" s="13"/>
      <c r="AQ8" s="13">
        <v>0.68289085545722705</v>
      </c>
      <c r="AR8" s="13">
        <v>0.7265625</v>
      </c>
      <c r="AS8" s="13"/>
      <c r="AT8" s="13">
        <v>0.67867867867867904</v>
      </c>
      <c r="AU8" s="13">
        <v>0.71637122002085496</v>
      </c>
      <c r="AV8" s="13"/>
      <c r="AW8" s="13">
        <v>0.68838526912181297</v>
      </c>
      <c r="AX8" s="13">
        <v>0.71038824763903496</v>
      </c>
      <c r="AY8" s="13"/>
      <c r="AZ8" s="13">
        <v>0.72324723247232503</v>
      </c>
      <c r="BA8" s="13">
        <v>0.692105263157895</v>
      </c>
      <c r="BB8" s="13"/>
      <c r="BC8" s="13">
        <v>0.69540229885057503</v>
      </c>
      <c r="BD8" s="13">
        <v>0.68695652173913002</v>
      </c>
      <c r="BE8" s="13"/>
      <c r="BF8" s="13">
        <v>0.73529411764705899</v>
      </c>
      <c r="BG8" s="13">
        <v>0.66981132075471705</v>
      </c>
      <c r="BH8" s="13"/>
      <c r="BI8" s="13">
        <v>0.63768115942029002</v>
      </c>
      <c r="BJ8" s="13">
        <v>0.713430282292558</v>
      </c>
      <c r="BK8" s="13"/>
      <c r="BL8" s="13">
        <v>0.70891089108910899</v>
      </c>
      <c r="BM8" s="13">
        <v>0.70833333333333304</v>
      </c>
    </row>
    <row r="9" spans="2:65" x14ac:dyDescent="0.3">
      <c r="B9" s="14" t="s">
        <v>109</v>
      </c>
      <c r="C9" s="13">
        <v>0.232223903177005</v>
      </c>
      <c r="D9" s="13">
        <v>0.239165329052969</v>
      </c>
      <c r="E9" s="13">
        <v>0.225433526011561</v>
      </c>
      <c r="F9" s="13"/>
      <c r="G9" s="13">
        <v>0.27624309392265201</v>
      </c>
      <c r="H9" s="13">
        <v>0.26050420168067201</v>
      </c>
      <c r="I9" s="13">
        <v>0.25461254612546103</v>
      </c>
      <c r="J9" s="13">
        <v>0.21327014218009499</v>
      </c>
      <c r="K9" s="13">
        <v>0.19083969465648901</v>
      </c>
      <c r="L9" s="13">
        <v>0.14619883040935699</v>
      </c>
      <c r="M9" s="13"/>
      <c r="N9" s="13">
        <v>0.24468085106383</v>
      </c>
      <c r="O9" s="13">
        <v>0.23235294117647101</v>
      </c>
      <c r="P9" s="13">
        <v>0.26404494382022498</v>
      </c>
      <c r="Q9" s="13">
        <v>0.20062695924764901</v>
      </c>
      <c r="R9" s="13"/>
      <c r="S9" s="13">
        <v>0.25259515570934299</v>
      </c>
      <c r="T9" s="13">
        <v>0.22388059701492499</v>
      </c>
      <c r="U9" s="13">
        <v>0.209677419354839</v>
      </c>
      <c r="V9" s="13">
        <v>0.25714285714285701</v>
      </c>
      <c r="W9" s="13">
        <v>0.218487394957983</v>
      </c>
      <c r="X9" s="13">
        <v>0.24242424242424199</v>
      </c>
      <c r="Y9" s="13">
        <v>0.31775700934579398</v>
      </c>
      <c r="Z9" s="13">
        <v>0.16666666666666699</v>
      </c>
      <c r="AA9" s="13">
        <v>0.23899371069182401</v>
      </c>
      <c r="AB9" s="13">
        <v>0.170212765957447</v>
      </c>
      <c r="AC9" s="13">
        <v>0.14705882352941199</v>
      </c>
      <c r="AD9" s="13">
        <v>0.13043478260869601</v>
      </c>
      <c r="AE9" s="13"/>
      <c r="AF9" s="13">
        <v>0.237139272271016</v>
      </c>
      <c r="AG9" s="13">
        <v>0.22373540856031099</v>
      </c>
      <c r="AH9" s="13"/>
      <c r="AI9" s="13">
        <v>0.224576271186441</v>
      </c>
      <c r="AJ9" s="13">
        <v>0.23376623376623401</v>
      </c>
      <c r="AK9" s="13">
        <v>0.234104046242775</v>
      </c>
      <c r="AL9" s="13"/>
      <c r="AM9" s="13">
        <v>0.161764705882353</v>
      </c>
      <c r="AN9" s="13">
        <v>0.38461538461538503</v>
      </c>
      <c r="AO9" s="13">
        <v>0.19259259259259301</v>
      </c>
      <c r="AP9" s="13"/>
      <c r="AQ9" s="13">
        <v>0.249262536873156</v>
      </c>
      <c r="AR9" s="13">
        <v>0.21406249999999999</v>
      </c>
      <c r="AS9" s="13"/>
      <c r="AT9" s="13">
        <v>0.24924924924924899</v>
      </c>
      <c r="AU9" s="13">
        <v>0.22419186652763301</v>
      </c>
      <c r="AV9" s="13"/>
      <c r="AW9" s="13">
        <v>0.22662889518413601</v>
      </c>
      <c r="AX9" s="13">
        <v>0.233997901364113</v>
      </c>
      <c r="AY9" s="13"/>
      <c r="AZ9" s="13">
        <v>0.22509225092250901</v>
      </c>
      <c r="BA9" s="13">
        <v>0.240789473684211</v>
      </c>
      <c r="BB9" s="13"/>
      <c r="BC9" s="13">
        <v>0.232758620689655</v>
      </c>
      <c r="BD9" s="13">
        <v>0.23913043478260901</v>
      </c>
      <c r="BE9" s="13"/>
      <c r="BF9" s="13">
        <v>0.220588235294118</v>
      </c>
      <c r="BG9" s="13">
        <v>0.240566037735849</v>
      </c>
      <c r="BH9" s="13"/>
      <c r="BI9" s="13">
        <v>0.24637681159420299</v>
      </c>
      <c r="BJ9" s="13">
        <v>0.23096663815226701</v>
      </c>
      <c r="BK9" s="13"/>
      <c r="BL9" s="13">
        <v>0.23366336633663401</v>
      </c>
      <c r="BM9" s="13">
        <v>0.22601010101010099</v>
      </c>
    </row>
    <row r="10" spans="2:65" x14ac:dyDescent="0.3">
      <c r="B10" s="14" t="s">
        <v>110</v>
      </c>
      <c r="C10" s="13">
        <v>4.16036308623298E-2</v>
      </c>
      <c r="D10" s="13">
        <v>5.4574638844301797E-2</v>
      </c>
      <c r="E10" s="13">
        <v>3.0346820809248599E-2</v>
      </c>
      <c r="F10" s="13"/>
      <c r="G10" s="13">
        <v>7.7348066298342497E-2</v>
      </c>
      <c r="H10" s="13">
        <v>3.9215686274509803E-2</v>
      </c>
      <c r="I10" s="13">
        <v>4.4280442804428E-2</v>
      </c>
      <c r="J10" s="13">
        <v>5.6872037914691899E-2</v>
      </c>
      <c r="K10" s="13">
        <v>1.5267175572519101E-2</v>
      </c>
      <c r="L10" s="13">
        <v>5.8479532163742704E-3</v>
      </c>
      <c r="M10" s="13"/>
      <c r="N10" s="13">
        <v>4.6808510638297898E-2</v>
      </c>
      <c r="O10" s="13">
        <v>0.05</v>
      </c>
      <c r="P10" s="13">
        <v>2.2471910112359501E-2</v>
      </c>
      <c r="Q10" s="13">
        <v>3.4482758620689703E-2</v>
      </c>
      <c r="R10" s="13"/>
      <c r="S10" s="13">
        <v>2.42214532871972E-2</v>
      </c>
      <c r="T10" s="13">
        <v>2.2388059701492501E-2</v>
      </c>
      <c r="U10" s="13">
        <v>1.6129032258064498E-2</v>
      </c>
      <c r="V10" s="13">
        <v>7.6190476190476197E-2</v>
      </c>
      <c r="W10" s="13">
        <v>7.5630252100840303E-2</v>
      </c>
      <c r="X10" s="13">
        <v>5.3030303030302997E-2</v>
      </c>
      <c r="Y10" s="13">
        <v>5.60747663551402E-2</v>
      </c>
      <c r="Z10" s="13">
        <v>6.6666666666666693E-2</v>
      </c>
      <c r="AA10" s="13">
        <v>3.1446540880503103E-2</v>
      </c>
      <c r="AB10" s="13">
        <v>4.2553191489361701E-2</v>
      </c>
      <c r="AC10" s="13">
        <v>4.4117647058823498E-2</v>
      </c>
      <c r="AD10" s="13">
        <v>0</v>
      </c>
      <c r="AE10" s="13"/>
      <c r="AF10" s="13">
        <v>4.8933500627352598E-2</v>
      </c>
      <c r="AG10" s="13">
        <v>2.91828793774319E-2</v>
      </c>
      <c r="AH10" s="13"/>
      <c r="AI10" s="13">
        <v>5.0847457627118599E-2</v>
      </c>
      <c r="AJ10" s="13">
        <v>9.0909090909090898E-2</v>
      </c>
      <c r="AK10" s="13">
        <v>5.2023121387283197E-2</v>
      </c>
      <c r="AL10" s="13"/>
      <c r="AM10" s="13">
        <v>1.4705882352941201E-2</v>
      </c>
      <c r="AN10" s="13">
        <v>9.6153846153846201E-2</v>
      </c>
      <c r="AO10" s="13">
        <v>8.8888888888888906E-2</v>
      </c>
      <c r="AP10" s="13"/>
      <c r="AQ10" s="13">
        <v>4.5722713864306798E-2</v>
      </c>
      <c r="AR10" s="13">
        <v>3.5937499999999997E-2</v>
      </c>
      <c r="AS10" s="13"/>
      <c r="AT10" s="13">
        <v>5.4054054054054099E-2</v>
      </c>
      <c r="AU10" s="13">
        <v>3.6496350364963501E-2</v>
      </c>
      <c r="AV10" s="13"/>
      <c r="AW10" s="13">
        <v>4.5325779036827198E-2</v>
      </c>
      <c r="AX10" s="13">
        <v>3.8824763903462699E-2</v>
      </c>
      <c r="AY10" s="13"/>
      <c r="AZ10" s="13">
        <v>3.3210332103321E-2</v>
      </c>
      <c r="BA10" s="13">
        <v>4.6052631578947401E-2</v>
      </c>
      <c r="BB10" s="13"/>
      <c r="BC10" s="13">
        <v>5.1724137931034503E-2</v>
      </c>
      <c r="BD10" s="13">
        <v>4.3478260869565202E-2</v>
      </c>
      <c r="BE10" s="13"/>
      <c r="BF10" s="13">
        <v>2.9411764705882401E-2</v>
      </c>
      <c r="BG10" s="13">
        <v>6.6037735849056603E-2</v>
      </c>
      <c r="BH10" s="13"/>
      <c r="BI10" s="13">
        <v>8.6956521739130405E-2</v>
      </c>
      <c r="BJ10" s="13">
        <v>3.59281437125748E-2</v>
      </c>
      <c r="BK10" s="13"/>
      <c r="BL10" s="13">
        <v>3.9603960396039598E-2</v>
      </c>
      <c r="BM10" s="13">
        <v>4.29292929292929E-2</v>
      </c>
    </row>
    <row r="11" spans="2:65" x14ac:dyDescent="0.3">
      <c r="B11" s="14" t="s">
        <v>111</v>
      </c>
      <c r="C11" s="13">
        <v>1.1346444780635401E-2</v>
      </c>
      <c r="D11" s="13">
        <v>4.8154093097913303E-3</v>
      </c>
      <c r="E11" s="13">
        <v>1.7341040462427699E-2</v>
      </c>
      <c r="F11" s="13"/>
      <c r="G11" s="13">
        <v>2.7624309392265199E-2</v>
      </c>
      <c r="H11" s="13">
        <v>1.4005602240896401E-2</v>
      </c>
      <c r="I11" s="13">
        <v>1.1070110701107E-2</v>
      </c>
      <c r="J11" s="13">
        <v>4.739336492891E-3</v>
      </c>
      <c r="K11" s="13">
        <v>0</v>
      </c>
      <c r="L11" s="13">
        <v>5.8479532163742704E-3</v>
      </c>
      <c r="M11" s="13"/>
      <c r="N11" s="13">
        <v>8.5106382978723406E-3</v>
      </c>
      <c r="O11" s="13">
        <v>1.7647058823529401E-2</v>
      </c>
      <c r="P11" s="13">
        <v>5.6179775280898901E-3</v>
      </c>
      <c r="Q11" s="13">
        <v>1.2539184952978099E-2</v>
      </c>
      <c r="R11" s="13"/>
      <c r="S11" s="13">
        <v>6.9204152249135002E-3</v>
      </c>
      <c r="T11" s="13">
        <v>7.4626865671641798E-3</v>
      </c>
      <c r="U11" s="13">
        <v>3.2258064516128997E-2</v>
      </c>
      <c r="V11" s="13">
        <v>9.5238095238095195E-3</v>
      </c>
      <c r="W11" s="13">
        <v>0</v>
      </c>
      <c r="X11" s="13">
        <v>7.5757575757575803E-3</v>
      </c>
      <c r="Y11" s="13">
        <v>0</v>
      </c>
      <c r="Z11" s="13">
        <v>0</v>
      </c>
      <c r="AA11" s="13">
        <v>1.25786163522013E-2</v>
      </c>
      <c r="AB11" s="13">
        <v>1.0638297872340399E-2</v>
      </c>
      <c r="AC11" s="13">
        <v>5.8823529411764698E-2</v>
      </c>
      <c r="AD11" s="13">
        <v>4.3478260869565202E-2</v>
      </c>
      <c r="AE11" s="13"/>
      <c r="AF11" s="13">
        <v>1.1292346298619801E-2</v>
      </c>
      <c r="AG11" s="13">
        <v>1.1673151750972799E-2</v>
      </c>
      <c r="AH11" s="13"/>
      <c r="AI11" s="13">
        <v>1.6949152542372899E-2</v>
      </c>
      <c r="AJ11" s="13">
        <v>2.5974025974026E-2</v>
      </c>
      <c r="AK11" s="13">
        <v>8.6705202312138702E-3</v>
      </c>
      <c r="AL11" s="13"/>
      <c r="AM11" s="13">
        <v>1.4705882352941201E-2</v>
      </c>
      <c r="AN11" s="13">
        <v>1.9230769230769201E-2</v>
      </c>
      <c r="AO11" s="13">
        <v>2.2222222222222199E-2</v>
      </c>
      <c r="AP11" s="13"/>
      <c r="AQ11" s="13">
        <v>1.0324483775811201E-2</v>
      </c>
      <c r="AR11" s="13">
        <v>1.2500000000000001E-2</v>
      </c>
      <c r="AS11" s="13"/>
      <c r="AT11" s="13">
        <v>9.0090090090090107E-3</v>
      </c>
      <c r="AU11" s="13">
        <v>1.1470281543274201E-2</v>
      </c>
      <c r="AV11" s="13"/>
      <c r="AW11" s="13">
        <v>1.9830028328611901E-2</v>
      </c>
      <c r="AX11" s="13">
        <v>8.3945435466946505E-3</v>
      </c>
      <c r="AY11" s="13"/>
      <c r="AZ11" s="13">
        <v>7.3800738007380098E-3</v>
      </c>
      <c r="BA11" s="13">
        <v>1.3157894736842099E-2</v>
      </c>
      <c r="BB11" s="13"/>
      <c r="BC11" s="13">
        <v>8.6206896551724102E-3</v>
      </c>
      <c r="BD11" s="13">
        <v>1.7391304347826101E-2</v>
      </c>
      <c r="BE11" s="13"/>
      <c r="BF11" s="13">
        <v>1.4705882352941201E-2</v>
      </c>
      <c r="BG11" s="13">
        <v>4.7169811320754698E-3</v>
      </c>
      <c r="BH11" s="13"/>
      <c r="BI11" s="13">
        <v>7.2463768115942004E-3</v>
      </c>
      <c r="BJ11" s="13">
        <v>1.11206159110351E-2</v>
      </c>
      <c r="BK11" s="13"/>
      <c r="BL11" s="13">
        <v>7.9207920792079192E-3</v>
      </c>
      <c r="BM11" s="13">
        <v>1.26262626262626E-2</v>
      </c>
    </row>
    <row r="12" spans="2:65" x14ac:dyDescent="0.3">
      <c r="B12" s="14" t="s">
        <v>91</v>
      </c>
      <c r="C12" s="17">
        <v>1.1346444780635401E-2</v>
      </c>
      <c r="D12" s="17">
        <v>1.1235955056179799E-2</v>
      </c>
      <c r="E12" s="17">
        <v>1.15606936416185E-2</v>
      </c>
      <c r="F12" s="17"/>
      <c r="G12" s="17">
        <v>5.5248618784530402E-3</v>
      </c>
      <c r="H12" s="17">
        <v>5.60224089635854E-3</v>
      </c>
      <c r="I12" s="17">
        <v>2.5830258302582999E-2</v>
      </c>
      <c r="J12" s="17">
        <v>1.4218009478673001E-2</v>
      </c>
      <c r="K12" s="17">
        <v>7.63358778625954E-3</v>
      </c>
      <c r="L12" s="17">
        <v>5.8479532163742704E-3</v>
      </c>
      <c r="M12" s="17"/>
      <c r="N12" s="17">
        <v>4.2553191489361703E-3</v>
      </c>
      <c r="O12" s="17">
        <v>2.0588235294117602E-2</v>
      </c>
      <c r="P12" s="17">
        <v>1.1235955056179799E-2</v>
      </c>
      <c r="Q12" s="17">
        <v>1.2539184952978099E-2</v>
      </c>
      <c r="R12" s="17"/>
      <c r="S12" s="17">
        <v>1.03806228373702E-2</v>
      </c>
      <c r="T12" s="17">
        <v>2.9850746268656699E-2</v>
      </c>
      <c r="U12" s="17">
        <v>3.2258064516128997E-2</v>
      </c>
      <c r="V12" s="17">
        <v>0</v>
      </c>
      <c r="W12" s="17">
        <v>0</v>
      </c>
      <c r="X12" s="17">
        <v>1.5151515151515201E-2</v>
      </c>
      <c r="Y12" s="17">
        <v>0</v>
      </c>
      <c r="Z12" s="17">
        <v>0</v>
      </c>
      <c r="AA12" s="17">
        <v>6.2893081761006301E-3</v>
      </c>
      <c r="AB12" s="17">
        <v>2.1276595744680899E-2</v>
      </c>
      <c r="AC12" s="17">
        <v>1.4705882352941201E-2</v>
      </c>
      <c r="AD12" s="17">
        <v>0</v>
      </c>
      <c r="AE12" s="17"/>
      <c r="AF12" s="17">
        <v>1.0037641154328701E-2</v>
      </c>
      <c r="AG12" s="17">
        <v>1.36186770428016E-2</v>
      </c>
      <c r="AH12" s="17"/>
      <c r="AI12" s="17">
        <v>8.4745762711864406E-3</v>
      </c>
      <c r="AJ12" s="17">
        <v>2.5974025974026E-2</v>
      </c>
      <c r="AK12" s="17">
        <v>8.6705202312138702E-3</v>
      </c>
      <c r="AL12" s="17"/>
      <c r="AM12" s="17">
        <v>0</v>
      </c>
      <c r="AN12" s="17">
        <v>3.8461538461538498E-2</v>
      </c>
      <c r="AO12" s="17">
        <v>7.4074074074074103E-3</v>
      </c>
      <c r="AP12" s="17"/>
      <c r="AQ12" s="17">
        <v>1.1799410029498501E-2</v>
      </c>
      <c r="AR12" s="17">
        <v>1.0937499999999999E-2</v>
      </c>
      <c r="AS12" s="17"/>
      <c r="AT12" s="17">
        <v>9.0090090090090107E-3</v>
      </c>
      <c r="AU12" s="17">
        <v>1.1470281543274201E-2</v>
      </c>
      <c r="AV12" s="17"/>
      <c r="AW12" s="17">
        <v>1.9830028328611901E-2</v>
      </c>
      <c r="AX12" s="17">
        <v>8.3945435466946505E-3</v>
      </c>
      <c r="AY12" s="17"/>
      <c r="AZ12" s="17">
        <v>1.1070110701107E-2</v>
      </c>
      <c r="BA12" s="17">
        <v>7.8947368421052599E-3</v>
      </c>
      <c r="BB12" s="17"/>
      <c r="BC12" s="17">
        <v>1.1494252873563199E-2</v>
      </c>
      <c r="BD12" s="17">
        <v>1.3043478260869599E-2</v>
      </c>
      <c r="BE12" s="17"/>
      <c r="BF12" s="17">
        <v>0</v>
      </c>
      <c r="BG12" s="17">
        <v>1.88679245283019E-2</v>
      </c>
      <c r="BH12" s="17"/>
      <c r="BI12" s="17">
        <v>2.1739130434782601E-2</v>
      </c>
      <c r="BJ12" s="17">
        <v>8.5543199315654406E-3</v>
      </c>
      <c r="BK12" s="17"/>
      <c r="BL12" s="17">
        <v>9.9009900990098994E-3</v>
      </c>
      <c r="BM12" s="17">
        <v>1.01010101010101E-2</v>
      </c>
    </row>
    <row r="13" spans="2:65" x14ac:dyDescent="0.3">
      <c r="B13" s="25" t="s">
        <v>112</v>
      </c>
      <c r="C13" s="26">
        <v>0.93570347957639899</v>
      </c>
      <c r="D13" s="26">
        <v>0.92937399678972699</v>
      </c>
      <c r="E13" s="26">
        <v>0.94075144508670505</v>
      </c>
      <c r="F13" s="26"/>
      <c r="G13" s="26">
        <v>0.88950276243093895</v>
      </c>
      <c r="H13" s="26">
        <v>0.94117647058823495</v>
      </c>
      <c r="I13" s="26">
        <v>0.91881918819188202</v>
      </c>
      <c r="J13" s="26">
        <v>0.92417061611374396</v>
      </c>
      <c r="K13" s="26">
        <v>0.977099236641221</v>
      </c>
      <c r="L13" s="26">
        <v>0.98245614035087703</v>
      </c>
      <c r="M13" s="26"/>
      <c r="N13" s="26">
        <v>0.94042553191489398</v>
      </c>
      <c r="O13" s="26">
        <v>0.91176470588235303</v>
      </c>
      <c r="P13" s="26">
        <v>0.96067415730337102</v>
      </c>
      <c r="Q13" s="26">
        <v>0.94043887147335403</v>
      </c>
      <c r="R13" s="26"/>
      <c r="S13" s="26">
        <v>0.95847750865051895</v>
      </c>
      <c r="T13" s="26">
        <v>0.94029850746268695</v>
      </c>
      <c r="U13" s="26">
        <v>0.91935483870967705</v>
      </c>
      <c r="V13" s="26">
        <v>0.91428571428571404</v>
      </c>
      <c r="W13" s="26">
        <v>0.92436974789916004</v>
      </c>
      <c r="X13" s="26">
        <v>0.92424242424242398</v>
      </c>
      <c r="Y13" s="26">
        <v>0.94392523364486003</v>
      </c>
      <c r="Z13" s="26">
        <v>0.93333333333333302</v>
      </c>
      <c r="AA13" s="26">
        <v>0.94968553459119498</v>
      </c>
      <c r="AB13" s="26">
        <v>0.92553191489361697</v>
      </c>
      <c r="AC13" s="26">
        <v>0.88235294117647101</v>
      </c>
      <c r="AD13" s="26">
        <v>0.95652173913043503</v>
      </c>
      <c r="AE13" s="26"/>
      <c r="AF13" s="26">
        <v>0.92973651191969897</v>
      </c>
      <c r="AG13" s="26">
        <v>0.94552529182879397</v>
      </c>
      <c r="AH13" s="26"/>
      <c r="AI13" s="26">
        <v>0.92372881355932202</v>
      </c>
      <c r="AJ13" s="26">
        <v>0.85714285714285698</v>
      </c>
      <c r="AK13" s="26">
        <v>0.93063583815028905</v>
      </c>
      <c r="AL13" s="26"/>
      <c r="AM13" s="26">
        <v>0.97058823529411797</v>
      </c>
      <c r="AN13" s="26">
        <v>0.84615384615384603</v>
      </c>
      <c r="AO13" s="26">
        <v>0.88148148148148198</v>
      </c>
      <c r="AP13" s="26"/>
      <c r="AQ13" s="26">
        <v>0.93215339233038397</v>
      </c>
      <c r="AR13" s="26">
        <v>0.94062500000000004</v>
      </c>
      <c r="AS13" s="26"/>
      <c r="AT13" s="26">
        <v>0.927927927927928</v>
      </c>
      <c r="AU13" s="26">
        <v>0.94056308654848797</v>
      </c>
      <c r="AV13" s="26"/>
      <c r="AW13" s="26">
        <v>0.91501416430594895</v>
      </c>
      <c r="AX13" s="26">
        <v>0.94438614900314799</v>
      </c>
      <c r="AY13" s="26"/>
      <c r="AZ13" s="26">
        <v>0.94833948339483398</v>
      </c>
      <c r="BA13" s="26">
        <v>0.932894736842105</v>
      </c>
      <c r="BB13" s="26"/>
      <c r="BC13" s="26">
        <v>0.92816091954022995</v>
      </c>
      <c r="BD13" s="26">
        <v>0.926086956521739</v>
      </c>
      <c r="BE13" s="26"/>
      <c r="BF13" s="26">
        <v>0.95588235294117696</v>
      </c>
      <c r="BG13" s="26">
        <v>0.910377358490566</v>
      </c>
      <c r="BH13" s="26"/>
      <c r="BI13" s="26">
        <v>0.88405797101449302</v>
      </c>
      <c r="BJ13" s="26">
        <v>0.94439692044482504</v>
      </c>
      <c r="BK13" s="26"/>
      <c r="BL13" s="26">
        <v>0.94257425742574297</v>
      </c>
      <c r="BM13" s="26">
        <v>0.93434343434343403</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0.447049924357035</v>
      </c>
      <c r="D8" s="13">
        <v>0.43178170144462302</v>
      </c>
      <c r="E8" s="13">
        <v>0.46098265895953799</v>
      </c>
      <c r="F8" s="13"/>
      <c r="G8" s="13">
        <v>0.38121546961326003</v>
      </c>
      <c r="H8" s="13">
        <v>0.43417366946778702</v>
      </c>
      <c r="I8" s="13">
        <v>0.46863468634686301</v>
      </c>
      <c r="J8" s="13">
        <v>0.45023696682464498</v>
      </c>
      <c r="K8" s="13">
        <v>0.45038167938931301</v>
      </c>
      <c r="L8" s="13">
        <v>0.502923976608187</v>
      </c>
      <c r="M8" s="13"/>
      <c r="N8" s="13">
        <v>0.474468085106383</v>
      </c>
      <c r="O8" s="13">
        <v>0.39705882352941202</v>
      </c>
      <c r="P8" s="13">
        <v>0.44382022471910099</v>
      </c>
      <c r="Q8" s="13">
        <v>0.46081504702194398</v>
      </c>
      <c r="R8" s="13"/>
      <c r="S8" s="13">
        <v>0.43598615916955002</v>
      </c>
      <c r="T8" s="13">
        <v>0.38059701492537301</v>
      </c>
      <c r="U8" s="13">
        <v>0.41935483870967699</v>
      </c>
      <c r="V8" s="13">
        <v>0.48571428571428599</v>
      </c>
      <c r="W8" s="13">
        <v>0.495798319327731</v>
      </c>
      <c r="X8" s="13">
        <v>0.47727272727272702</v>
      </c>
      <c r="Y8" s="13">
        <v>0.43925233644859801</v>
      </c>
      <c r="Z8" s="13">
        <v>0.36666666666666697</v>
      </c>
      <c r="AA8" s="13">
        <v>0.446540880503145</v>
      </c>
      <c r="AB8" s="13">
        <v>0.44680851063829802</v>
      </c>
      <c r="AC8" s="13">
        <v>0.441176470588235</v>
      </c>
      <c r="AD8" s="13">
        <v>0.60869565217391297</v>
      </c>
      <c r="AE8" s="13"/>
      <c r="AF8" s="13">
        <v>0.42659974905897102</v>
      </c>
      <c r="AG8" s="13">
        <v>0.476653696498055</v>
      </c>
      <c r="AH8" s="13"/>
      <c r="AI8" s="13">
        <v>0.38559322033898302</v>
      </c>
      <c r="AJ8" s="13">
        <v>0.415584415584416</v>
      </c>
      <c r="AK8" s="13">
        <v>0.41618497109826602</v>
      </c>
      <c r="AL8" s="13"/>
      <c r="AM8" s="13">
        <v>0.42647058823529399</v>
      </c>
      <c r="AN8" s="13">
        <v>0.480769230769231</v>
      </c>
      <c r="AO8" s="13">
        <v>0.33333333333333298</v>
      </c>
      <c r="AP8" s="13"/>
      <c r="AQ8" s="13">
        <v>0.474926253687316</v>
      </c>
      <c r="AR8" s="13">
        <v>0.41875000000000001</v>
      </c>
      <c r="AS8" s="13"/>
      <c r="AT8" s="13">
        <v>0.47747747747747699</v>
      </c>
      <c r="AU8" s="13">
        <v>0.43691345151199201</v>
      </c>
      <c r="AV8" s="13"/>
      <c r="AW8" s="13">
        <v>0.41076487252124599</v>
      </c>
      <c r="AX8" s="13">
        <v>0.46169989506820602</v>
      </c>
      <c r="AY8" s="13"/>
      <c r="AZ8" s="13">
        <v>0.43173431734317302</v>
      </c>
      <c r="BA8" s="13">
        <v>0.45657894736842097</v>
      </c>
      <c r="BB8" s="13"/>
      <c r="BC8" s="13">
        <v>0.43678160919540199</v>
      </c>
      <c r="BD8" s="13">
        <v>0.37391304347826099</v>
      </c>
      <c r="BE8" s="13"/>
      <c r="BF8" s="13">
        <v>0.5</v>
      </c>
      <c r="BG8" s="13">
        <v>0.39622641509433998</v>
      </c>
      <c r="BH8" s="13"/>
      <c r="BI8" s="13">
        <v>0.45652173913043498</v>
      </c>
      <c r="BJ8" s="13">
        <v>0.443969204448246</v>
      </c>
      <c r="BK8" s="13"/>
      <c r="BL8" s="13">
        <v>0.44950495049505002</v>
      </c>
      <c r="BM8" s="13">
        <v>0.44444444444444398</v>
      </c>
    </row>
    <row r="9" spans="2:65" x14ac:dyDescent="0.3">
      <c r="B9" s="14" t="s">
        <v>109</v>
      </c>
      <c r="C9" s="13">
        <v>0.33509833585476601</v>
      </c>
      <c r="D9" s="13">
        <v>0.333868378812199</v>
      </c>
      <c r="E9" s="13">
        <v>0.33526011560693603</v>
      </c>
      <c r="F9" s="13"/>
      <c r="G9" s="13">
        <v>0.37016574585635398</v>
      </c>
      <c r="H9" s="13">
        <v>0.338935574229692</v>
      </c>
      <c r="I9" s="13">
        <v>0.31365313653136501</v>
      </c>
      <c r="J9" s="13">
        <v>0.350710900473934</v>
      </c>
      <c r="K9" s="13">
        <v>0.36641221374045801</v>
      </c>
      <c r="L9" s="13">
        <v>0.28070175438596501</v>
      </c>
      <c r="M9" s="13"/>
      <c r="N9" s="13">
        <v>0.30851063829787201</v>
      </c>
      <c r="O9" s="13">
        <v>0.35882352941176499</v>
      </c>
      <c r="P9" s="13">
        <v>0.35955056179775302</v>
      </c>
      <c r="Q9" s="13">
        <v>0.33855799373040801</v>
      </c>
      <c r="R9" s="13"/>
      <c r="S9" s="13">
        <v>0.33564013840830398</v>
      </c>
      <c r="T9" s="13">
        <v>0.38805970149253699</v>
      </c>
      <c r="U9" s="13">
        <v>0.25806451612903197</v>
      </c>
      <c r="V9" s="13">
        <v>0.314285714285714</v>
      </c>
      <c r="W9" s="13">
        <v>0.26050420168067201</v>
      </c>
      <c r="X9" s="13">
        <v>0.39393939393939398</v>
      </c>
      <c r="Y9" s="13">
        <v>0.29906542056074797</v>
      </c>
      <c r="Z9" s="13">
        <v>0.4</v>
      </c>
      <c r="AA9" s="13">
        <v>0.383647798742138</v>
      </c>
      <c r="AB9" s="13">
        <v>0.27659574468085102</v>
      </c>
      <c r="AC9" s="13">
        <v>0.35294117647058798</v>
      </c>
      <c r="AD9" s="13">
        <v>0.30434782608695699</v>
      </c>
      <c r="AE9" s="13"/>
      <c r="AF9" s="13">
        <v>0.35006273525721499</v>
      </c>
      <c r="AG9" s="13">
        <v>0.31712062256809298</v>
      </c>
      <c r="AH9" s="13"/>
      <c r="AI9" s="13">
        <v>0.394067796610169</v>
      </c>
      <c r="AJ9" s="13">
        <v>0.37662337662337703</v>
      </c>
      <c r="AK9" s="13">
        <v>0.34682080924855502</v>
      </c>
      <c r="AL9" s="13"/>
      <c r="AM9" s="13">
        <v>0.41176470588235298</v>
      </c>
      <c r="AN9" s="13">
        <v>0.38461538461538503</v>
      </c>
      <c r="AO9" s="13">
        <v>0.35555555555555601</v>
      </c>
      <c r="AP9" s="13"/>
      <c r="AQ9" s="13">
        <v>0.33923303834808299</v>
      </c>
      <c r="AR9" s="13">
        <v>0.32968750000000002</v>
      </c>
      <c r="AS9" s="13"/>
      <c r="AT9" s="13">
        <v>0.36936936936936898</v>
      </c>
      <c r="AU9" s="13">
        <v>0.321167883211679</v>
      </c>
      <c r="AV9" s="13"/>
      <c r="AW9" s="13">
        <v>0.348441926345609</v>
      </c>
      <c r="AX9" s="13">
        <v>0.32738719832109098</v>
      </c>
      <c r="AY9" s="13"/>
      <c r="AZ9" s="13">
        <v>0.32841328413284099</v>
      </c>
      <c r="BA9" s="13">
        <v>0.33815789473684199</v>
      </c>
      <c r="BB9" s="13"/>
      <c r="BC9" s="13">
        <v>0.37068965517241398</v>
      </c>
      <c r="BD9" s="13">
        <v>0.356521739130435</v>
      </c>
      <c r="BE9" s="13"/>
      <c r="BF9" s="13">
        <v>0.34558823529411797</v>
      </c>
      <c r="BG9" s="13">
        <v>0.38679245283018898</v>
      </c>
      <c r="BH9" s="13"/>
      <c r="BI9" s="13">
        <v>0.26811594202898598</v>
      </c>
      <c r="BJ9" s="13">
        <v>0.34473909324208701</v>
      </c>
      <c r="BK9" s="13"/>
      <c r="BL9" s="13">
        <v>0.33465346534653501</v>
      </c>
      <c r="BM9" s="13">
        <v>0.33712121212121199</v>
      </c>
    </row>
    <row r="10" spans="2:65" x14ac:dyDescent="0.3">
      <c r="B10" s="14" t="s">
        <v>110</v>
      </c>
      <c r="C10" s="13">
        <v>0.13691376701966701</v>
      </c>
      <c r="D10" s="13">
        <v>0.14606741573033699</v>
      </c>
      <c r="E10" s="13">
        <v>0.12861271676300601</v>
      </c>
      <c r="F10" s="13"/>
      <c r="G10" s="13">
        <v>0.17679558011049701</v>
      </c>
      <c r="H10" s="13">
        <v>0.12885154061624601</v>
      </c>
      <c r="I10" s="13">
        <v>0.15129151291512899</v>
      </c>
      <c r="J10" s="13">
        <v>0.123222748815166</v>
      </c>
      <c r="K10" s="13">
        <v>9.9236641221374003E-2</v>
      </c>
      <c r="L10" s="13">
        <v>0.13450292397660801</v>
      </c>
      <c r="M10" s="13"/>
      <c r="N10" s="13">
        <v>0.14255319148936199</v>
      </c>
      <c r="O10" s="13">
        <v>0.152941176470588</v>
      </c>
      <c r="P10" s="13">
        <v>0.117977528089888</v>
      </c>
      <c r="Q10" s="13">
        <v>0.115987460815047</v>
      </c>
      <c r="R10" s="13"/>
      <c r="S10" s="13">
        <v>0.15916955017300999</v>
      </c>
      <c r="T10" s="13">
        <v>0.14925373134328401</v>
      </c>
      <c r="U10" s="13">
        <v>0.241935483870968</v>
      </c>
      <c r="V10" s="13">
        <v>0.12380952380952399</v>
      </c>
      <c r="W10" s="13">
        <v>0.16806722689075601</v>
      </c>
      <c r="X10" s="13">
        <v>5.3030303030302997E-2</v>
      </c>
      <c r="Y10" s="13">
        <v>0.13084112149532701</v>
      </c>
      <c r="Z10" s="13">
        <v>0.2</v>
      </c>
      <c r="AA10" s="13">
        <v>7.5471698113207503E-2</v>
      </c>
      <c r="AB10" s="13">
        <v>0.20212765957446799</v>
      </c>
      <c r="AC10" s="13">
        <v>0.13235294117647101</v>
      </c>
      <c r="AD10" s="13">
        <v>0</v>
      </c>
      <c r="AE10" s="13"/>
      <c r="AF10" s="13">
        <v>0.14303638644918401</v>
      </c>
      <c r="AG10" s="13">
        <v>0.124513618677043</v>
      </c>
      <c r="AH10" s="13"/>
      <c r="AI10" s="13">
        <v>0.13983050847457601</v>
      </c>
      <c r="AJ10" s="13">
        <v>0.11688311688311701</v>
      </c>
      <c r="AK10" s="13">
        <v>0.16763005780346801</v>
      </c>
      <c r="AL10" s="13"/>
      <c r="AM10" s="13">
        <v>0.10294117647058799</v>
      </c>
      <c r="AN10" s="13">
        <v>3.8461538461538498E-2</v>
      </c>
      <c r="AO10" s="13">
        <v>0.21481481481481501</v>
      </c>
      <c r="AP10" s="13"/>
      <c r="AQ10" s="13">
        <v>0.12536873156342199</v>
      </c>
      <c r="AR10" s="13">
        <v>0.1484375</v>
      </c>
      <c r="AS10" s="13"/>
      <c r="AT10" s="13">
        <v>0.108108108108108</v>
      </c>
      <c r="AU10" s="13">
        <v>0.14807090719499499</v>
      </c>
      <c r="AV10" s="13"/>
      <c r="AW10" s="13">
        <v>0.14164305949008499</v>
      </c>
      <c r="AX10" s="13">
        <v>0.135362014690451</v>
      </c>
      <c r="AY10" s="13"/>
      <c r="AZ10" s="13">
        <v>0.14206642066420699</v>
      </c>
      <c r="BA10" s="13">
        <v>0.13552631578947399</v>
      </c>
      <c r="BB10" s="13"/>
      <c r="BC10" s="13">
        <v>0.12068965517241401</v>
      </c>
      <c r="BD10" s="13">
        <v>0.178260869565217</v>
      </c>
      <c r="BE10" s="13"/>
      <c r="BF10" s="13">
        <v>0.110294117647059</v>
      </c>
      <c r="BG10" s="13">
        <v>0.12735849056603801</v>
      </c>
      <c r="BH10" s="13"/>
      <c r="BI10" s="13">
        <v>0.18115942028985499</v>
      </c>
      <c r="BJ10" s="13">
        <v>0.13259195893926401</v>
      </c>
      <c r="BK10" s="13"/>
      <c r="BL10" s="13">
        <v>0.14257425742574301</v>
      </c>
      <c r="BM10" s="13">
        <v>0.13510101010101</v>
      </c>
    </row>
    <row r="11" spans="2:65" x14ac:dyDescent="0.3">
      <c r="B11" s="14" t="s">
        <v>111</v>
      </c>
      <c r="C11" s="13">
        <v>4.6142208774583998E-2</v>
      </c>
      <c r="D11" s="13">
        <v>5.7784911717496001E-2</v>
      </c>
      <c r="E11" s="13">
        <v>3.6127167630057799E-2</v>
      </c>
      <c r="F11" s="13"/>
      <c r="G11" s="13">
        <v>4.4198895027624301E-2</v>
      </c>
      <c r="H11" s="13">
        <v>6.1624649859944002E-2</v>
      </c>
      <c r="I11" s="13">
        <v>3.3210332103321E-2</v>
      </c>
      <c r="J11" s="13">
        <v>4.2654028436019002E-2</v>
      </c>
      <c r="K11" s="13">
        <v>3.0534351145038201E-2</v>
      </c>
      <c r="L11" s="13">
        <v>5.2631578947368397E-2</v>
      </c>
      <c r="M11" s="13"/>
      <c r="N11" s="13">
        <v>5.1063829787233998E-2</v>
      </c>
      <c r="O11" s="13">
        <v>4.7058823529411799E-2</v>
      </c>
      <c r="P11" s="13">
        <v>5.0561797752809001E-2</v>
      </c>
      <c r="Q11" s="13">
        <v>3.7617554858934199E-2</v>
      </c>
      <c r="R11" s="13"/>
      <c r="S11" s="13">
        <v>3.8062283737024201E-2</v>
      </c>
      <c r="T11" s="13">
        <v>4.47761194029851E-2</v>
      </c>
      <c r="U11" s="13">
        <v>3.2258064516128997E-2</v>
      </c>
      <c r="V11" s="13">
        <v>3.8095238095238099E-2</v>
      </c>
      <c r="W11" s="13">
        <v>4.20168067226891E-2</v>
      </c>
      <c r="X11" s="13">
        <v>5.3030303030302997E-2</v>
      </c>
      <c r="Y11" s="13">
        <v>7.4766355140186896E-2</v>
      </c>
      <c r="Z11" s="13">
        <v>3.3333333333333298E-2</v>
      </c>
      <c r="AA11" s="13">
        <v>5.0314465408804999E-2</v>
      </c>
      <c r="AB11" s="13">
        <v>5.31914893617021E-2</v>
      </c>
      <c r="AC11" s="13">
        <v>4.4117647058823498E-2</v>
      </c>
      <c r="AD11" s="13">
        <v>4.3478260869565202E-2</v>
      </c>
      <c r="AE11" s="13"/>
      <c r="AF11" s="13">
        <v>5.01882057716437E-2</v>
      </c>
      <c r="AG11" s="13">
        <v>4.0856031128404698E-2</v>
      </c>
      <c r="AH11" s="13"/>
      <c r="AI11" s="13">
        <v>6.3559322033898302E-2</v>
      </c>
      <c r="AJ11" s="13">
        <v>1.2987012987013E-2</v>
      </c>
      <c r="AK11" s="13">
        <v>3.7572254335260097E-2</v>
      </c>
      <c r="AL11" s="13"/>
      <c r="AM11" s="13">
        <v>5.8823529411764698E-2</v>
      </c>
      <c r="AN11" s="13">
        <v>7.69230769230769E-2</v>
      </c>
      <c r="AO11" s="13">
        <v>4.4444444444444398E-2</v>
      </c>
      <c r="AP11" s="13"/>
      <c r="AQ11" s="13">
        <v>3.6873156342182897E-2</v>
      </c>
      <c r="AR11" s="13">
        <v>5.6250000000000001E-2</v>
      </c>
      <c r="AS11" s="13"/>
      <c r="AT11" s="13">
        <v>2.7027027027027001E-2</v>
      </c>
      <c r="AU11" s="13">
        <v>5.2137643378519297E-2</v>
      </c>
      <c r="AV11" s="13"/>
      <c r="AW11" s="13">
        <v>6.2322946175637398E-2</v>
      </c>
      <c r="AX11" s="13">
        <v>4.09233997901364E-2</v>
      </c>
      <c r="AY11" s="13"/>
      <c r="AZ11" s="13">
        <v>4.7970479704797099E-2</v>
      </c>
      <c r="BA11" s="13">
        <v>4.6052631578947401E-2</v>
      </c>
      <c r="BB11" s="13"/>
      <c r="BC11" s="13">
        <v>4.31034482758621E-2</v>
      </c>
      <c r="BD11" s="13">
        <v>3.9130434782608699E-2</v>
      </c>
      <c r="BE11" s="13"/>
      <c r="BF11" s="13">
        <v>2.9411764705882401E-2</v>
      </c>
      <c r="BG11" s="13">
        <v>5.1886792452830198E-2</v>
      </c>
      <c r="BH11" s="13"/>
      <c r="BI11" s="13">
        <v>6.5217391304347797E-2</v>
      </c>
      <c r="BJ11" s="13">
        <v>4.3627031650983701E-2</v>
      </c>
      <c r="BK11" s="13"/>
      <c r="BL11" s="13">
        <v>4.3564356435643603E-2</v>
      </c>
      <c r="BM11" s="13">
        <v>4.7979797979797997E-2</v>
      </c>
    </row>
    <row r="12" spans="2:65" x14ac:dyDescent="0.3">
      <c r="B12" s="14" t="s">
        <v>91</v>
      </c>
      <c r="C12" s="17">
        <v>3.4795763993948597E-2</v>
      </c>
      <c r="D12" s="17">
        <v>3.04975922953451E-2</v>
      </c>
      <c r="E12" s="17">
        <v>3.9017341040462401E-2</v>
      </c>
      <c r="F12" s="17"/>
      <c r="G12" s="17">
        <v>2.7624309392265199E-2</v>
      </c>
      <c r="H12" s="17">
        <v>3.64145658263305E-2</v>
      </c>
      <c r="I12" s="17">
        <v>3.3210332103321E-2</v>
      </c>
      <c r="J12" s="17">
        <v>3.3175355450236997E-2</v>
      </c>
      <c r="K12" s="17">
        <v>5.34351145038168E-2</v>
      </c>
      <c r="L12" s="17">
        <v>2.9239766081871298E-2</v>
      </c>
      <c r="M12" s="17"/>
      <c r="N12" s="17">
        <v>2.3404255319148901E-2</v>
      </c>
      <c r="O12" s="17">
        <v>4.4117647058823498E-2</v>
      </c>
      <c r="P12" s="17">
        <v>2.8089887640449399E-2</v>
      </c>
      <c r="Q12" s="17">
        <v>4.70219435736677E-2</v>
      </c>
      <c r="R12" s="17"/>
      <c r="S12" s="17">
        <v>3.1141868512110701E-2</v>
      </c>
      <c r="T12" s="17">
        <v>3.7313432835820899E-2</v>
      </c>
      <c r="U12" s="17">
        <v>4.8387096774193498E-2</v>
      </c>
      <c r="V12" s="17">
        <v>3.8095238095238099E-2</v>
      </c>
      <c r="W12" s="17">
        <v>3.3613445378151301E-2</v>
      </c>
      <c r="X12" s="17">
        <v>2.27272727272727E-2</v>
      </c>
      <c r="Y12" s="17">
        <v>5.60747663551402E-2</v>
      </c>
      <c r="Z12" s="17">
        <v>0</v>
      </c>
      <c r="AA12" s="17">
        <v>4.40251572327044E-2</v>
      </c>
      <c r="AB12" s="17">
        <v>2.1276595744680899E-2</v>
      </c>
      <c r="AC12" s="17">
        <v>2.9411764705882401E-2</v>
      </c>
      <c r="AD12" s="17">
        <v>4.3478260869565202E-2</v>
      </c>
      <c r="AE12" s="17"/>
      <c r="AF12" s="17">
        <v>3.0112923462986201E-2</v>
      </c>
      <c r="AG12" s="17">
        <v>4.0856031128404698E-2</v>
      </c>
      <c r="AH12" s="17"/>
      <c r="AI12" s="17">
        <v>1.6949152542372899E-2</v>
      </c>
      <c r="AJ12" s="17">
        <v>7.7922077922077906E-2</v>
      </c>
      <c r="AK12" s="17">
        <v>3.17919075144509E-2</v>
      </c>
      <c r="AL12" s="17"/>
      <c r="AM12" s="17">
        <v>0</v>
      </c>
      <c r="AN12" s="17">
        <v>1.9230769230769201E-2</v>
      </c>
      <c r="AO12" s="17">
        <v>5.1851851851851899E-2</v>
      </c>
      <c r="AP12" s="17"/>
      <c r="AQ12" s="17">
        <v>2.3598820058997001E-2</v>
      </c>
      <c r="AR12" s="17">
        <v>4.6875E-2</v>
      </c>
      <c r="AS12" s="17"/>
      <c r="AT12" s="17">
        <v>1.8018018018018001E-2</v>
      </c>
      <c r="AU12" s="17">
        <v>4.1710114702815403E-2</v>
      </c>
      <c r="AV12" s="17"/>
      <c r="AW12" s="17">
        <v>3.6827195467422101E-2</v>
      </c>
      <c r="AX12" s="17">
        <v>3.46274921301154E-2</v>
      </c>
      <c r="AY12" s="17"/>
      <c r="AZ12" s="17">
        <v>4.98154981549815E-2</v>
      </c>
      <c r="BA12" s="17">
        <v>2.3684210526315801E-2</v>
      </c>
      <c r="BB12" s="17"/>
      <c r="BC12" s="17">
        <v>2.8735632183908E-2</v>
      </c>
      <c r="BD12" s="17">
        <v>5.21739130434783E-2</v>
      </c>
      <c r="BE12" s="17"/>
      <c r="BF12" s="17">
        <v>1.4705882352941201E-2</v>
      </c>
      <c r="BG12" s="17">
        <v>3.77358490566038E-2</v>
      </c>
      <c r="BH12" s="17"/>
      <c r="BI12" s="17">
        <v>2.8985507246376802E-2</v>
      </c>
      <c r="BJ12" s="17">
        <v>3.5072711719418302E-2</v>
      </c>
      <c r="BK12" s="17"/>
      <c r="BL12" s="17">
        <v>2.9702970297029702E-2</v>
      </c>
      <c r="BM12" s="17">
        <v>3.5353535353535401E-2</v>
      </c>
    </row>
    <row r="13" spans="2:65" x14ac:dyDescent="0.3">
      <c r="B13" s="25" t="s">
        <v>112</v>
      </c>
      <c r="C13" s="26">
        <v>0.78214826021179995</v>
      </c>
      <c r="D13" s="26">
        <v>0.76565008025682202</v>
      </c>
      <c r="E13" s="26">
        <v>0.79624277456647397</v>
      </c>
      <c r="F13" s="26"/>
      <c r="G13" s="26">
        <v>0.75138121546961301</v>
      </c>
      <c r="H13" s="26">
        <v>0.77310924369747902</v>
      </c>
      <c r="I13" s="26">
        <v>0.78228782287822896</v>
      </c>
      <c r="J13" s="26">
        <v>0.80094786729857803</v>
      </c>
      <c r="K13" s="26">
        <v>0.81679389312977102</v>
      </c>
      <c r="L13" s="26">
        <v>0.783625730994152</v>
      </c>
      <c r="M13" s="26"/>
      <c r="N13" s="26">
        <v>0.78297872340425501</v>
      </c>
      <c r="O13" s="26">
        <v>0.75588235294117601</v>
      </c>
      <c r="P13" s="26">
        <v>0.80337078651685401</v>
      </c>
      <c r="Q13" s="26">
        <v>0.79937304075235105</v>
      </c>
      <c r="R13" s="26"/>
      <c r="S13" s="26">
        <v>0.77162629757785495</v>
      </c>
      <c r="T13" s="26">
        <v>0.76865671641791</v>
      </c>
      <c r="U13" s="26">
        <v>0.67741935483870996</v>
      </c>
      <c r="V13" s="26">
        <v>0.8</v>
      </c>
      <c r="W13" s="26">
        <v>0.75630252100840301</v>
      </c>
      <c r="X13" s="26">
        <v>0.87121212121212099</v>
      </c>
      <c r="Y13" s="26">
        <v>0.73831775700934599</v>
      </c>
      <c r="Z13" s="26">
        <v>0.76666666666666705</v>
      </c>
      <c r="AA13" s="26">
        <v>0.83018867924528295</v>
      </c>
      <c r="AB13" s="26">
        <v>0.72340425531914898</v>
      </c>
      <c r="AC13" s="26">
        <v>0.79411764705882404</v>
      </c>
      <c r="AD13" s="26">
        <v>0.91304347826086996</v>
      </c>
      <c r="AE13" s="26"/>
      <c r="AF13" s="26">
        <v>0.77666248431618601</v>
      </c>
      <c r="AG13" s="26">
        <v>0.79377431906614804</v>
      </c>
      <c r="AH13" s="26"/>
      <c r="AI13" s="26">
        <v>0.77966101694915302</v>
      </c>
      <c r="AJ13" s="26">
        <v>0.79220779220779203</v>
      </c>
      <c r="AK13" s="26">
        <v>0.76300578034682098</v>
      </c>
      <c r="AL13" s="26"/>
      <c r="AM13" s="26">
        <v>0.83823529411764697</v>
      </c>
      <c r="AN13" s="26">
        <v>0.86538461538461497</v>
      </c>
      <c r="AO13" s="26">
        <v>0.68888888888888899</v>
      </c>
      <c r="AP13" s="26"/>
      <c r="AQ13" s="26">
        <v>0.81415929203539805</v>
      </c>
      <c r="AR13" s="26">
        <v>0.74843749999999998</v>
      </c>
      <c r="AS13" s="26"/>
      <c r="AT13" s="26">
        <v>0.84684684684684697</v>
      </c>
      <c r="AU13" s="26">
        <v>0.75808133472367101</v>
      </c>
      <c r="AV13" s="26"/>
      <c r="AW13" s="26">
        <v>0.75920679886685505</v>
      </c>
      <c r="AX13" s="26">
        <v>0.78908709338929695</v>
      </c>
      <c r="AY13" s="26"/>
      <c r="AZ13" s="26">
        <v>0.76014760147601501</v>
      </c>
      <c r="BA13" s="26">
        <v>0.79473684210526296</v>
      </c>
      <c r="BB13" s="26"/>
      <c r="BC13" s="26">
        <v>0.80747126436781602</v>
      </c>
      <c r="BD13" s="26">
        <v>0.73043478260869599</v>
      </c>
      <c r="BE13" s="26"/>
      <c r="BF13" s="26">
        <v>0.84558823529411797</v>
      </c>
      <c r="BG13" s="26">
        <v>0.78301886792452802</v>
      </c>
      <c r="BH13" s="26"/>
      <c r="BI13" s="26">
        <v>0.72463768115941996</v>
      </c>
      <c r="BJ13" s="26">
        <v>0.78870829769033401</v>
      </c>
      <c r="BK13" s="26"/>
      <c r="BL13" s="26">
        <v>0.78415841584158397</v>
      </c>
      <c r="BM13" s="26">
        <v>0.78156565656565702</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0.30332829046898602</v>
      </c>
      <c r="D8" s="13">
        <v>0.30979133226324201</v>
      </c>
      <c r="E8" s="13">
        <v>0.29768786127167601</v>
      </c>
      <c r="F8" s="13"/>
      <c r="G8" s="13">
        <v>0.29281767955801102</v>
      </c>
      <c r="H8" s="13">
        <v>0.338935574229692</v>
      </c>
      <c r="I8" s="13">
        <v>0.309963099630996</v>
      </c>
      <c r="J8" s="13">
        <v>0.29383886255924202</v>
      </c>
      <c r="K8" s="13">
        <v>0.25954198473282403</v>
      </c>
      <c r="L8" s="13">
        <v>0.27485380116959102</v>
      </c>
      <c r="M8" s="13"/>
      <c r="N8" s="13">
        <v>0.27234042553191501</v>
      </c>
      <c r="O8" s="13">
        <v>0.27058823529411802</v>
      </c>
      <c r="P8" s="13">
        <v>0.35393258426966301</v>
      </c>
      <c r="Q8" s="13">
        <v>0.34169278996865199</v>
      </c>
      <c r="R8" s="13"/>
      <c r="S8" s="13">
        <v>0.37024221453287198</v>
      </c>
      <c r="T8" s="13">
        <v>0.27611940298507498</v>
      </c>
      <c r="U8" s="13">
        <v>0.241935483870968</v>
      </c>
      <c r="V8" s="13">
        <v>0.27619047619047599</v>
      </c>
      <c r="W8" s="13">
        <v>0.34453781512604997</v>
      </c>
      <c r="X8" s="13">
        <v>0.34848484848484901</v>
      </c>
      <c r="Y8" s="13">
        <v>0.30841121495327101</v>
      </c>
      <c r="Z8" s="13">
        <v>0.2</v>
      </c>
      <c r="AA8" s="13">
        <v>0.28301886792452802</v>
      </c>
      <c r="AB8" s="13">
        <v>0.20212765957446799</v>
      </c>
      <c r="AC8" s="13">
        <v>0.23529411764705899</v>
      </c>
      <c r="AD8" s="13">
        <v>0.30434782608695699</v>
      </c>
      <c r="AE8" s="13"/>
      <c r="AF8" s="13">
        <v>0.31493099121706403</v>
      </c>
      <c r="AG8" s="13">
        <v>0.28793774319066101</v>
      </c>
      <c r="AH8" s="13"/>
      <c r="AI8" s="13">
        <v>0.27966101694915302</v>
      </c>
      <c r="AJ8" s="13">
        <v>0.337662337662338</v>
      </c>
      <c r="AK8" s="13">
        <v>0.28901734104046201</v>
      </c>
      <c r="AL8" s="13"/>
      <c r="AM8" s="13">
        <v>0.42647058823529399</v>
      </c>
      <c r="AN8" s="13">
        <v>0.34615384615384598</v>
      </c>
      <c r="AO8" s="13">
        <v>0.19259259259259301</v>
      </c>
      <c r="AP8" s="13"/>
      <c r="AQ8" s="13">
        <v>0.36578171091445399</v>
      </c>
      <c r="AR8" s="13">
        <v>0.23906250000000001</v>
      </c>
      <c r="AS8" s="13"/>
      <c r="AT8" s="13">
        <v>0.31231231231231199</v>
      </c>
      <c r="AU8" s="13">
        <v>0.30344108446298201</v>
      </c>
      <c r="AV8" s="13"/>
      <c r="AW8" s="13">
        <v>0.26912181303116101</v>
      </c>
      <c r="AX8" s="13">
        <v>0.31479538300104898</v>
      </c>
      <c r="AY8" s="13"/>
      <c r="AZ8" s="13">
        <v>0.26199261992619899</v>
      </c>
      <c r="BA8" s="13">
        <v>0.33421052631578901</v>
      </c>
      <c r="BB8" s="13"/>
      <c r="BC8" s="13">
        <v>0.33620689655172398</v>
      </c>
      <c r="BD8" s="13">
        <v>0.27391304347826101</v>
      </c>
      <c r="BE8" s="13"/>
      <c r="BF8" s="13">
        <v>0.41176470588235298</v>
      </c>
      <c r="BG8" s="13">
        <v>0.28773584905660399</v>
      </c>
      <c r="BH8" s="13"/>
      <c r="BI8" s="13">
        <v>0.376811594202899</v>
      </c>
      <c r="BJ8" s="13">
        <v>0.29512403763900802</v>
      </c>
      <c r="BK8" s="13"/>
      <c r="BL8" s="13">
        <v>0.27128712871287097</v>
      </c>
      <c r="BM8" s="13">
        <v>0.32702020202020199</v>
      </c>
    </row>
    <row r="9" spans="2:65" x14ac:dyDescent="0.3">
      <c r="B9" s="14" t="s">
        <v>109</v>
      </c>
      <c r="C9" s="13">
        <v>0.42435703479576398</v>
      </c>
      <c r="D9" s="13">
        <v>0.406099518459069</v>
      </c>
      <c r="E9" s="13">
        <v>0.440751445086705</v>
      </c>
      <c r="F9" s="13"/>
      <c r="G9" s="13">
        <v>0.49171270718232002</v>
      </c>
      <c r="H9" s="13">
        <v>0.417366946778712</v>
      </c>
      <c r="I9" s="13">
        <v>0.41328413284132798</v>
      </c>
      <c r="J9" s="13">
        <v>0.37440758293838899</v>
      </c>
      <c r="K9" s="13">
        <v>0.40458015267175601</v>
      </c>
      <c r="L9" s="13">
        <v>0.461988304093567</v>
      </c>
      <c r="M9" s="13"/>
      <c r="N9" s="13">
        <v>0.44042553191489398</v>
      </c>
      <c r="O9" s="13">
        <v>0.438235294117647</v>
      </c>
      <c r="P9" s="13">
        <v>0.398876404494382</v>
      </c>
      <c r="Q9" s="13">
        <v>0.41065830721003099</v>
      </c>
      <c r="R9" s="13"/>
      <c r="S9" s="13">
        <v>0.40138408304498302</v>
      </c>
      <c r="T9" s="13">
        <v>0.44776119402985098</v>
      </c>
      <c r="U9" s="13">
        <v>0.41935483870967699</v>
      </c>
      <c r="V9" s="13">
        <v>0.39047619047618998</v>
      </c>
      <c r="W9" s="13">
        <v>0.39495798319327702</v>
      </c>
      <c r="X9" s="13">
        <v>0.37878787878787901</v>
      </c>
      <c r="Y9" s="13">
        <v>0.39252336448598102</v>
      </c>
      <c r="Z9" s="13">
        <v>0.5</v>
      </c>
      <c r="AA9" s="13">
        <v>0.47169811320754701</v>
      </c>
      <c r="AB9" s="13">
        <v>0.46808510638297901</v>
      </c>
      <c r="AC9" s="13">
        <v>0.48529411764705899</v>
      </c>
      <c r="AD9" s="13">
        <v>0.52173913043478304</v>
      </c>
      <c r="AE9" s="13"/>
      <c r="AF9" s="13">
        <v>0.41656210790464199</v>
      </c>
      <c r="AG9" s="13">
        <v>0.43385214007782102</v>
      </c>
      <c r="AH9" s="13"/>
      <c r="AI9" s="13">
        <v>0.43220338983050799</v>
      </c>
      <c r="AJ9" s="13">
        <v>0.37662337662337703</v>
      </c>
      <c r="AK9" s="13">
        <v>0.44797687861271701</v>
      </c>
      <c r="AL9" s="13"/>
      <c r="AM9" s="13">
        <v>0.35294117647058798</v>
      </c>
      <c r="AN9" s="13">
        <v>0.36538461538461497</v>
      </c>
      <c r="AO9" s="13">
        <v>0.45925925925925898</v>
      </c>
      <c r="AP9" s="13"/>
      <c r="AQ9" s="13">
        <v>0.396755162241888</v>
      </c>
      <c r="AR9" s="13">
        <v>0.453125</v>
      </c>
      <c r="AS9" s="13"/>
      <c r="AT9" s="13">
        <v>0.435435435435435</v>
      </c>
      <c r="AU9" s="13">
        <v>0.41814389989572498</v>
      </c>
      <c r="AV9" s="13"/>
      <c r="AW9" s="13">
        <v>0.44475920679886699</v>
      </c>
      <c r="AX9" s="13">
        <v>0.417628541448059</v>
      </c>
      <c r="AY9" s="13"/>
      <c r="AZ9" s="13">
        <v>0.45202952029520299</v>
      </c>
      <c r="BA9" s="13">
        <v>0.40263157894736801</v>
      </c>
      <c r="BB9" s="13"/>
      <c r="BC9" s="13">
        <v>0.41666666666666702</v>
      </c>
      <c r="BD9" s="13">
        <v>0.43913043478260899</v>
      </c>
      <c r="BE9" s="13"/>
      <c r="BF9" s="13">
        <v>0.36764705882352899</v>
      </c>
      <c r="BG9" s="13">
        <v>0.44811320754716999</v>
      </c>
      <c r="BH9" s="13"/>
      <c r="BI9" s="13">
        <v>0.41304347826087001</v>
      </c>
      <c r="BJ9" s="13">
        <v>0.42514970059880203</v>
      </c>
      <c r="BK9" s="13"/>
      <c r="BL9" s="13">
        <v>0.45346534653465298</v>
      </c>
      <c r="BM9" s="13">
        <v>0.40656565656565702</v>
      </c>
    </row>
    <row r="10" spans="2:65" x14ac:dyDescent="0.3">
      <c r="B10" s="14" t="s">
        <v>110</v>
      </c>
      <c r="C10" s="13">
        <v>0.18003025718608201</v>
      </c>
      <c r="D10" s="13">
        <v>0.187800963081862</v>
      </c>
      <c r="E10" s="13">
        <v>0.17196531791907499</v>
      </c>
      <c r="F10" s="13"/>
      <c r="G10" s="13">
        <v>0.138121546961326</v>
      </c>
      <c r="H10" s="13">
        <v>0.17086834733893599</v>
      </c>
      <c r="I10" s="13">
        <v>0.19188191881918801</v>
      </c>
      <c r="J10" s="13">
        <v>0.21800947867298601</v>
      </c>
      <c r="K10" s="13">
        <v>0.206106870229008</v>
      </c>
      <c r="L10" s="13">
        <v>0.157894736842105</v>
      </c>
      <c r="M10" s="13"/>
      <c r="N10" s="13">
        <v>0.195744680851064</v>
      </c>
      <c r="O10" s="13">
        <v>0.182352941176471</v>
      </c>
      <c r="P10" s="13">
        <v>0.151685393258427</v>
      </c>
      <c r="Q10" s="13">
        <v>0.17241379310344801</v>
      </c>
      <c r="R10" s="13"/>
      <c r="S10" s="13">
        <v>0.13840830449826999</v>
      </c>
      <c r="T10" s="13">
        <v>0.171641791044776</v>
      </c>
      <c r="U10" s="13">
        <v>0.16129032258064499</v>
      </c>
      <c r="V10" s="13">
        <v>0.238095238095238</v>
      </c>
      <c r="W10" s="13">
        <v>0.184873949579832</v>
      </c>
      <c r="X10" s="13">
        <v>0.174242424242424</v>
      </c>
      <c r="Y10" s="13">
        <v>0.21495327102803699</v>
      </c>
      <c r="Z10" s="13">
        <v>0.266666666666667</v>
      </c>
      <c r="AA10" s="13">
        <v>0.169811320754717</v>
      </c>
      <c r="AB10" s="13">
        <v>0.22340425531914901</v>
      </c>
      <c r="AC10" s="13">
        <v>0.191176470588235</v>
      </c>
      <c r="AD10" s="13">
        <v>0.13043478260869601</v>
      </c>
      <c r="AE10" s="13"/>
      <c r="AF10" s="13">
        <v>0.18444165621079001</v>
      </c>
      <c r="AG10" s="13">
        <v>0.17120622568093399</v>
      </c>
      <c r="AH10" s="13"/>
      <c r="AI10" s="13">
        <v>0.186440677966102</v>
      </c>
      <c r="AJ10" s="13">
        <v>0.18181818181818199</v>
      </c>
      <c r="AK10" s="13">
        <v>0.17341040462427701</v>
      </c>
      <c r="AL10" s="13"/>
      <c r="AM10" s="13">
        <v>0.14705882352941199</v>
      </c>
      <c r="AN10" s="13">
        <v>0.21153846153846201</v>
      </c>
      <c r="AO10" s="13">
        <v>0.22222222222222199</v>
      </c>
      <c r="AP10" s="13"/>
      <c r="AQ10" s="13">
        <v>0.15929203539823</v>
      </c>
      <c r="AR10" s="13">
        <v>0.2</v>
      </c>
      <c r="AS10" s="13"/>
      <c r="AT10" s="13">
        <v>0.174174174174174</v>
      </c>
      <c r="AU10" s="13">
        <v>0.179353493222106</v>
      </c>
      <c r="AV10" s="13"/>
      <c r="AW10" s="13">
        <v>0.18696883852691201</v>
      </c>
      <c r="AX10" s="13">
        <v>0.177334732423924</v>
      </c>
      <c r="AY10" s="13"/>
      <c r="AZ10" s="13">
        <v>0.19557195571955699</v>
      </c>
      <c r="BA10" s="13">
        <v>0.16973684210526299</v>
      </c>
      <c r="BB10" s="13"/>
      <c r="BC10" s="13">
        <v>0.158045977011494</v>
      </c>
      <c r="BD10" s="13">
        <v>0.19565217391304299</v>
      </c>
      <c r="BE10" s="13"/>
      <c r="BF10" s="13">
        <v>0.13235294117647101</v>
      </c>
      <c r="BG10" s="13">
        <v>0.174528301886792</v>
      </c>
      <c r="BH10" s="13"/>
      <c r="BI10" s="13">
        <v>0.14492753623188401</v>
      </c>
      <c r="BJ10" s="13">
        <v>0.18391787852865699</v>
      </c>
      <c r="BK10" s="13"/>
      <c r="BL10" s="13">
        <v>0.174257425742574</v>
      </c>
      <c r="BM10" s="13">
        <v>0.180555555555556</v>
      </c>
    </row>
    <row r="11" spans="2:65" x14ac:dyDescent="0.3">
      <c r="B11" s="14" t="s">
        <v>111</v>
      </c>
      <c r="C11" s="13">
        <v>3.5552193645990902E-2</v>
      </c>
      <c r="D11" s="13">
        <v>4.0128410914927803E-2</v>
      </c>
      <c r="E11" s="13">
        <v>3.17919075144509E-2</v>
      </c>
      <c r="F11" s="13"/>
      <c r="G11" s="13">
        <v>4.4198895027624301E-2</v>
      </c>
      <c r="H11" s="13">
        <v>3.64145658263305E-2</v>
      </c>
      <c r="I11" s="13">
        <v>2.5830258302582999E-2</v>
      </c>
      <c r="J11" s="13">
        <v>3.3175355450236997E-2</v>
      </c>
      <c r="K11" s="13">
        <v>6.1068702290076299E-2</v>
      </c>
      <c r="L11" s="13">
        <v>2.3391812865497099E-2</v>
      </c>
      <c r="M11" s="13"/>
      <c r="N11" s="13">
        <v>3.6170212765957402E-2</v>
      </c>
      <c r="O11" s="13">
        <v>3.5294117647058802E-2</v>
      </c>
      <c r="P11" s="13">
        <v>4.49438202247191E-2</v>
      </c>
      <c r="Q11" s="13">
        <v>3.1347962382445103E-2</v>
      </c>
      <c r="R11" s="13"/>
      <c r="S11" s="13">
        <v>4.1522491349481001E-2</v>
      </c>
      <c r="T11" s="13">
        <v>2.2388059701492501E-2</v>
      </c>
      <c r="U11" s="13">
        <v>4.8387096774193498E-2</v>
      </c>
      <c r="V11" s="13">
        <v>5.7142857142857099E-2</v>
      </c>
      <c r="W11" s="13">
        <v>1.6806722689075598E-2</v>
      </c>
      <c r="X11" s="13">
        <v>4.5454545454545497E-2</v>
      </c>
      <c r="Y11" s="13">
        <v>2.80373831775701E-2</v>
      </c>
      <c r="Z11" s="13">
        <v>0</v>
      </c>
      <c r="AA11" s="13">
        <v>3.1446540880503103E-2</v>
      </c>
      <c r="AB11" s="13">
        <v>4.2553191489361701E-2</v>
      </c>
      <c r="AC11" s="13">
        <v>4.4117647058823498E-2</v>
      </c>
      <c r="AD11" s="13">
        <v>0</v>
      </c>
      <c r="AE11" s="13"/>
      <c r="AF11" s="13">
        <v>4.51693851944793E-2</v>
      </c>
      <c r="AG11" s="13">
        <v>2.1400778210116701E-2</v>
      </c>
      <c r="AH11" s="13"/>
      <c r="AI11" s="13">
        <v>5.93220338983051E-2</v>
      </c>
      <c r="AJ11" s="13">
        <v>6.4935064935064901E-2</v>
      </c>
      <c r="AK11" s="13">
        <v>4.0462427745664699E-2</v>
      </c>
      <c r="AL11" s="13"/>
      <c r="AM11" s="13">
        <v>4.4117647058823498E-2</v>
      </c>
      <c r="AN11" s="13">
        <v>5.7692307692307702E-2</v>
      </c>
      <c r="AO11" s="13">
        <v>5.1851851851851899E-2</v>
      </c>
      <c r="AP11" s="13"/>
      <c r="AQ11" s="13">
        <v>3.2448377581120902E-2</v>
      </c>
      <c r="AR11" s="13">
        <v>3.90625E-2</v>
      </c>
      <c r="AS11" s="13"/>
      <c r="AT11" s="13">
        <v>3.3033033033033003E-2</v>
      </c>
      <c r="AU11" s="13">
        <v>3.6496350364963501E-2</v>
      </c>
      <c r="AV11" s="13"/>
      <c r="AW11" s="13">
        <v>4.2492917847025503E-2</v>
      </c>
      <c r="AX11" s="13">
        <v>3.2528856243441803E-2</v>
      </c>
      <c r="AY11" s="13"/>
      <c r="AZ11" s="13">
        <v>3.1365313653136502E-2</v>
      </c>
      <c r="BA11" s="13">
        <v>3.94736842105263E-2</v>
      </c>
      <c r="BB11" s="13"/>
      <c r="BC11" s="13">
        <v>6.0344827586206899E-2</v>
      </c>
      <c r="BD11" s="13">
        <v>2.6086956521739101E-2</v>
      </c>
      <c r="BE11" s="13"/>
      <c r="BF11" s="13">
        <v>7.3529411764705899E-2</v>
      </c>
      <c r="BG11" s="13">
        <v>5.1886792452830198E-2</v>
      </c>
      <c r="BH11" s="13"/>
      <c r="BI11" s="13">
        <v>4.3478260869565202E-2</v>
      </c>
      <c r="BJ11" s="13">
        <v>3.4217279726261797E-2</v>
      </c>
      <c r="BK11" s="13"/>
      <c r="BL11" s="13">
        <v>3.7623762376237602E-2</v>
      </c>
      <c r="BM11" s="13">
        <v>3.1565656565656602E-2</v>
      </c>
    </row>
    <row r="12" spans="2:65" x14ac:dyDescent="0.3">
      <c r="B12" s="14" t="s">
        <v>91</v>
      </c>
      <c r="C12" s="17">
        <v>5.6732223903176997E-2</v>
      </c>
      <c r="D12" s="17">
        <v>5.6179775280898903E-2</v>
      </c>
      <c r="E12" s="17">
        <v>5.7803468208092498E-2</v>
      </c>
      <c r="F12" s="17"/>
      <c r="G12" s="17">
        <v>3.3149171270718203E-2</v>
      </c>
      <c r="H12" s="17">
        <v>3.64145658263305E-2</v>
      </c>
      <c r="I12" s="17">
        <v>5.9040590405904099E-2</v>
      </c>
      <c r="J12" s="17">
        <v>8.0568720379146905E-2</v>
      </c>
      <c r="K12" s="17">
        <v>6.8702290076335895E-2</v>
      </c>
      <c r="L12" s="17">
        <v>8.1871345029239803E-2</v>
      </c>
      <c r="M12" s="17"/>
      <c r="N12" s="17">
        <v>5.5319148936170202E-2</v>
      </c>
      <c r="O12" s="17">
        <v>7.3529411764705899E-2</v>
      </c>
      <c r="P12" s="17">
        <v>5.0561797752809001E-2</v>
      </c>
      <c r="Q12" s="17">
        <v>4.3887147335423198E-2</v>
      </c>
      <c r="R12" s="17"/>
      <c r="S12" s="17">
        <v>4.8442906574394498E-2</v>
      </c>
      <c r="T12" s="17">
        <v>8.2089552238805999E-2</v>
      </c>
      <c r="U12" s="17">
        <v>0.12903225806451599</v>
      </c>
      <c r="V12" s="17">
        <v>3.8095238095238099E-2</v>
      </c>
      <c r="W12" s="17">
        <v>5.8823529411764698E-2</v>
      </c>
      <c r="X12" s="17">
        <v>5.3030303030302997E-2</v>
      </c>
      <c r="Y12" s="17">
        <v>5.60747663551402E-2</v>
      </c>
      <c r="Z12" s="17">
        <v>3.3333333333333298E-2</v>
      </c>
      <c r="AA12" s="17">
        <v>4.40251572327044E-2</v>
      </c>
      <c r="AB12" s="17">
        <v>6.3829787234042507E-2</v>
      </c>
      <c r="AC12" s="17">
        <v>4.4117647058823498E-2</v>
      </c>
      <c r="AD12" s="17">
        <v>4.3478260869565202E-2</v>
      </c>
      <c r="AE12" s="17"/>
      <c r="AF12" s="17">
        <v>3.8895859473023799E-2</v>
      </c>
      <c r="AG12" s="17">
        <v>8.56031128404669E-2</v>
      </c>
      <c r="AH12" s="17"/>
      <c r="AI12" s="17">
        <v>4.2372881355932202E-2</v>
      </c>
      <c r="AJ12" s="17">
        <v>3.8961038961039002E-2</v>
      </c>
      <c r="AK12" s="17">
        <v>4.9132947976878602E-2</v>
      </c>
      <c r="AL12" s="17"/>
      <c r="AM12" s="17">
        <v>2.9411764705882401E-2</v>
      </c>
      <c r="AN12" s="17">
        <v>1.9230769230769201E-2</v>
      </c>
      <c r="AO12" s="17">
        <v>7.4074074074074098E-2</v>
      </c>
      <c r="AP12" s="17"/>
      <c r="AQ12" s="17">
        <v>4.5722713864306798E-2</v>
      </c>
      <c r="AR12" s="17">
        <v>6.8750000000000006E-2</v>
      </c>
      <c r="AS12" s="17"/>
      <c r="AT12" s="17">
        <v>4.5045045045045001E-2</v>
      </c>
      <c r="AU12" s="17">
        <v>6.2565172054223198E-2</v>
      </c>
      <c r="AV12" s="17"/>
      <c r="AW12" s="17">
        <v>5.6657223796034002E-2</v>
      </c>
      <c r="AX12" s="17">
        <v>5.7712486883525697E-2</v>
      </c>
      <c r="AY12" s="17"/>
      <c r="AZ12" s="17">
        <v>5.9040590405904099E-2</v>
      </c>
      <c r="BA12" s="17">
        <v>5.3947368421052598E-2</v>
      </c>
      <c r="BB12" s="17"/>
      <c r="BC12" s="17">
        <v>2.8735632183908E-2</v>
      </c>
      <c r="BD12" s="17">
        <v>6.5217391304347797E-2</v>
      </c>
      <c r="BE12" s="17"/>
      <c r="BF12" s="17">
        <v>1.4705882352941201E-2</v>
      </c>
      <c r="BG12" s="17">
        <v>3.77358490566038E-2</v>
      </c>
      <c r="BH12" s="17"/>
      <c r="BI12" s="17">
        <v>2.1739130434782601E-2</v>
      </c>
      <c r="BJ12" s="17">
        <v>6.1591103507271198E-2</v>
      </c>
      <c r="BK12" s="17"/>
      <c r="BL12" s="17">
        <v>6.3366336633663395E-2</v>
      </c>
      <c r="BM12" s="17">
        <v>5.4292929292929303E-2</v>
      </c>
    </row>
    <row r="13" spans="2:65" x14ac:dyDescent="0.3">
      <c r="B13" s="25" t="s">
        <v>112</v>
      </c>
      <c r="C13" s="26">
        <v>0.72768532526475005</v>
      </c>
      <c r="D13" s="26">
        <v>0.71589085072231096</v>
      </c>
      <c r="E13" s="26">
        <v>0.73843930635838195</v>
      </c>
      <c r="F13" s="26"/>
      <c r="G13" s="26">
        <v>0.78453038674033104</v>
      </c>
      <c r="H13" s="26">
        <v>0.75630252100840301</v>
      </c>
      <c r="I13" s="26">
        <v>0.72324723247232503</v>
      </c>
      <c r="J13" s="26">
        <v>0.66824644549763001</v>
      </c>
      <c r="K13" s="26">
        <v>0.66412213740458004</v>
      </c>
      <c r="L13" s="26">
        <v>0.73684210526315796</v>
      </c>
      <c r="M13" s="26"/>
      <c r="N13" s="26">
        <v>0.71276595744680904</v>
      </c>
      <c r="O13" s="26">
        <v>0.70882352941176496</v>
      </c>
      <c r="P13" s="26">
        <v>0.75280898876404501</v>
      </c>
      <c r="Q13" s="26">
        <v>0.75235109717868298</v>
      </c>
      <c r="R13" s="26"/>
      <c r="S13" s="26">
        <v>0.77162629757785495</v>
      </c>
      <c r="T13" s="26">
        <v>0.72388059701492502</v>
      </c>
      <c r="U13" s="26">
        <v>0.66129032258064502</v>
      </c>
      <c r="V13" s="26">
        <v>0.66666666666666696</v>
      </c>
      <c r="W13" s="26">
        <v>0.73949579831932799</v>
      </c>
      <c r="X13" s="26">
        <v>0.72727272727272696</v>
      </c>
      <c r="Y13" s="26">
        <v>0.70093457943925197</v>
      </c>
      <c r="Z13" s="26">
        <v>0.7</v>
      </c>
      <c r="AA13" s="26">
        <v>0.75471698113207597</v>
      </c>
      <c r="AB13" s="26">
        <v>0.67021276595744705</v>
      </c>
      <c r="AC13" s="26">
        <v>0.72058823529411797</v>
      </c>
      <c r="AD13" s="26">
        <v>0.82608695652173902</v>
      </c>
      <c r="AE13" s="26"/>
      <c r="AF13" s="26">
        <v>0.73149309912170601</v>
      </c>
      <c r="AG13" s="26">
        <v>0.72178988326848204</v>
      </c>
      <c r="AH13" s="26"/>
      <c r="AI13" s="26">
        <v>0.71186440677966101</v>
      </c>
      <c r="AJ13" s="26">
        <v>0.71428571428571397</v>
      </c>
      <c r="AK13" s="26">
        <v>0.73699421965317902</v>
      </c>
      <c r="AL13" s="26"/>
      <c r="AM13" s="26">
        <v>0.77941176470588203</v>
      </c>
      <c r="AN13" s="26">
        <v>0.71153846153846101</v>
      </c>
      <c r="AO13" s="26">
        <v>0.65185185185185202</v>
      </c>
      <c r="AP13" s="26"/>
      <c r="AQ13" s="26">
        <v>0.762536873156342</v>
      </c>
      <c r="AR13" s="26">
        <v>0.69218749999999996</v>
      </c>
      <c r="AS13" s="26"/>
      <c r="AT13" s="26">
        <v>0.74774774774774799</v>
      </c>
      <c r="AU13" s="26">
        <v>0.72158498435870699</v>
      </c>
      <c r="AV13" s="26"/>
      <c r="AW13" s="26">
        <v>0.71388101983002805</v>
      </c>
      <c r="AX13" s="26">
        <v>0.73242392444910798</v>
      </c>
      <c r="AY13" s="26"/>
      <c r="AZ13" s="26">
        <v>0.71402214022140198</v>
      </c>
      <c r="BA13" s="26">
        <v>0.73684210526315796</v>
      </c>
      <c r="BB13" s="26"/>
      <c r="BC13" s="26">
        <v>0.75287356321839105</v>
      </c>
      <c r="BD13" s="26">
        <v>0.71304347826087</v>
      </c>
      <c r="BE13" s="26"/>
      <c r="BF13" s="26">
        <v>0.77941176470588203</v>
      </c>
      <c r="BG13" s="26">
        <v>0.73584905660377398</v>
      </c>
      <c r="BH13" s="26"/>
      <c r="BI13" s="26">
        <v>0.78985507246376796</v>
      </c>
      <c r="BJ13" s="26">
        <v>0.72027373823781005</v>
      </c>
      <c r="BK13" s="26"/>
      <c r="BL13" s="26">
        <v>0.72475247524752495</v>
      </c>
      <c r="BM13" s="26">
        <v>0.73358585858585901</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117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0.68003025718608201</v>
      </c>
      <c r="D8" s="13">
        <v>0.68539325842696597</v>
      </c>
      <c r="E8" s="13">
        <v>0.67485549132947997</v>
      </c>
      <c r="F8" s="13"/>
      <c r="G8" s="13">
        <v>0.66298342541436495</v>
      </c>
      <c r="H8" s="13">
        <v>0.66386554621848703</v>
      </c>
      <c r="I8" s="13">
        <v>0.64206642066420705</v>
      </c>
      <c r="J8" s="13">
        <v>0.67772511848341199</v>
      </c>
      <c r="K8" s="13">
        <v>0.69465648854961803</v>
      </c>
      <c r="L8" s="13">
        <v>0.783625730994152</v>
      </c>
      <c r="M8" s="13"/>
      <c r="N8" s="13">
        <v>0.66808510638297902</v>
      </c>
      <c r="O8" s="13">
        <v>0.69411764705882395</v>
      </c>
      <c r="P8" s="13">
        <v>0.69101123595505598</v>
      </c>
      <c r="Q8" s="13">
        <v>0.68025078369906</v>
      </c>
      <c r="R8" s="13"/>
      <c r="S8" s="13">
        <v>0.65743944636678198</v>
      </c>
      <c r="T8" s="13">
        <v>0.67164179104477595</v>
      </c>
      <c r="U8" s="13">
        <v>0.74193548387096797</v>
      </c>
      <c r="V8" s="13">
        <v>0.68571428571428605</v>
      </c>
      <c r="W8" s="13">
        <v>0.63865546218487401</v>
      </c>
      <c r="X8" s="13">
        <v>0.66666666666666696</v>
      </c>
      <c r="Y8" s="13">
        <v>0.72897196261682196</v>
      </c>
      <c r="Z8" s="13">
        <v>0.63333333333333297</v>
      </c>
      <c r="AA8" s="13">
        <v>0.70440251572326995</v>
      </c>
      <c r="AB8" s="13">
        <v>0.75531914893617003</v>
      </c>
      <c r="AC8" s="13">
        <v>0.61764705882352899</v>
      </c>
      <c r="AD8" s="13">
        <v>0.65217391304347805</v>
      </c>
      <c r="AE8" s="13"/>
      <c r="AF8" s="13">
        <v>0.65997490589711405</v>
      </c>
      <c r="AG8" s="13">
        <v>0.714007782101167</v>
      </c>
      <c r="AH8" s="13"/>
      <c r="AI8" s="13">
        <v>0.64830508474576298</v>
      </c>
      <c r="AJ8" s="13">
        <v>0.61038961038961004</v>
      </c>
      <c r="AK8" s="13">
        <v>0.65895953757225401</v>
      </c>
      <c r="AL8" s="13"/>
      <c r="AM8" s="13">
        <v>0.72058823529411797</v>
      </c>
      <c r="AN8" s="13">
        <v>0.53846153846153799</v>
      </c>
      <c r="AO8" s="13">
        <v>0.592592592592593</v>
      </c>
      <c r="AP8" s="13"/>
      <c r="AQ8" s="13">
        <v>0.67846607669616499</v>
      </c>
      <c r="AR8" s="13">
        <v>0.68125000000000002</v>
      </c>
      <c r="AS8" s="13"/>
      <c r="AT8" s="13">
        <v>0.64264264264264304</v>
      </c>
      <c r="AU8" s="13">
        <v>0.692387904066736</v>
      </c>
      <c r="AV8" s="13"/>
      <c r="AW8" s="13">
        <v>0.63739376770538203</v>
      </c>
      <c r="AX8" s="13">
        <v>0.69464847848898204</v>
      </c>
      <c r="AY8" s="13"/>
      <c r="AZ8" s="13">
        <v>0.69188191881918804</v>
      </c>
      <c r="BA8" s="13">
        <v>0.673684210526316</v>
      </c>
      <c r="BB8" s="13"/>
      <c r="BC8" s="13">
        <v>0.66379310344827602</v>
      </c>
      <c r="BD8" s="13">
        <v>0.65652173913043499</v>
      </c>
      <c r="BE8" s="13"/>
      <c r="BF8" s="13">
        <v>0.75</v>
      </c>
      <c r="BG8" s="13">
        <v>0.60849056603773599</v>
      </c>
      <c r="BH8" s="13"/>
      <c r="BI8" s="13">
        <v>0.57246376811594202</v>
      </c>
      <c r="BJ8" s="13">
        <v>0.69461077844311403</v>
      </c>
      <c r="BK8" s="13"/>
      <c r="BL8" s="13">
        <v>0.695049504950495</v>
      </c>
      <c r="BM8" s="13">
        <v>0.67424242424242398</v>
      </c>
    </row>
    <row r="9" spans="2:65" x14ac:dyDescent="0.3">
      <c r="B9" s="14" t="s">
        <v>109</v>
      </c>
      <c r="C9" s="13">
        <v>0.26701966717095299</v>
      </c>
      <c r="D9" s="13">
        <v>0.25200642054574601</v>
      </c>
      <c r="E9" s="13">
        <v>0.280346820809249</v>
      </c>
      <c r="F9" s="13"/>
      <c r="G9" s="13">
        <v>0.27624309392265201</v>
      </c>
      <c r="H9" s="13">
        <v>0.27731092436974802</v>
      </c>
      <c r="I9" s="13">
        <v>0.27675276752767503</v>
      </c>
      <c r="J9" s="13">
        <v>0.28909952606635098</v>
      </c>
      <c r="K9" s="13">
        <v>0.25190839694656503</v>
      </c>
      <c r="L9" s="13">
        <v>0.20467836257309899</v>
      </c>
      <c r="M9" s="13"/>
      <c r="N9" s="13">
        <v>0.27446808510638299</v>
      </c>
      <c r="O9" s="13">
        <v>0.25882352941176501</v>
      </c>
      <c r="P9" s="13">
        <v>0.26966292134831499</v>
      </c>
      <c r="Q9" s="13">
        <v>0.25705329153605</v>
      </c>
      <c r="R9" s="13"/>
      <c r="S9" s="13">
        <v>0.29757785467128001</v>
      </c>
      <c r="T9" s="13">
        <v>0.29104477611940299</v>
      </c>
      <c r="U9" s="13">
        <v>0.241935483870968</v>
      </c>
      <c r="V9" s="13">
        <v>0.22857142857142901</v>
      </c>
      <c r="W9" s="13">
        <v>0.30252100840336099</v>
      </c>
      <c r="X9" s="13">
        <v>0.25757575757575801</v>
      </c>
      <c r="Y9" s="13">
        <v>0.233644859813084</v>
      </c>
      <c r="Z9" s="13">
        <v>0.266666666666667</v>
      </c>
      <c r="AA9" s="13">
        <v>0.23899371069182401</v>
      </c>
      <c r="AB9" s="13">
        <v>0.20212765957446799</v>
      </c>
      <c r="AC9" s="13">
        <v>0.32352941176470601</v>
      </c>
      <c r="AD9" s="13">
        <v>0.30434782608695699</v>
      </c>
      <c r="AE9" s="13"/>
      <c r="AF9" s="13">
        <v>0.27603513174403999</v>
      </c>
      <c r="AG9" s="13">
        <v>0.250972762645914</v>
      </c>
      <c r="AH9" s="13"/>
      <c r="AI9" s="13">
        <v>0.266949152542373</v>
      </c>
      <c r="AJ9" s="13">
        <v>0.31168831168831201</v>
      </c>
      <c r="AK9" s="13">
        <v>0.28901734104046201</v>
      </c>
      <c r="AL9" s="13"/>
      <c r="AM9" s="13">
        <v>0.25</v>
      </c>
      <c r="AN9" s="13">
        <v>0.36538461538461497</v>
      </c>
      <c r="AO9" s="13">
        <v>0.28888888888888897</v>
      </c>
      <c r="AP9" s="13"/>
      <c r="AQ9" s="13">
        <v>0.262536873156342</v>
      </c>
      <c r="AR9" s="13">
        <v>0.2734375</v>
      </c>
      <c r="AS9" s="13"/>
      <c r="AT9" s="13">
        <v>0.28528528528528502</v>
      </c>
      <c r="AU9" s="13">
        <v>0.26173096976016702</v>
      </c>
      <c r="AV9" s="13"/>
      <c r="AW9" s="13">
        <v>0.297450424929178</v>
      </c>
      <c r="AX9" s="13">
        <v>0.257082896117524</v>
      </c>
      <c r="AY9" s="13"/>
      <c r="AZ9" s="13">
        <v>0.265682656826568</v>
      </c>
      <c r="BA9" s="13">
        <v>0.26710526315789501</v>
      </c>
      <c r="BB9" s="13"/>
      <c r="BC9" s="13">
        <v>0.27873563218390801</v>
      </c>
      <c r="BD9" s="13">
        <v>0.26956521739130401</v>
      </c>
      <c r="BE9" s="13"/>
      <c r="BF9" s="13">
        <v>0.220588235294118</v>
      </c>
      <c r="BG9" s="13">
        <v>0.31603773584905698</v>
      </c>
      <c r="BH9" s="13"/>
      <c r="BI9" s="13">
        <v>0.31884057971014501</v>
      </c>
      <c r="BJ9" s="13">
        <v>0.26005132591958902</v>
      </c>
      <c r="BK9" s="13"/>
      <c r="BL9" s="13">
        <v>0.24158415841584199</v>
      </c>
      <c r="BM9" s="13">
        <v>0.28282828282828298</v>
      </c>
    </row>
    <row r="10" spans="2:65" x14ac:dyDescent="0.3">
      <c r="B10" s="14" t="s">
        <v>110</v>
      </c>
      <c r="C10" s="13">
        <v>3.6308623298033298E-2</v>
      </c>
      <c r="D10" s="13">
        <v>4.1733547351524902E-2</v>
      </c>
      <c r="E10" s="13">
        <v>3.17919075144509E-2</v>
      </c>
      <c r="F10" s="13"/>
      <c r="G10" s="13">
        <v>3.8674033149171297E-2</v>
      </c>
      <c r="H10" s="13">
        <v>3.64145658263305E-2</v>
      </c>
      <c r="I10" s="13">
        <v>5.5350553505535097E-2</v>
      </c>
      <c r="J10" s="13">
        <v>3.3175355450236997E-2</v>
      </c>
      <c r="K10" s="13">
        <v>3.8167938931297697E-2</v>
      </c>
      <c r="L10" s="13">
        <v>5.8479532163742704E-3</v>
      </c>
      <c r="M10" s="13"/>
      <c r="N10" s="13">
        <v>4.2553191489361701E-2</v>
      </c>
      <c r="O10" s="13">
        <v>2.9411764705882401E-2</v>
      </c>
      <c r="P10" s="13">
        <v>2.8089887640449399E-2</v>
      </c>
      <c r="Q10" s="13">
        <v>4.0752351097178702E-2</v>
      </c>
      <c r="R10" s="13"/>
      <c r="S10" s="13">
        <v>3.1141868512110701E-2</v>
      </c>
      <c r="T10" s="13">
        <v>2.9850746268656699E-2</v>
      </c>
      <c r="U10" s="13">
        <v>0</v>
      </c>
      <c r="V10" s="13">
        <v>4.7619047619047603E-2</v>
      </c>
      <c r="W10" s="13">
        <v>5.0420168067226899E-2</v>
      </c>
      <c r="X10" s="13">
        <v>6.8181818181818205E-2</v>
      </c>
      <c r="Y10" s="13">
        <v>1.86915887850467E-2</v>
      </c>
      <c r="Z10" s="13">
        <v>6.6666666666666693E-2</v>
      </c>
      <c r="AA10" s="13">
        <v>3.1446540880503103E-2</v>
      </c>
      <c r="AB10" s="13">
        <v>3.1914893617021302E-2</v>
      </c>
      <c r="AC10" s="13">
        <v>2.9411764705882401E-2</v>
      </c>
      <c r="AD10" s="13">
        <v>4.3478260869565202E-2</v>
      </c>
      <c r="AE10" s="13"/>
      <c r="AF10" s="13">
        <v>4.51693851944793E-2</v>
      </c>
      <c r="AG10" s="13">
        <v>2.3346303501945501E-2</v>
      </c>
      <c r="AH10" s="13"/>
      <c r="AI10" s="13">
        <v>5.93220338983051E-2</v>
      </c>
      <c r="AJ10" s="13">
        <v>3.8961038961039002E-2</v>
      </c>
      <c r="AK10" s="13">
        <v>3.7572254335260097E-2</v>
      </c>
      <c r="AL10" s="13"/>
      <c r="AM10" s="13">
        <v>1.4705882352941201E-2</v>
      </c>
      <c r="AN10" s="13">
        <v>5.7692307692307702E-2</v>
      </c>
      <c r="AO10" s="13">
        <v>8.1481481481481502E-2</v>
      </c>
      <c r="AP10" s="13"/>
      <c r="AQ10" s="13">
        <v>4.5722713864306798E-2</v>
      </c>
      <c r="AR10" s="13">
        <v>2.5000000000000001E-2</v>
      </c>
      <c r="AS10" s="13"/>
      <c r="AT10" s="13">
        <v>5.1051051051051101E-2</v>
      </c>
      <c r="AU10" s="13">
        <v>3.1282586027111599E-2</v>
      </c>
      <c r="AV10" s="13"/>
      <c r="AW10" s="13">
        <v>4.8158640226628899E-2</v>
      </c>
      <c r="AX10" s="13">
        <v>3.2528856243441803E-2</v>
      </c>
      <c r="AY10" s="13"/>
      <c r="AZ10" s="13">
        <v>2.5830258302582999E-2</v>
      </c>
      <c r="BA10" s="13">
        <v>4.47368421052632E-2</v>
      </c>
      <c r="BB10" s="13"/>
      <c r="BC10" s="13">
        <v>3.4482758620689703E-2</v>
      </c>
      <c r="BD10" s="13">
        <v>4.7826086956521699E-2</v>
      </c>
      <c r="BE10" s="13"/>
      <c r="BF10" s="13">
        <v>2.2058823529411801E-2</v>
      </c>
      <c r="BG10" s="13">
        <v>4.2452830188679201E-2</v>
      </c>
      <c r="BH10" s="13"/>
      <c r="BI10" s="13">
        <v>7.2463768115942004E-2</v>
      </c>
      <c r="BJ10" s="13">
        <v>3.2506415739948703E-2</v>
      </c>
      <c r="BK10" s="13"/>
      <c r="BL10" s="13">
        <v>4.15841584158416E-2</v>
      </c>
      <c r="BM10" s="13">
        <v>3.03030303030303E-2</v>
      </c>
    </row>
    <row r="11" spans="2:65" x14ac:dyDescent="0.3">
      <c r="B11" s="14" t="s">
        <v>111</v>
      </c>
      <c r="C11" s="13">
        <v>7.5642965204235999E-3</v>
      </c>
      <c r="D11" s="13">
        <v>9.6308186195826605E-3</v>
      </c>
      <c r="E11" s="13">
        <v>5.78034682080925E-3</v>
      </c>
      <c r="F11" s="13"/>
      <c r="G11" s="13">
        <v>2.2099447513812199E-2</v>
      </c>
      <c r="H11" s="13">
        <v>1.1204481792717101E-2</v>
      </c>
      <c r="I11" s="13">
        <v>7.3800738007380098E-3</v>
      </c>
      <c r="J11" s="13">
        <v>0</v>
      </c>
      <c r="K11" s="13">
        <v>0</v>
      </c>
      <c r="L11" s="13">
        <v>0</v>
      </c>
      <c r="M11" s="13"/>
      <c r="N11" s="13">
        <v>8.5106382978723406E-3</v>
      </c>
      <c r="O11" s="13">
        <v>5.8823529411764696E-3</v>
      </c>
      <c r="P11" s="13">
        <v>0</v>
      </c>
      <c r="Q11" s="13">
        <v>1.2539184952978099E-2</v>
      </c>
      <c r="R11" s="13"/>
      <c r="S11" s="13">
        <v>6.9204152249135002E-3</v>
      </c>
      <c r="T11" s="13">
        <v>0</v>
      </c>
      <c r="U11" s="13">
        <v>0</v>
      </c>
      <c r="V11" s="13">
        <v>2.8571428571428598E-2</v>
      </c>
      <c r="W11" s="13">
        <v>8.4033613445378096E-3</v>
      </c>
      <c r="X11" s="13">
        <v>0</v>
      </c>
      <c r="Y11" s="13">
        <v>9.3457943925233603E-3</v>
      </c>
      <c r="Z11" s="13">
        <v>3.3333333333333298E-2</v>
      </c>
      <c r="AA11" s="13">
        <v>1.25786163522013E-2</v>
      </c>
      <c r="AB11" s="13">
        <v>0</v>
      </c>
      <c r="AC11" s="13">
        <v>0</v>
      </c>
      <c r="AD11" s="13">
        <v>0</v>
      </c>
      <c r="AE11" s="13"/>
      <c r="AF11" s="13">
        <v>1.0037641154328701E-2</v>
      </c>
      <c r="AG11" s="13">
        <v>1.9455252918287899E-3</v>
      </c>
      <c r="AH11" s="13"/>
      <c r="AI11" s="13">
        <v>1.27118644067797E-2</v>
      </c>
      <c r="AJ11" s="13">
        <v>2.5974025974026E-2</v>
      </c>
      <c r="AK11" s="13">
        <v>8.6705202312138702E-3</v>
      </c>
      <c r="AL11" s="13"/>
      <c r="AM11" s="13">
        <v>1.4705882352941201E-2</v>
      </c>
      <c r="AN11" s="13">
        <v>1.9230769230769201E-2</v>
      </c>
      <c r="AO11" s="13">
        <v>2.2222222222222199E-2</v>
      </c>
      <c r="AP11" s="13"/>
      <c r="AQ11" s="13">
        <v>7.3746312684365798E-3</v>
      </c>
      <c r="AR11" s="13">
        <v>7.8125E-3</v>
      </c>
      <c r="AS11" s="13"/>
      <c r="AT11" s="13">
        <v>1.2012012012012E-2</v>
      </c>
      <c r="AU11" s="13">
        <v>5.2137643378519297E-3</v>
      </c>
      <c r="AV11" s="13"/>
      <c r="AW11" s="13">
        <v>5.6657223796033997E-3</v>
      </c>
      <c r="AX11" s="13">
        <v>7.3452256033578198E-3</v>
      </c>
      <c r="AY11" s="13"/>
      <c r="AZ11" s="13">
        <v>5.5350553505535104E-3</v>
      </c>
      <c r="BA11" s="13">
        <v>6.5789473684210497E-3</v>
      </c>
      <c r="BB11" s="13"/>
      <c r="BC11" s="13">
        <v>1.1494252873563199E-2</v>
      </c>
      <c r="BD11" s="13">
        <v>1.3043478260869599E-2</v>
      </c>
      <c r="BE11" s="13"/>
      <c r="BF11" s="13">
        <v>7.3529411764705899E-3</v>
      </c>
      <c r="BG11" s="13">
        <v>1.41509433962264E-2</v>
      </c>
      <c r="BH11" s="13"/>
      <c r="BI11" s="13">
        <v>2.1739130434782601E-2</v>
      </c>
      <c r="BJ11" s="13">
        <v>5.1325919589392602E-3</v>
      </c>
      <c r="BK11" s="13"/>
      <c r="BL11" s="13">
        <v>9.9009900990098994E-3</v>
      </c>
      <c r="BM11" s="13">
        <v>6.3131313131313104E-3</v>
      </c>
    </row>
    <row r="12" spans="2:65" x14ac:dyDescent="0.3">
      <c r="B12" s="14" t="s">
        <v>91</v>
      </c>
      <c r="C12" s="17">
        <v>9.0771558245083192E-3</v>
      </c>
      <c r="D12" s="17">
        <v>1.1235955056179799E-2</v>
      </c>
      <c r="E12" s="17">
        <v>7.2254335260115597E-3</v>
      </c>
      <c r="F12" s="17"/>
      <c r="G12" s="17">
        <v>0</v>
      </c>
      <c r="H12" s="17">
        <v>1.1204481792717101E-2</v>
      </c>
      <c r="I12" s="17">
        <v>1.8450184501845001E-2</v>
      </c>
      <c r="J12" s="17">
        <v>0</v>
      </c>
      <c r="K12" s="17">
        <v>1.5267175572519101E-2</v>
      </c>
      <c r="L12" s="17">
        <v>5.8479532163742704E-3</v>
      </c>
      <c r="M12" s="17"/>
      <c r="N12" s="17">
        <v>6.3829787234042498E-3</v>
      </c>
      <c r="O12" s="17">
        <v>1.1764705882352899E-2</v>
      </c>
      <c r="P12" s="17">
        <v>1.1235955056179799E-2</v>
      </c>
      <c r="Q12" s="17">
        <v>9.4043887147335394E-3</v>
      </c>
      <c r="R12" s="17"/>
      <c r="S12" s="17">
        <v>6.9204152249135002E-3</v>
      </c>
      <c r="T12" s="17">
        <v>7.4626865671641798E-3</v>
      </c>
      <c r="U12" s="17">
        <v>1.6129032258064498E-2</v>
      </c>
      <c r="V12" s="17">
        <v>9.5238095238095195E-3</v>
      </c>
      <c r="W12" s="17">
        <v>0</v>
      </c>
      <c r="X12" s="17">
        <v>7.5757575757575803E-3</v>
      </c>
      <c r="Y12" s="17">
        <v>9.3457943925233603E-3</v>
      </c>
      <c r="Z12" s="17">
        <v>0</v>
      </c>
      <c r="AA12" s="17">
        <v>1.25786163522013E-2</v>
      </c>
      <c r="AB12" s="17">
        <v>1.0638297872340399E-2</v>
      </c>
      <c r="AC12" s="17">
        <v>2.9411764705882401E-2</v>
      </c>
      <c r="AD12" s="17">
        <v>0</v>
      </c>
      <c r="AE12" s="17"/>
      <c r="AF12" s="17">
        <v>8.7829360100376407E-3</v>
      </c>
      <c r="AG12" s="17">
        <v>9.7276264591439707E-3</v>
      </c>
      <c r="AH12" s="17"/>
      <c r="AI12" s="17">
        <v>1.27118644067797E-2</v>
      </c>
      <c r="AJ12" s="17">
        <v>1.2987012987013E-2</v>
      </c>
      <c r="AK12" s="17">
        <v>5.78034682080925E-3</v>
      </c>
      <c r="AL12" s="17"/>
      <c r="AM12" s="17">
        <v>0</v>
      </c>
      <c r="AN12" s="17">
        <v>1.9230769230769201E-2</v>
      </c>
      <c r="AO12" s="17">
        <v>1.48148148148148E-2</v>
      </c>
      <c r="AP12" s="17"/>
      <c r="AQ12" s="17">
        <v>5.8997050147492599E-3</v>
      </c>
      <c r="AR12" s="17">
        <v>1.2500000000000001E-2</v>
      </c>
      <c r="AS12" s="17"/>
      <c r="AT12" s="17">
        <v>9.0090090090090107E-3</v>
      </c>
      <c r="AU12" s="17">
        <v>9.3847758081334696E-3</v>
      </c>
      <c r="AV12" s="17"/>
      <c r="AW12" s="17">
        <v>1.1331444759206799E-2</v>
      </c>
      <c r="AX12" s="17">
        <v>8.3945435466946505E-3</v>
      </c>
      <c r="AY12" s="17"/>
      <c r="AZ12" s="17">
        <v>1.1070110701107E-2</v>
      </c>
      <c r="BA12" s="17">
        <v>7.8947368421052599E-3</v>
      </c>
      <c r="BB12" s="17"/>
      <c r="BC12" s="17">
        <v>1.1494252873563199E-2</v>
      </c>
      <c r="BD12" s="17">
        <v>1.3043478260869599E-2</v>
      </c>
      <c r="BE12" s="17"/>
      <c r="BF12" s="17">
        <v>0</v>
      </c>
      <c r="BG12" s="17">
        <v>1.88679245283019E-2</v>
      </c>
      <c r="BH12" s="17"/>
      <c r="BI12" s="17">
        <v>1.4492753623188401E-2</v>
      </c>
      <c r="BJ12" s="17">
        <v>7.6988879384088998E-3</v>
      </c>
      <c r="BK12" s="17"/>
      <c r="BL12" s="17">
        <v>1.18811881188119E-2</v>
      </c>
      <c r="BM12" s="17">
        <v>6.3131313131313104E-3</v>
      </c>
    </row>
    <row r="13" spans="2:65" x14ac:dyDescent="0.3">
      <c r="B13" s="25" t="s">
        <v>112</v>
      </c>
      <c r="C13" s="26">
        <v>0.94704992435703494</v>
      </c>
      <c r="D13" s="26">
        <v>0.93739967897271304</v>
      </c>
      <c r="E13" s="26">
        <v>0.95520231213872797</v>
      </c>
      <c r="F13" s="26"/>
      <c r="G13" s="26">
        <v>0.93922651933701695</v>
      </c>
      <c r="H13" s="26">
        <v>0.94117647058823495</v>
      </c>
      <c r="I13" s="26">
        <v>0.91881918819188202</v>
      </c>
      <c r="J13" s="26">
        <v>0.96682464454976302</v>
      </c>
      <c r="K13" s="26">
        <v>0.94656488549618301</v>
      </c>
      <c r="L13" s="26">
        <v>0.98830409356725102</v>
      </c>
      <c r="M13" s="26"/>
      <c r="N13" s="26">
        <v>0.94255319148936201</v>
      </c>
      <c r="O13" s="26">
        <v>0.95294117647058796</v>
      </c>
      <c r="P13" s="26">
        <v>0.96067415730337102</v>
      </c>
      <c r="Q13" s="26">
        <v>0.93730407523510995</v>
      </c>
      <c r="R13" s="26"/>
      <c r="S13" s="26">
        <v>0.95501730103806204</v>
      </c>
      <c r="T13" s="26">
        <v>0.962686567164179</v>
      </c>
      <c r="U13" s="26">
        <v>0.98387096774193505</v>
      </c>
      <c r="V13" s="26">
        <v>0.91428571428571404</v>
      </c>
      <c r="W13" s="26">
        <v>0.94117647058823495</v>
      </c>
      <c r="X13" s="26">
        <v>0.92424242424242398</v>
      </c>
      <c r="Y13" s="26">
        <v>0.96261682242990698</v>
      </c>
      <c r="Z13" s="26">
        <v>0.9</v>
      </c>
      <c r="AA13" s="26">
        <v>0.94339622641509402</v>
      </c>
      <c r="AB13" s="26">
        <v>0.95744680851063801</v>
      </c>
      <c r="AC13" s="26">
        <v>0.94117647058823495</v>
      </c>
      <c r="AD13" s="26">
        <v>0.95652173913043503</v>
      </c>
      <c r="AE13" s="26"/>
      <c r="AF13" s="26">
        <v>0.93601003764115398</v>
      </c>
      <c r="AG13" s="26">
        <v>0.96498054474708195</v>
      </c>
      <c r="AH13" s="26"/>
      <c r="AI13" s="26">
        <v>0.91525423728813604</v>
      </c>
      <c r="AJ13" s="26">
        <v>0.92207792207792205</v>
      </c>
      <c r="AK13" s="26">
        <v>0.94797687861271696</v>
      </c>
      <c r="AL13" s="26"/>
      <c r="AM13" s="26">
        <v>0.97058823529411797</v>
      </c>
      <c r="AN13" s="26">
        <v>0.90384615384615397</v>
      </c>
      <c r="AO13" s="26">
        <v>0.88148148148148098</v>
      </c>
      <c r="AP13" s="26"/>
      <c r="AQ13" s="26">
        <v>0.94100294985250699</v>
      </c>
      <c r="AR13" s="26">
        <v>0.95468750000000002</v>
      </c>
      <c r="AS13" s="26"/>
      <c r="AT13" s="26">
        <v>0.927927927927928</v>
      </c>
      <c r="AU13" s="26">
        <v>0.95411887382690297</v>
      </c>
      <c r="AV13" s="26"/>
      <c r="AW13" s="26">
        <v>0.93484419263456098</v>
      </c>
      <c r="AX13" s="26">
        <v>0.95173137460650603</v>
      </c>
      <c r="AY13" s="26"/>
      <c r="AZ13" s="26">
        <v>0.95756457564575603</v>
      </c>
      <c r="BA13" s="26">
        <v>0.94078947368421095</v>
      </c>
      <c r="BB13" s="26"/>
      <c r="BC13" s="26">
        <v>0.94252873563218398</v>
      </c>
      <c r="BD13" s="26">
        <v>0.926086956521739</v>
      </c>
      <c r="BE13" s="26"/>
      <c r="BF13" s="26">
        <v>0.97058823529411797</v>
      </c>
      <c r="BG13" s="26">
        <v>0.92452830188679203</v>
      </c>
      <c r="BH13" s="26"/>
      <c r="BI13" s="26">
        <v>0.89130434782608703</v>
      </c>
      <c r="BJ13" s="26">
        <v>0.95466210436270305</v>
      </c>
      <c r="BK13" s="26"/>
      <c r="BL13" s="26">
        <v>0.93663366336633702</v>
      </c>
      <c r="BM13" s="26">
        <v>0.95707070707070696</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118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0.30332829046898602</v>
      </c>
      <c r="D8" s="13">
        <v>0.33707865168539303</v>
      </c>
      <c r="E8" s="13">
        <v>0.27456647398843897</v>
      </c>
      <c r="F8" s="13"/>
      <c r="G8" s="13">
        <v>0.13259668508287301</v>
      </c>
      <c r="H8" s="13">
        <v>0.28851540616246502</v>
      </c>
      <c r="I8" s="13">
        <v>0.32472324723247198</v>
      </c>
      <c r="J8" s="13">
        <v>0.36018957345971597</v>
      </c>
      <c r="K8" s="13">
        <v>0.38931297709923701</v>
      </c>
      <c r="L8" s="13">
        <v>0.34502923976608202</v>
      </c>
      <c r="M8" s="13"/>
      <c r="N8" s="13">
        <v>0.29148936170212802</v>
      </c>
      <c r="O8" s="13">
        <v>0.26764705882352902</v>
      </c>
      <c r="P8" s="13">
        <v>0.35955056179775302</v>
      </c>
      <c r="Q8" s="13">
        <v>0.32915360501567398</v>
      </c>
      <c r="R8" s="13"/>
      <c r="S8" s="13">
        <v>0.33564013840830398</v>
      </c>
      <c r="T8" s="13">
        <v>0.328358208955224</v>
      </c>
      <c r="U8" s="13">
        <v>0.225806451612903</v>
      </c>
      <c r="V8" s="13">
        <v>0.29523809523809502</v>
      </c>
      <c r="W8" s="13">
        <v>0.31932773109243701</v>
      </c>
      <c r="X8" s="13">
        <v>0.310606060606061</v>
      </c>
      <c r="Y8" s="13">
        <v>0.25233644859813098</v>
      </c>
      <c r="Z8" s="13">
        <v>0.16666666666666699</v>
      </c>
      <c r="AA8" s="13">
        <v>0.29559748427672999</v>
      </c>
      <c r="AB8" s="13">
        <v>0.340425531914894</v>
      </c>
      <c r="AC8" s="13">
        <v>0.33823529411764702</v>
      </c>
      <c r="AD8" s="13">
        <v>8.6956521739130405E-2</v>
      </c>
      <c r="AE8" s="13"/>
      <c r="AF8" s="13">
        <v>0.29109159347553298</v>
      </c>
      <c r="AG8" s="13">
        <v>0.32879377431906598</v>
      </c>
      <c r="AH8" s="13"/>
      <c r="AI8" s="13">
        <v>0.34322033898305099</v>
      </c>
      <c r="AJ8" s="13">
        <v>0.27272727272727298</v>
      </c>
      <c r="AK8" s="13">
        <v>0.24277456647398801</v>
      </c>
      <c r="AL8" s="13"/>
      <c r="AM8" s="13">
        <v>0.42647058823529399</v>
      </c>
      <c r="AN8" s="13">
        <v>0.34615384615384598</v>
      </c>
      <c r="AO8" s="13">
        <v>0.24444444444444399</v>
      </c>
      <c r="AP8" s="13"/>
      <c r="AQ8" s="13">
        <v>0.314159292035398</v>
      </c>
      <c r="AR8" s="13">
        <v>0.29375000000000001</v>
      </c>
      <c r="AS8" s="13"/>
      <c r="AT8" s="13">
        <v>0.309309309309309</v>
      </c>
      <c r="AU8" s="13">
        <v>0.30239833159541202</v>
      </c>
      <c r="AV8" s="13"/>
      <c r="AW8" s="13">
        <v>0.26062322946175598</v>
      </c>
      <c r="AX8" s="13">
        <v>0.32109129066107001</v>
      </c>
      <c r="AY8" s="13"/>
      <c r="AZ8" s="13">
        <v>0.29335793357933598</v>
      </c>
      <c r="BA8" s="13">
        <v>0.31052631578947398</v>
      </c>
      <c r="BB8" s="13"/>
      <c r="BC8" s="13">
        <v>0.31609195402298901</v>
      </c>
      <c r="BD8" s="13">
        <v>0.26956521739130401</v>
      </c>
      <c r="BE8" s="13"/>
      <c r="BF8" s="13">
        <v>0.35294117647058798</v>
      </c>
      <c r="BG8" s="13">
        <v>0.29245283018867901</v>
      </c>
      <c r="BH8" s="13"/>
      <c r="BI8" s="13">
        <v>0.376811594202899</v>
      </c>
      <c r="BJ8" s="13">
        <v>0.29512403763900802</v>
      </c>
      <c r="BK8" s="13"/>
      <c r="BL8" s="13">
        <v>0.31485148514851502</v>
      </c>
      <c r="BM8" s="13">
        <v>0.29545454545454503</v>
      </c>
    </row>
    <row r="9" spans="2:65" x14ac:dyDescent="0.3">
      <c r="B9" s="14" t="s">
        <v>109</v>
      </c>
      <c r="C9" s="13">
        <v>0.36686838124054499</v>
      </c>
      <c r="D9" s="13">
        <v>0.354735152487962</v>
      </c>
      <c r="E9" s="13">
        <v>0.37861271676300601</v>
      </c>
      <c r="F9" s="13"/>
      <c r="G9" s="13">
        <v>0.40331491712707201</v>
      </c>
      <c r="H9" s="13">
        <v>0.38935574229691899</v>
      </c>
      <c r="I9" s="13">
        <v>0.36162361623616202</v>
      </c>
      <c r="J9" s="13">
        <v>0.33649289099526097</v>
      </c>
      <c r="K9" s="13">
        <v>0.32824427480916002</v>
      </c>
      <c r="L9" s="13">
        <v>0.35672514619883</v>
      </c>
      <c r="M9" s="13"/>
      <c r="N9" s="13">
        <v>0.391489361702128</v>
      </c>
      <c r="O9" s="13">
        <v>0.33823529411764702</v>
      </c>
      <c r="P9" s="13">
        <v>0.325842696629214</v>
      </c>
      <c r="Q9" s="13">
        <v>0.39184952978056398</v>
      </c>
      <c r="R9" s="13"/>
      <c r="S9" s="13">
        <v>0.37370242214532901</v>
      </c>
      <c r="T9" s="13">
        <v>0.28358208955223901</v>
      </c>
      <c r="U9" s="13">
        <v>0.29032258064516098</v>
      </c>
      <c r="V9" s="13">
        <v>0.35238095238095202</v>
      </c>
      <c r="W9" s="13">
        <v>0.35294117647058798</v>
      </c>
      <c r="X9" s="13">
        <v>0.36363636363636398</v>
      </c>
      <c r="Y9" s="13">
        <v>0.401869158878505</v>
      </c>
      <c r="Z9" s="13">
        <v>0.36666666666666697</v>
      </c>
      <c r="AA9" s="13">
        <v>0.42767295597484301</v>
      </c>
      <c r="AB9" s="13">
        <v>0.36170212765957399</v>
      </c>
      <c r="AC9" s="13">
        <v>0.33823529411764702</v>
      </c>
      <c r="AD9" s="13">
        <v>0.65217391304347805</v>
      </c>
      <c r="AE9" s="13"/>
      <c r="AF9" s="13">
        <v>0.37390213299874497</v>
      </c>
      <c r="AG9" s="13">
        <v>0.35408560311283999</v>
      </c>
      <c r="AH9" s="13"/>
      <c r="AI9" s="13">
        <v>0.394067796610169</v>
      </c>
      <c r="AJ9" s="13">
        <v>0.35064935064935099</v>
      </c>
      <c r="AK9" s="13">
        <v>0.34971098265896</v>
      </c>
      <c r="AL9" s="13"/>
      <c r="AM9" s="13">
        <v>0.39705882352941202</v>
      </c>
      <c r="AN9" s="13">
        <v>0.40384615384615402</v>
      </c>
      <c r="AO9" s="13">
        <v>0.37037037037037002</v>
      </c>
      <c r="AP9" s="13"/>
      <c r="AQ9" s="13">
        <v>0.37315634218289101</v>
      </c>
      <c r="AR9" s="13">
        <v>0.359375</v>
      </c>
      <c r="AS9" s="13"/>
      <c r="AT9" s="13">
        <v>0.38438438438438399</v>
      </c>
      <c r="AU9" s="13">
        <v>0.35870698644421301</v>
      </c>
      <c r="AV9" s="13"/>
      <c r="AW9" s="13">
        <v>0.359773371104816</v>
      </c>
      <c r="AX9" s="13">
        <v>0.371458551941238</v>
      </c>
      <c r="AY9" s="13"/>
      <c r="AZ9" s="13">
        <v>0.36531365313653102</v>
      </c>
      <c r="BA9" s="13">
        <v>0.375</v>
      </c>
      <c r="BB9" s="13"/>
      <c r="BC9" s="13">
        <v>0.37356321839080497</v>
      </c>
      <c r="BD9" s="13">
        <v>0.38695652173912998</v>
      </c>
      <c r="BE9" s="13"/>
      <c r="BF9" s="13">
        <v>0.36029411764705899</v>
      </c>
      <c r="BG9" s="13">
        <v>0.38207547169811301</v>
      </c>
      <c r="BH9" s="13"/>
      <c r="BI9" s="13">
        <v>0.33333333333333298</v>
      </c>
      <c r="BJ9" s="13">
        <v>0.37125748502993999</v>
      </c>
      <c r="BK9" s="13"/>
      <c r="BL9" s="13">
        <v>0.34653465346534701</v>
      </c>
      <c r="BM9" s="13">
        <v>0.38005050505050503</v>
      </c>
    </row>
    <row r="10" spans="2:65" x14ac:dyDescent="0.3">
      <c r="B10" s="14" t="s">
        <v>110</v>
      </c>
      <c r="C10" s="13">
        <v>0.14750378214825999</v>
      </c>
      <c r="D10" s="13">
        <v>0.14927768860353099</v>
      </c>
      <c r="E10" s="13">
        <v>0.144508670520231</v>
      </c>
      <c r="F10" s="13"/>
      <c r="G10" s="13">
        <v>0.243093922651934</v>
      </c>
      <c r="H10" s="13">
        <v>0.14285714285714299</v>
      </c>
      <c r="I10" s="13">
        <v>0.16236162361623599</v>
      </c>
      <c r="J10" s="13">
        <v>0.109004739336493</v>
      </c>
      <c r="K10" s="13">
        <v>0.122137404580153</v>
      </c>
      <c r="L10" s="13">
        <v>9.9415204678362595E-2</v>
      </c>
      <c r="M10" s="13"/>
      <c r="N10" s="13">
        <v>0.16595744680851099</v>
      </c>
      <c r="O10" s="13">
        <v>0.17352941176470599</v>
      </c>
      <c r="P10" s="13">
        <v>0.123595505617978</v>
      </c>
      <c r="Q10" s="13">
        <v>0.100313479623824</v>
      </c>
      <c r="R10" s="13"/>
      <c r="S10" s="13">
        <v>0.13840830449826999</v>
      </c>
      <c r="T10" s="13">
        <v>0.164179104477612</v>
      </c>
      <c r="U10" s="13">
        <v>0.17741935483870999</v>
      </c>
      <c r="V10" s="13">
        <v>0.133333333333333</v>
      </c>
      <c r="W10" s="13">
        <v>0.14285714285714299</v>
      </c>
      <c r="X10" s="13">
        <v>0.15909090909090901</v>
      </c>
      <c r="Y10" s="13">
        <v>0.15887850467289699</v>
      </c>
      <c r="Z10" s="13">
        <v>0.2</v>
      </c>
      <c r="AA10" s="13">
        <v>0.12578616352201299</v>
      </c>
      <c r="AB10" s="13">
        <v>0.12765957446808501</v>
      </c>
      <c r="AC10" s="13">
        <v>0.191176470588235</v>
      </c>
      <c r="AD10" s="13">
        <v>8.6956521739130405E-2</v>
      </c>
      <c r="AE10" s="13"/>
      <c r="AF10" s="13">
        <v>0.148055207026349</v>
      </c>
      <c r="AG10" s="13">
        <v>0.14591439688715999</v>
      </c>
      <c r="AH10" s="13"/>
      <c r="AI10" s="13">
        <v>0.12711864406779699</v>
      </c>
      <c r="AJ10" s="13">
        <v>0.168831168831169</v>
      </c>
      <c r="AK10" s="13">
        <v>0.17341040462427701</v>
      </c>
      <c r="AL10" s="13"/>
      <c r="AM10" s="13">
        <v>7.3529411764705899E-2</v>
      </c>
      <c r="AN10" s="13">
        <v>9.6153846153846201E-2</v>
      </c>
      <c r="AO10" s="13">
        <v>0.162962962962963</v>
      </c>
      <c r="AP10" s="13"/>
      <c r="AQ10" s="13">
        <v>0.15929203539823</v>
      </c>
      <c r="AR10" s="13">
        <v>0.13437499999999999</v>
      </c>
      <c r="AS10" s="13"/>
      <c r="AT10" s="13">
        <v>0.14114114114114101</v>
      </c>
      <c r="AU10" s="13">
        <v>0.15119916579770601</v>
      </c>
      <c r="AV10" s="13"/>
      <c r="AW10" s="13">
        <v>0.15864022662889499</v>
      </c>
      <c r="AX10" s="13">
        <v>0.14060860440713499</v>
      </c>
      <c r="AY10" s="13"/>
      <c r="AZ10" s="13">
        <v>0.13837638376383801</v>
      </c>
      <c r="BA10" s="13">
        <v>0.15263157894736801</v>
      </c>
      <c r="BB10" s="13"/>
      <c r="BC10" s="13">
        <v>0.140804597701149</v>
      </c>
      <c r="BD10" s="13">
        <v>0.147826086956522</v>
      </c>
      <c r="BE10" s="13"/>
      <c r="BF10" s="13">
        <v>0.154411764705882</v>
      </c>
      <c r="BG10" s="13">
        <v>0.13207547169811301</v>
      </c>
      <c r="BH10" s="13"/>
      <c r="BI10" s="13">
        <v>0.13043478260869601</v>
      </c>
      <c r="BJ10" s="13">
        <v>0.15055603079555199</v>
      </c>
      <c r="BK10" s="13"/>
      <c r="BL10" s="13">
        <v>0.13861386138613899</v>
      </c>
      <c r="BM10" s="13">
        <v>0.15277777777777801</v>
      </c>
    </row>
    <row r="11" spans="2:65" x14ac:dyDescent="0.3">
      <c r="B11" s="14" t="s">
        <v>111</v>
      </c>
      <c r="C11" s="13">
        <v>7.1104387291981805E-2</v>
      </c>
      <c r="D11" s="13">
        <v>7.7046548956661298E-2</v>
      </c>
      <c r="E11" s="13">
        <v>6.6473988439306395E-2</v>
      </c>
      <c r="F11" s="13"/>
      <c r="G11" s="13">
        <v>0.116022099447514</v>
      </c>
      <c r="H11" s="13">
        <v>7.8431372549019607E-2</v>
      </c>
      <c r="I11" s="13">
        <v>4.0590405904058997E-2</v>
      </c>
      <c r="J11" s="13">
        <v>8.0568720379146905E-2</v>
      </c>
      <c r="K11" s="13">
        <v>4.58015267175573E-2</v>
      </c>
      <c r="L11" s="13">
        <v>6.4327485380116997E-2</v>
      </c>
      <c r="M11" s="13"/>
      <c r="N11" s="13">
        <v>5.95744680851064E-2</v>
      </c>
      <c r="O11" s="13">
        <v>7.6470588235294096E-2</v>
      </c>
      <c r="P11" s="13">
        <v>7.8651685393258397E-2</v>
      </c>
      <c r="Q11" s="13">
        <v>7.2100313479623798E-2</v>
      </c>
      <c r="R11" s="13"/>
      <c r="S11" s="13">
        <v>7.9584775086505202E-2</v>
      </c>
      <c r="T11" s="13">
        <v>8.9552238805970102E-2</v>
      </c>
      <c r="U11" s="13">
        <v>9.6774193548387094E-2</v>
      </c>
      <c r="V11" s="13">
        <v>6.6666666666666693E-2</v>
      </c>
      <c r="W11" s="13">
        <v>4.20168067226891E-2</v>
      </c>
      <c r="X11" s="13">
        <v>5.3030303030302997E-2</v>
      </c>
      <c r="Y11" s="13">
        <v>6.5420560747663503E-2</v>
      </c>
      <c r="Z11" s="13">
        <v>0.133333333333333</v>
      </c>
      <c r="AA11" s="13">
        <v>5.0314465408804999E-2</v>
      </c>
      <c r="AB11" s="13">
        <v>0.117021276595745</v>
      </c>
      <c r="AC11" s="13">
        <v>2.9411764705882401E-2</v>
      </c>
      <c r="AD11" s="13">
        <v>8.6956521739130405E-2</v>
      </c>
      <c r="AE11" s="13"/>
      <c r="AF11" s="13">
        <v>8.0301129234629898E-2</v>
      </c>
      <c r="AG11" s="13">
        <v>5.6420233463034999E-2</v>
      </c>
      <c r="AH11" s="13"/>
      <c r="AI11" s="13">
        <v>5.0847457627118599E-2</v>
      </c>
      <c r="AJ11" s="13">
        <v>0.103896103896104</v>
      </c>
      <c r="AK11" s="13">
        <v>0.10115606936416199</v>
      </c>
      <c r="AL11" s="13"/>
      <c r="AM11" s="13">
        <v>4.4117647058823498E-2</v>
      </c>
      <c r="AN11" s="13">
        <v>7.69230769230769E-2</v>
      </c>
      <c r="AO11" s="13">
        <v>8.8888888888888906E-2</v>
      </c>
      <c r="AP11" s="13"/>
      <c r="AQ11" s="13">
        <v>7.0796460176991094E-2</v>
      </c>
      <c r="AR11" s="13">
        <v>7.1874999999999994E-2</v>
      </c>
      <c r="AS11" s="13"/>
      <c r="AT11" s="13">
        <v>6.9069069069069094E-2</v>
      </c>
      <c r="AU11" s="13">
        <v>7.0907194994786205E-2</v>
      </c>
      <c r="AV11" s="13"/>
      <c r="AW11" s="13">
        <v>7.6487252124645896E-2</v>
      </c>
      <c r="AX11" s="13">
        <v>6.9254984260230898E-2</v>
      </c>
      <c r="AY11" s="13"/>
      <c r="AZ11" s="13">
        <v>6.4575645756457606E-2</v>
      </c>
      <c r="BA11" s="13">
        <v>7.7631578947368399E-2</v>
      </c>
      <c r="BB11" s="13"/>
      <c r="BC11" s="13">
        <v>8.6206896551724102E-2</v>
      </c>
      <c r="BD11" s="13">
        <v>6.9565217391304293E-2</v>
      </c>
      <c r="BE11" s="13"/>
      <c r="BF11" s="13">
        <v>8.0882352941176502E-2</v>
      </c>
      <c r="BG11" s="13">
        <v>8.9622641509433998E-2</v>
      </c>
      <c r="BH11" s="13"/>
      <c r="BI11" s="13">
        <v>0.101449275362319</v>
      </c>
      <c r="BJ11" s="13">
        <v>6.7579127459367005E-2</v>
      </c>
      <c r="BK11" s="13"/>
      <c r="BL11" s="13">
        <v>7.5247524752475203E-2</v>
      </c>
      <c r="BM11" s="13">
        <v>6.9444444444444406E-2</v>
      </c>
    </row>
    <row r="12" spans="2:65" x14ac:dyDescent="0.3">
      <c r="B12" s="14" t="s">
        <v>91</v>
      </c>
      <c r="C12" s="17">
        <v>0.111195158850227</v>
      </c>
      <c r="D12" s="17">
        <v>8.1861958266452706E-2</v>
      </c>
      <c r="E12" s="17">
        <v>0.135838150289017</v>
      </c>
      <c r="F12" s="17"/>
      <c r="G12" s="17">
        <v>0.10497237569060799</v>
      </c>
      <c r="H12" s="17">
        <v>0.10084033613445401</v>
      </c>
      <c r="I12" s="17">
        <v>0.11070110701107</v>
      </c>
      <c r="J12" s="17">
        <v>0.11374407582938401</v>
      </c>
      <c r="K12" s="17">
        <v>0.114503816793893</v>
      </c>
      <c r="L12" s="17">
        <v>0.13450292397660801</v>
      </c>
      <c r="M12" s="17"/>
      <c r="N12" s="17">
        <v>9.1489361702127694E-2</v>
      </c>
      <c r="O12" s="17">
        <v>0.14411764705882399</v>
      </c>
      <c r="P12" s="17">
        <v>0.112359550561798</v>
      </c>
      <c r="Q12" s="17">
        <v>0.10658307210031299</v>
      </c>
      <c r="R12" s="17"/>
      <c r="S12" s="17">
        <v>7.2664359861591699E-2</v>
      </c>
      <c r="T12" s="17">
        <v>0.134328358208955</v>
      </c>
      <c r="U12" s="17">
        <v>0.209677419354839</v>
      </c>
      <c r="V12" s="17">
        <v>0.15238095238095201</v>
      </c>
      <c r="W12" s="17">
        <v>0.14285714285714299</v>
      </c>
      <c r="X12" s="17">
        <v>0.11363636363636399</v>
      </c>
      <c r="Y12" s="17">
        <v>0.121495327102804</v>
      </c>
      <c r="Z12" s="17">
        <v>0.133333333333333</v>
      </c>
      <c r="AA12" s="17">
        <v>0.10062893081761</v>
      </c>
      <c r="AB12" s="17">
        <v>5.31914893617021E-2</v>
      </c>
      <c r="AC12" s="17">
        <v>0.10294117647058799</v>
      </c>
      <c r="AD12" s="17">
        <v>8.6956521739130405E-2</v>
      </c>
      <c r="AE12" s="17"/>
      <c r="AF12" s="17">
        <v>0.10664993726474301</v>
      </c>
      <c r="AG12" s="17">
        <v>0.11478599221789899</v>
      </c>
      <c r="AH12" s="17"/>
      <c r="AI12" s="17">
        <v>8.4745762711864403E-2</v>
      </c>
      <c r="AJ12" s="17">
        <v>0.103896103896104</v>
      </c>
      <c r="AK12" s="17">
        <v>0.13294797687861301</v>
      </c>
      <c r="AL12" s="17"/>
      <c r="AM12" s="17">
        <v>5.8823529411764698E-2</v>
      </c>
      <c r="AN12" s="17">
        <v>7.69230769230769E-2</v>
      </c>
      <c r="AO12" s="17">
        <v>0.133333333333333</v>
      </c>
      <c r="AP12" s="17"/>
      <c r="AQ12" s="17">
        <v>8.2595870206489702E-2</v>
      </c>
      <c r="AR12" s="17">
        <v>0.140625</v>
      </c>
      <c r="AS12" s="17"/>
      <c r="AT12" s="17">
        <v>9.6096096096096095E-2</v>
      </c>
      <c r="AU12" s="17">
        <v>0.116788321167883</v>
      </c>
      <c r="AV12" s="17"/>
      <c r="AW12" s="17">
        <v>0.14447592067988699</v>
      </c>
      <c r="AX12" s="17">
        <v>9.7586568730325299E-2</v>
      </c>
      <c r="AY12" s="17"/>
      <c r="AZ12" s="17">
        <v>0.13837638376383801</v>
      </c>
      <c r="BA12" s="17">
        <v>8.42105263157895E-2</v>
      </c>
      <c r="BB12" s="17"/>
      <c r="BC12" s="17">
        <v>8.3333333333333301E-2</v>
      </c>
      <c r="BD12" s="17">
        <v>0.12608695652173901</v>
      </c>
      <c r="BE12" s="17"/>
      <c r="BF12" s="17">
        <v>5.1470588235294101E-2</v>
      </c>
      <c r="BG12" s="17">
        <v>0.10377358490565999</v>
      </c>
      <c r="BH12" s="17"/>
      <c r="BI12" s="17">
        <v>5.7971014492753603E-2</v>
      </c>
      <c r="BJ12" s="17">
        <v>0.115483319076133</v>
      </c>
      <c r="BK12" s="17"/>
      <c r="BL12" s="17">
        <v>0.124752475247525</v>
      </c>
      <c r="BM12" s="17">
        <v>0.102272727272727</v>
      </c>
    </row>
    <row r="13" spans="2:65" x14ac:dyDescent="0.3">
      <c r="B13" s="25" t="s">
        <v>112</v>
      </c>
      <c r="C13" s="26">
        <v>0.67019667170953101</v>
      </c>
      <c r="D13" s="26">
        <v>0.69181380417335503</v>
      </c>
      <c r="E13" s="26">
        <v>0.65317919075144504</v>
      </c>
      <c r="F13" s="26"/>
      <c r="G13" s="26">
        <v>0.53591160220994505</v>
      </c>
      <c r="H13" s="26">
        <v>0.67787114845938401</v>
      </c>
      <c r="I13" s="26">
        <v>0.68634686346863505</v>
      </c>
      <c r="J13" s="26">
        <v>0.69668246445497595</v>
      </c>
      <c r="K13" s="26">
        <v>0.71755725190839703</v>
      </c>
      <c r="L13" s="26">
        <v>0.70175438596491202</v>
      </c>
      <c r="M13" s="26"/>
      <c r="N13" s="26">
        <v>0.68297872340425503</v>
      </c>
      <c r="O13" s="26">
        <v>0.60588235294117698</v>
      </c>
      <c r="P13" s="26">
        <v>0.68539325842696597</v>
      </c>
      <c r="Q13" s="26">
        <v>0.72100313479623801</v>
      </c>
      <c r="R13" s="26"/>
      <c r="S13" s="26">
        <v>0.70934256055363298</v>
      </c>
      <c r="T13" s="26">
        <v>0.61194029850746301</v>
      </c>
      <c r="U13" s="26">
        <v>0.51612903225806495</v>
      </c>
      <c r="V13" s="26">
        <v>0.64761904761904798</v>
      </c>
      <c r="W13" s="26">
        <v>0.67226890756302504</v>
      </c>
      <c r="X13" s="26">
        <v>0.67424242424242398</v>
      </c>
      <c r="Y13" s="26">
        <v>0.65420560747663503</v>
      </c>
      <c r="Z13" s="26">
        <v>0.53333333333333299</v>
      </c>
      <c r="AA13" s="26">
        <v>0.72327044025157206</v>
      </c>
      <c r="AB13" s="26">
        <v>0.70212765957446799</v>
      </c>
      <c r="AC13" s="26">
        <v>0.67647058823529405</v>
      </c>
      <c r="AD13" s="26">
        <v>0.73913043478260898</v>
      </c>
      <c r="AE13" s="26"/>
      <c r="AF13" s="26">
        <v>0.66499372647427901</v>
      </c>
      <c r="AG13" s="26">
        <v>0.68287937743190696</v>
      </c>
      <c r="AH13" s="26"/>
      <c r="AI13" s="26">
        <v>0.73728813559322004</v>
      </c>
      <c r="AJ13" s="26">
        <v>0.62337662337662303</v>
      </c>
      <c r="AK13" s="26">
        <v>0.59248554913294804</v>
      </c>
      <c r="AL13" s="26"/>
      <c r="AM13" s="26">
        <v>0.82352941176470595</v>
      </c>
      <c r="AN13" s="26">
        <v>0.75</v>
      </c>
      <c r="AO13" s="26">
        <v>0.61481481481481504</v>
      </c>
      <c r="AP13" s="26"/>
      <c r="AQ13" s="26">
        <v>0.68731563421828901</v>
      </c>
      <c r="AR13" s="26">
        <v>0.65312499999999996</v>
      </c>
      <c r="AS13" s="26"/>
      <c r="AT13" s="26">
        <v>0.69369369369369405</v>
      </c>
      <c r="AU13" s="26">
        <v>0.66110531803962502</v>
      </c>
      <c r="AV13" s="26"/>
      <c r="AW13" s="26">
        <v>0.62039660056657198</v>
      </c>
      <c r="AX13" s="26">
        <v>0.69254984260230801</v>
      </c>
      <c r="AY13" s="26"/>
      <c r="AZ13" s="26">
        <v>0.65867158671586701</v>
      </c>
      <c r="BA13" s="26">
        <v>0.68552631578947398</v>
      </c>
      <c r="BB13" s="26"/>
      <c r="BC13" s="26">
        <v>0.68965517241379304</v>
      </c>
      <c r="BD13" s="26">
        <v>0.65652173913043499</v>
      </c>
      <c r="BE13" s="26"/>
      <c r="BF13" s="26">
        <v>0.71323529411764697</v>
      </c>
      <c r="BG13" s="26">
        <v>0.67452830188679203</v>
      </c>
      <c r="BH13" s="26"/>
      <c r="BI13" s="26">
        <v>0.71014492753623204</v>
      </c>
      <c r="BJ13" s="26">
        <v>0.66638152266894801</v>
      </c>
      <c r="BK13" s="26"/>
      <c r="BL13" s="26">
        <v>0.66138613861386097</v>
      </c>
      <c r="BM13" s="26">
        <v>0.67550505050505005</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119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0.79878971255673203</v>
      </c>
      <c r="D8" s="13">
        <v>0.77849117174959903</v>
      </c>
      <c r="E8" s="13">
        <v>0.81502890173410403</v>
      </c>
      <c r="F8" s="13"/>
      <c r="G8" s="13">
        <v>0.75690607734806603</v>
      </c>
      <c r="H8" s="13">
        <v>0.73109243697478998</v>
      </c>
      <c r="I8" s="13">
        <v>0.79704797047970499</v>
      </c>
      <c r="J8" s="13">
        <v>0.81042654028436001</v>
      </c>
      <c r="K8" s="13">
        <v>0.87022900763358801</v>
      </c>
      <c r="L8" s="13">
        <v>0.91812865497076002</v>
      </c>
      <c r="M8" s="13"/>
      <c r="N8" s="13">
        <v>0.8</v>
      </c>
      <c r="O8" s="13">
        <v>0.79705882352941204</v>
      </c>
      <c r="P8" s="13">
        <v>0.78651685393258397</v>
      </c>
      <c r="Q8" s="13">
        <v>0.79623824451410696</v>
      </c>
      <c r="R8" s="13"/>
      <c r="S8" s="13">
        <v>0.77508650519031097</v>
      </c>
      <c r="T8" s="13">
        <v>0.76119402985074602</v>
      </c>
      <c r="U8" s="13">
        <v>0.82258064516129004</v>
      </c>
      <c r="V8" s="13">
        <v>0.77142857142857102</v>
      </c>
      <c r="W8" s="13">
        <v>0.75630252100840301</v>
      </c>
      <c r="X8" s="13">
        <v>0.76515151515151503</v>
      </c>
      <c r="Y8" s="13">
        <v>0.84112149532710301</v>
      </c>
      <c r="Z8" s="13">
        <v>0.86666666666666703</v>
      </c>
      <c r="AA8" s="13">
        <v>0.83018867924528295</v>
      </c>
      <c r="AB8" s="13">
        <v>0.85106382978723405</v>
      </c>
      <c r="AC8" s="13">
        <v>0.83823529411764697</v>
      </c>
      <c r="AD8" s="13">
        <v>0.95652173913043503</v>
      </c>
      <c r="AE8" s="13"/>
      <c r="AF8" s="13">
        <v>0.806775407779172</v>
      </c>
      <c r="AG8" s="13">
        <v>0.78988326848249002</v>
      </c>
      <c r="AH8" s="13"/>
      <c r="AI8" s="13">
        <v>0.80508474576271205</v>
      </c>
      <c r="AJ8" s="13">
        <v>0.74025974025973995</v>
      </c>
      <c r="AK8" s="13">
        <v>0.84104046242774599</v>
      </c>
      <c r="AL8" s="13"/>
      <c r="AM8" s="13">
        <v>0.89705882352941202</v>
      </c>
      <c r="AN8" s="13">
        <v>0.63461538461538503</v>
      </c>
      <c r="AO8" s="13">
        <v>0.77777777777777801</v>
      </c>
      <c r="AP8" s="13"/>
      <c r="AQ8" s="13">
        <v>0.73893805309734495</v>
      </c>
      <c r="AR8" s="13">
        <v>0.86250000000000004</v>
      </c>
      <c r="AS8" s="13"/>
      <c r="AT8" s="13">
        <v>0.71471471471471504</v>
      </c>
      <c r="AU8" s="13">
        <v>0.82898852971845705</v>
      </c>
      <c r="AV8" s="13"/>
      <c r="AW8" s="13">
        <v>0.83002832861189801</v>
      </c>
      <c r="AX8" s="13">
        <v>0.78803777544595999</v>
      </c>
      <c r="AY8" s="13"/>
      <c r="AZ8" s="13">
        <v>0.86162361623616202</v>
      </c>
      <c r="BA8" s="13">
        <v>0.75789473684210495</v>
      </c>
      <c r="BB8" s="13"/>
      <c r="BC8" s="13">
        <v>0.79310344827586199</v>
      </c>
      <c r="BD8" s="13">
        <v>0.80869565217391304</v>
      </c>
      <c r="BE8" s="13"/>
      <c r="BF8" s="13">
        <v>0.83823529411764697</v>
      </c>
      <c r="BG8" s="13">
        <v>0.76415094339622602</v>
      </c>
      <c r="BH8" s="13"/>
      <c r="BI8" s="13">
        <v>0.76086956521739102</v>
      </c>
      <c r="BJ8" s="13">
        <v>0.80581693755346495</v>
      </c>
      <c r="BK8" s="13"/>
      <c r="BL8" s="13">
        <v>0.83960396039604002</v>
      </c>
      <c r="BM8" s="13">
        <v>0.77777777777777801</v>
      </c>
    </row>
    <row r="9" spans="2:65" x14ac:dyDescent="0.3">
      <c r="B9" s="14" t="s">
        <v>109</v>
      </c>
      <c r="C9" s="13">
        <v>0.14145234493192099</v>
      </c>
      <c r="D9" s="13">
        <v>0.15730337078651699</v>
      </c>
      <c r="E9" s="13">
        <v>0.12861271676300601</v>
      </c>
      <c r="F9" s="13"/>
      <c r="G9" s="13">
        <v>0.18232044198895</v>
      </c>
      <c r="H9" s="13">
        <v>0.19607843137254899</v>
      </c>
      <c r="I9" s="13">
        <v>0.13653136531365301</v>
      </c>
      <c r="J9" s="13">
        <v>0.123222748815166</v>
      </c>
      <c r="K9" s="13">
        <v>9.9236641221374003E-2</v>
      </c>
      <c r="L9" s="13">
        <v>4.6783625730994101E-2</v>
      </c>
      <c r="M9" s="13"/>
      <c r="N9" s="13">
        <v>0.146808510638298</v>
      </c>
      <c r="O9" s="13">
        <v>0.14117647058823499</v>
      </c>
      <c r="P9" s="13">
        <v>0.14606741573033699</v>
      </c>
      <c r="Q9" s="13">
        <v>0.13793103448275901</v>
      </c>
      <c r="R9" s="13"/>
      <c r="S9" s="13">
        <v>0.16608996539792401</v>
      </c>
      <c r="T9" s="13">
        <v>0.171641791044776</v>
      </c>
      <c r="U9" s="13">
        <v>9.6774193548387094E-2</v>
      </c>
      <c r="V9" s="13">
        <v>0.161904761904762</v>
      </c>
      <c r="W9" s="13">
        <v>0.159663865546218</v>
      </c>
      <c r="X9" s="13">
        <v>0.174242424242424</v>
      </c>
      <c r="Y9" s="13">
        <v>0.121495327102804</v>
      </c>
      <c r="Z9" s="13">
        <v>3.3333333333333298E-2</v>
      </c>
      <c r="AA9" s="13">
        <v>0.138364779874214</v>
      </c>
      <c r="AB9" s="13">
        <v>6.3829787234042507E-2</v>
      </c>
      <c r="AC9" s="13">
        <v>0.13235294117647101</v>
      </c>
      <c r="AD9" s="13">
        <v>0</v>
      </c>
      <c r="AE9" s="13"/>
      <c r="AF9" s="13">
        <v>0.129234629861982</v>
      </c>
      <c r="AG9" s="13">
        <v>0.15758754863813201</v>
      </c>
      <c r="AH9" s="13"/>
      <c r="AI9" s="13">
        <v>0.11440677966101701</v>
      </c>
      <c r="AJ9" s="13">
        <v>0.15584415584415601</v>
      </c>
      <c r="AK9" s="13">
        <v>0.115606936416185</v>
      </c>
      <c r="AL9" s="13"/>
      <c r="AM9" s="13">
        <v>8.8235294117647106E-2</v>
      </c>
      <c r="AN9" s="13">
        <v>0.25</v>
      </c>
      <c r="AO9" s="13">
        <v>9.6296296296296297E-2</v>
      </c>
      <c r="AP9" s="13"/>
      <c r="AQ9" s="13">
        <v>0.184365781710914</v>
      </c>
      <c r="AR9" s="13">
        <v>9.6875000000000003E-2</v>
      </c>
      <c r="AS9" s="13"/>
      <c r="AT9" s="13">
        <v>0.20720720720720701</v>
      </c>
      <c r="AU9" s="13">
        <v>0.11783107403545399</v>
      </c>
      <c r="AV9" s="13"/>
      <c r="AW9" s="13">
        <v>0.118980169971671</v>
      </c>
      <c r="AX9" s="13">
        <v>0.14900314795382999</v>
      </c>
      <c r="AY9" s="13"/>
      <c r="AZ9" s="13">
        <v>9.5940959409594101E-2</v>
      </c>
      <c r="BA9" s="13">
        <v>0.17499999999999999</v>
      </c>
      <c r="BB9" s="13"/>
      <c r="BC9" s="13">
        <v>0.14367816091954</v>
      </c>
      <c r="BD9" s="13">
        <v>0.104347826086957</v>
      </c>
      <c r="BE9" s="13"/>
      <c r="BF9" s="13">
        <v>0.11764705882352899</v>
      </c>
      <c r="BG9" s="13">
        <v>0.160377358490566</v>
      </c>
      <c r="BH9" s="13"/>
      <c r="BI9" s="13">
        <v>0.115942028985507</v>
      </c>
      <c r="BJ9" s="13">
        <v>0.14285714285714299</v>
      </c>
      <c r="BK9" s="13"/>
      <c r="BL9" s="13">
        <v>0.116831683168317</v>
      </c>
      <c r="BM9" s="13">
        <v>0.15404040404040401</v>
      </c>
    </row>
    <row r="10" spans="2:65" x14ac:dyDescent="0.3">
      <c r="B10" s="14" t="s">
        <v>110</v>
      </c>
      <c r="C10" s="13">
        <v>4.00907715582451E-2</v>
      </c>
      <c r="D10" s="13">
        <v>4.6548956661316199E-2</v>
      </c>
      <c r="E10" s="13">
        <v>3.4682080924855502E-2</v>
      </c>
      <c r="F10" s="13"/>
      <c r="G10" s="13">
        <v>4.9723756906077297E-2</v>
      </c>
      <c r="H10" s="13">
        <v>4.7619047619047603E-2</v>
      </c>
      <c r="I10" s="13">
        <v>3.6900369003690002E-2</v>
      </c>
      <c r="J10" s="13">
        <v>5.2132701421800903E-2</v>
      </c>
      <c r="K10" s="13">
        <v>1.5267175572519101E-2</v>
      </c>
      <c r="L10" s="13">
        <v>2.3391812865497099E-2</v>
      </c>
      <c r="M10" s="13"/>
      <c r="N10" s="13">
        <v>3.1914893617021302E-2</v>
      </c>
      <c r="O10" s="13">
        <v>4.11764705882353E-2</v>
      </c>
      <c r="P10" s="13">
        <v>5.0561797752809001E-2</v>
      </c>
      <c r="Q10" s="13">
        <v>4.70219435736677E-2</v>
      </c>
      <c r="R10" s="13"/>
      <c r="S10" s="13">
        <v>4.1522491349481001E-2</v>
      </c>
      <c r="T10" s="13">
        <v>5.22388059701493E-2</v>
      </c>
      <c r="U10" s="13">
        <v>1.6129032258064498E-2</v>
      </c>
      <c r="V10" s="13">
        <v>5.7142857142857099E-2</v>
      </c>
      <c r="W10" s="13">
        <v>6.7226890756302504E-2</v>
      </c>
      <c r="X10" s="13">
        <v>4.5454545454545497E-2</v>
      </c>
      <c r="Y10" s="13">
        <v>9.3457943925233603E-3</v>
      </c>
      <c r="Z10" s="13">
        <v>0.1</v>
      </c>
      <c r="AA10" s="13">
        <v>2.51572327044025E-2</v>
      </c>
      <c r="AB10" s="13">
        <v>3.1914893617021302E-2</v>
      </c>
      <c r="AC10" s="13">
        <v>1.4705882352941201E-2</v>
      </c>
      <c r="AD10" s="13">
        <v>4.3478260869565202E-2</v>
      </c>
      <c r="AE10" s="13"/>
      <c r="AF10" s="13">
        <v>4.7678795483061497E-2</v>
      </c>
      <c r="AG10" s="13">
        <v>2.7237354085603099E-2</v>
      </c>
      <c r="AH10" s="13"/>
      <c r="AI10" s="13">
        <v>7.2033898305084706E-2</v>
      </c>
      <c r="AJ10" s="13">
        <v>9.0909090909090898E-2</v>
      </c>
      <c r="AK10" s="13">
        <v>2.3121387283237E-2</v>
      </c>
      <c r="AL10" s="13"/>
      <c r="AM10" s="13">
        <v>1.4705882352941201E-2</v>
      </c>
      <c r="AN10" s="13">
        <v>7.69230769230769E-2</v>
      </c>
      <c r="AO10" s="13">
        <v>0.11851851851851899</v>
      </c>
      <c r="AP10" s="13"/>
      <c r="AQ10" s="13">
        <v>4.8672566371681401E-2</v>
      </c>
      <c r="AR10" s="13">
        <v>2.9687499999999999E-2</v>
      </c>
      <c r="AS10" s="13"/>
      <c r="AT10" s="13">
        <v>5.1051051051051101E-2</v>
      </c>
      <c r="AU10" s="13">
        <v>3.5453597497393102E-2</v>
      </c>
      <c r="AV10" s="13"/>
      <c r="AW10" s="13">
        <v>4.2492917847025503E-2</v>
      </c>
      <c r="AX10" s="13">
        <v>3.9874081846799601E-2</v>
      </c>
      <c r="AY10" s="13"/>
      <c r="AZ10" s="13">
        <v>2.9520295202952001E-2</v>
      </c>
      <c r="BA10" s="13">
        <v>4.8684210526315802E-2</v>
      </c>
      <c r="BB10" s="13"/>
      <c r="BC10" s="13">
        <v>4.0229885057471299E-2</v>
      </c>
      <c r="BD10" s="13">
        <v>7.8260869565217397E-2</v>
      </c>
      <c r="BE10" s="13"/>
      <c r="BF10" s="13">
        <v>2.9411764705882401E-2</v>
      </c>
      <c r="BG10" s="13">
        <v>4.71698113207547E-2</v>
      </c>
      <c r="BH10" s="13"/>
      <c r="BI10" s="13">
        <v>0.101449275362319</v>
      </c>
      <c r="BJ10" s="13">
        <v>3.2506415739948703E-2</v>
      </c>
      <c r="BK10" s="13"/>
      <c r="BL10" s="13">
        <v>2.9702970297029702E-2</v>
      </c>
      <c r="BM10" s="13">
        <v>4.5454545454545497E-2</v>
      </c>
    </row>
    <row r="11" spans="2:65" x14ac:dyDescent="0.3">
      <c r="B11" s="14" t="s">
        <v>111</v>
      </c>
      <c r="C11" s="13">
        <v>6.0514372163388798E-3</v>
      </c>
      <c r="D11" s="13">
        <v>8.0256821829855496E-3</v>
      </c>
      <c r="E11" s="13">
        <v>4.3352601156069403E-3</v>
      </c>
      <c r="F11" s="13"/>
      <c r="G11" s="13">
        <v>0</v>
      </c>
      <c r="H11" s="13">
        <v>1.4005602240896401E-2</v>
      </c>
      <c r="I11" s="13">
        <v>3.6900369003690001E-3</v>
      </c>
      <c r="J11" s="13">
        <v>0</v>
      </c>
      <c r="K11" s="13">
        <v>7.63358778625954E-3</v>
      </c>
      <c r="L11" s="13">
        <v>5.8479532163742704E-3</v>
      </c>
      <c r="M11" s="13"/>
      <c r="N11" s="13">
        <v>6.3829787234042498E-3</v>
      </c>
      <c r="O11" s="13">
        <v>1.1764705882352899E-2</v>
      </c>
      <c r="P11" s="13">
        <v>0</v>
      </c>
      <c r="Q11" s="13">
        <v>3.1347962382445101E-3</v>
      </c>
      <c r="R11" s="13"/>
      <c r="S11" s="13">
        <v>1.03806228373702E-2</v>
      </c>
      <c r="T11" s="13">
        <v>0</v>
      </c>
      <c r="U11" s="13">
        <v>1.6129032258064498E-2</v>
      </c>
      <c r="V11" s="13">
        <v>0</v>
      </c>
      <c r="W11" s="13">
        <v>8.4033613445378096E-3</v>
      </c>
      <c r="X11" s="13">
        <v>7.5757575757575803E-3</v>
      </c>
      <c r="Y11" s="13">
        <v>0</v>
      </c>
      <c r="Z11" s="13">
        <v>0</v>
      </c>
      <c r="AA11" s="13">
        <v>0</v>
      </c>
      <c r="AB11" s="13">
        <v>2.1276595744680899E-2</v>
      </c>
      <c r="AC11" s="13">
        <v>0</v>
      </c>
      <c r="AD11" s="13">
        <v>0</v>
      </c>
      <c r="AE11" s="13"/>
      <c r="AF11" s="13">
        <v>5.0188205771643703E-3</v>
      </c>
      <c r="AG11" s="13">
        <v>7.7821011673151804E-3</v>
      </c>
      <c r="AH11" s="13"/>
      <c r="AI11" s="13">
        <v>4.2372881355932203E-3</v>
      </c>
      <c r="AJ11" s="13">
        <v>1.2987012987013E-2</v>
      </c>
      <c r="AK11" s="13">
        <v>2.8901734104046198E-3</v>
      </c>
      <c r="AL11" s="13"/>
      <c r="AM11" s="13">
        <v>0</v>
      </c>
      <c r="AN11" s="13">
        <v>1.9230769230769201E-2</v>
      </c>
      <c r="AO11" s="13">
        <v>7.4074074074074103E-3</v>
      </c>
      <c r="AP11" s="13"/>
      <c r="AQ11" s="13">
        <v>8.8495575221238902E-3</v>
      </c>
      <c r="AR11" s="13">
        <v>3.1250000000000002E-3</v>
      </c>
      <c r="AS11" s="13"/>
      <c r="AT11" s="13">
        <v>6.0060060060060103E-3</v>
      </c>
      <c r="AU11" s="13">
        <v>6.2565172054223203E-3</v>
      </c>
      <c r="AV11" s="13"/>
      <c r="AW11" s="13">
        <v>2.8328611898016999E-3</v>
      </c>
      <c r="AX11" s="13">
        <v>6.29590766002099E-3</v>
      </c>
      <c r="AY11" s="13"/>
      <c r="AZ11" s="13">
        <v>3.6900369003690001E-3</v>
      </c>
      <c r="BA11" s="13">
        <v>6.5789473684210497E-3</v>
      </c>
      <c r="BB11" s="13"/>
      <c r="BC11" s="13">
        <v>5.74712643678161E-3</v>
      </c>
      <c r="BD11" s="13">
        <v>4.3478260869565201E-3</v>
      </c>
      <c r="BE11" s="13"/>
      <c r="BF11" s="13">
        <v>0</v>
      </c>
      <c r="BG11" s="13">
        <v>9.4339622641509396E-3</v>
      </c>
      <c r="BH11" s="13"/>
      <c r="BI11" s="13">
        <v>7.2463768115942004E-3</v>
      </c>
      <c r="BJ11" s="13">
        <v>5.9880239520958096E-3</v>
      </c>
      <c r="BK11" s="13"/>
      <c r="BL11" s="13">
        <v>0</v>
      </c>
      <c r="BM11" s="13">
        <v>1.01010101010101E-2</v>
      </c>
    </row>
    <row r="12" spans="2:65" x14ac:dyDescent="0.3">
      <c r="B12" s="14" t="s">
        <v>91</v>
      </c>
      <c r="C12" s="17">
        <v>1.36157337367625E-2</v>
      </c>
      <c r="D12" s="17">
        <v>9.6308186195826605E-3</v>
      </c>
      <c r="E12" s="17">
        <v>1.7341040462427699E-2</v>
      </c>
      <c r="F12" s="17"/>
      <c r="G12" s="17">
        <v>1.1049723756906099E-2</v>
      </c>
      <c r="H12" s="17">
        <v>1.1204481792717101E-2</v>
      </c>
      <c r="I12" s="17">
        <v>2.5830258302582999E-2</v>
      </c>
      <c r="J12" s="17">
        <v>1.4218009478673001E-2</v>
      </c>
      <c r="K12" s="17">
        <v>7.63358778625954E-3</v>
      </c>
      <c r="L12" s="17">
        <v>5.8479532163742704E-3</v>
      </c>
      <c r="M12" s="17"/>
      <c r="N12" s="17">
        <v>1.48936170212766E-2</v>
      </c>
      <c r="O12" s="17">
        <v>8.8235294117647092E-3</v>
      </c>
      <c r="P12" s="17">
        <v>1.6853932584269701E-2</v>
      </c>
      <c r="Q12" s="17">
        <v>1.56739811912226E-2</v>
      </c>
      <c r="R12" s="17"/>
      <c r="S12" s="17">
        <v>6.9204152249135002E-3</v>
      </c>
      <c r="T12" s="17">
        <v>1.49253731343284E-2</v>
      </c>
      <c r="U12" s="17">
        <v>4.8387096774193498E-2</v>
      </c>
      <c r="V12" s="17">
        <v>9.5238095238095195E-3</v>
      </c>
      <c r="W12" s="17">
        <v>8.4033613445378096E-3</v>
      </c>
      <c r="X12" s="17">
        <v>7.5757575757575803E-3</v>
      </c>
      <c r="Y12" s="17">
        <v>2.80373831775701E-2</v>
      </c>
      <c r="Z12" s="17">
        <v>0</v>
      </c>
      <c r="AA12" s="17">
        <v>6.2893081761006301E-3</v>
      </c>
      <c r="AB12" s="17">
        <v>3.1914893617021302E-2</v>
      </c>
      <c r="AC12" s="17">
        <v>1.4705882352941201E-2</v>
      </c>
      <c r="AD12" s="17">
        <v>0</v>
      </c>
      <c r="AE12" s="17"/>
      <c r="AF12" s="17">
        <v>1.1292346298619801E-2</v>
      </c>
      <c r="AG12" s="17">
        <v>1.7509727626459099E-2</v>
      </c>
      <c r="AH12" s="17"/>
      <c r="AI12" s="17">
        <v>4.2372881355932203E-3</v>
      </c>
      <c r="AJ12" s="17">
        <v>0</v>
      </c>
      <c r="AK12" s="17">
        <v>1.7341040462427699E-2</v>
      </c>
      <c r="AL12" s="17"/>
      <c r="AM12" s="17">
        <v>0</v>
      </c>
      <c r="AN12" s="17">
        <v>1.9230769230769201E-2</v>
      </c>
      <c r="AO12" s="17">
        <v>0</v>
      </c>
      <c r="AP12" s="17"/>
      <c r="AQ12" s="17">
        <v>1.91740412979351E-2</v>
      </c>
      <c r="AR12" s="17">
        <v>7.8125E-3</v>
      </c>
      <c r="AS12" s="17"/>
      <c r="AT12" s="17">
        <v>2.1021021021020998E-2</v>
      </c>
      <c r="AU12" s="17">
        <v>1.1470281543274201E-2</v>
      </c>
      <c r="AV12" s="17"/>
      <c r="AW12" s="17">
        <v>5.6657223796033997E-3</v>
      </c>
      <c r="AX12" s="17">
        <v>1.6789087093389301E-2</v>
      </c>
      <c r="AY12" s="17"/>
      <c r="AZ12" s="17">
        <v>9.2250922509225092E-3</v>
      </c>
      <c r="BA12" s="17">
        <v>1.18421052631579E-2</v>
      </c>
      <c r="BB12" s="17"/>
      <c r="BC12" s="17">
        <v>1.72413793103448E-2</v>
      </c>
      <c r="BD12" s="17">
        <v>4.3478260869565201E-3</v>
      </c>
      <c r="BE12" s="17"/>
      <c r="BF12" s="17">
        <v>1.4705882352941201E-2</v>
      </c>
      <c r="BG12" s="17">
        <v>1.88679245283019E-2</v>
      </c>
      <c r="BH12" s="17"/>
      <c r="BI12" s="17">
        <v>1.4492753623188401E-2</v>
      </c>
      <c r="BJ12" s="17">
        <v>1.2831479897348201E-2</v>
      </c>
      <c r="BK12" s="17"/>
      <c r="BL12" s="17">
        <v>1.38613861386139E-2</v>
      </c>
      <c r="BM12" s="17">
        <v>1.26262626262626E-2</v>
      </c>
    </row>
    <row r="13" spans="2:65" x14ac:dyDescent="0.3">
      <c r="B13" s="25" t="s">
        <v>112</v>
      </c>
      <c r="C13" s="26">
        <v>0.94024205748865397</v>
      </c>
      <c r="D13" s="26">
        <v>0.93579454253611605</v>
      </c>
      <c r="E13" s="26">
        <v>0.94364161849711004</v>
      </c>
      <c r="F13" s="26"/>
      <c r="G13" s="26">
        <v>0.93922651933701695</v>
      </c>
      <c r="H13" s="26">
        <v>0.92717086834733897</v>
      </c>
      <c r="I13" s="26">
        <v>0.93357933579335795</v>
      </c>
      <c r="J13" s="26">
        <v>0.93364928909952605</v>
      </c>
      <c r="K13" s="26">
        <v>0.969465648854962</v>
      </c>
      <c r="L13" s="26">
        <v>0.96491228070175405</v>
      </c>
      <c r="M13" s="26"/>
      <c r="N13" s="26">
        <v>0.94680851063829796</v>
      </c>
      <c r="O13" s="26">
        <v>0.93823529411764695</v>
      </c>
      <c r="P13" s="26">
        <v>0.93258426966292096</v>
      </c>
      <c r="Q13" s="26">
        <v>0.93416927899686497</v>
      </c>
      <c r="R13" s="26"/>
      <c r="S13" s="26">
        <v>0.94117647058823495</v>
      </c>
      <c r="T13" s="26">
        <v>0.93283582089552197</v>
      </c>
      <c r="U13" s="26">
        <v>0.91935483870967705</v>
      </c>
      <c r="V13" s="26">
        <v>0.93333333333333302</v>
      </c>
      <c r="W13" s="26">
        <v>0.91596638655462204</v>
      </c>
      <c r="X13" s="26">
        <v>0.939393939393939</v>
      </c>
      <c r="Y13" s="26">
        <v>0.96261682242990698</v>
      </c>
      <c r="Z13" s="26">
        <v>0.9</v>
      </c>
      <c r="AA13" s="26">
        <v>0.96855345911949697</v>
      </c>
      <c r="AB13" s="26">
        <v>0.91489361702127703</v>
      </c>
      <c r="AC13" s="26">
        <v>0.97058823529411797</v>
      </c>
      <c r="AD13" s="26">
        <v>0.95652173913043503</v>
      </c>
      <c r="AE13" s="26"/>
      <c r="AF13" s="26">
        <v>0.93601003764115398</v>
      </c>
      <c r="AG13" s="26">
        <v>0.94747081712062298</v>
      </c>
      <c r="AH13" s="26"/>
      <c r="AI13" s="26">
        <v>0.91949152542372903</v>
      </c>
      <c r="AJ13" s="26">
        <v>0.89610389610389596</v>
      </c>
      <c r="AK13" s="26">
        <v>0.95664739884393102</v>
      </c>
      <c r="AL13" s="26"/>
      <c r="AM13" s="26">
        <v>0.98529411764705899</v>
      </c>
      <c r="AN13" s="26">
        <v>0.88461538461538503</v>
      </c>
      <c r="AO13" s="26">
        <v>0.874074074074074</v>
      </c>
      <c r="AP13" s="26"/>
      <c r="AQ13" s="26">
        <v>0.92330383480825995</v>
      </c>
      <c r="AR13" s="26">
        <v>0.95937499999999998</v>
      </c>
      <c r="AS13" s="26"/>
      <c r="AT13" s="26">
        <v>0.92192192192192202</v>
      </c>
      <c r="AU13" s="26">
        <v>0.94681960375391006</v>
      </c>
      <c r="AV13" s="26"/>
      <c r="AW13" s="26">
        <v>0.94900849858356895</v>
      </c>
      <c r="AX13" s="26">
        <v>0.93704092339978995</v>
      </c>
      <c r="AY13" s="26"/>
      <c r="AZ13" s="26">
        <v>0.95756457564575603</v>
      </c>
      <c r="BA13" s="26">
        <v>0.932894736842105</v>
      </c>
      <c r="BB13" s="26"/>
      <c r="BC13" s="26">
        <v>0.93678160919540199</v>
      </c>
      <c r="BD13" s="26">
        <v>0.91304347826086996</v>
      </c>
      <c r="BE13" s="26"/>
      <c r="BF13" s="26">
        <v>0.95588235294117696</v>
      </c>
      <c r="BG13" s="26">
        <v>0.92452830188679203</v>
      </c>
      <c r="BH13" s="26"/>
      <c r="BI13" s="26">
        <v>0.876811594202899</v>
      </c>
      <c r="BJ13" s="26">
        <v>0.94867408041060697</v>
      </c>
      <c r="BK13" s="26"/>
      <c r="BL13" s="26">
        <v>0.95643564356435595</v>
      </c>
      <c r="BM13" s="26">
        <v>0.93181818181818199</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0.80181543116490195</v>
      </c>
      <c r="D8" s="13">
        <v>0.77688603531300204</v>
      </c>
      <c r="E8" s="13">
        <v>0.82369942196531798</v>
      </c>
      <c r="F8" s="13"/>
      <c r="G8" s="13">
        <v>0.78453038674033104</v>
      </c>
      <c r="H8" s="13">
        <v>0.76470588235294101</v>
      </c>
      <c r="I8" s="13">
        <v>0.76383763837638396</v>
      </c>
      <c r="J8" s="13">
        <v>0.81516587677725105</v>
      </c>
      <c r="K8" s="13">
        <v>0.85496183206106902</v>
      </c>
      <c r="L8" s="13">
        <v>0.90058479532163704</v>
      </c>
      <c r="M8" s="13"/>
      <c r="N8" s="13">
        <v>0.78297872340425501</v>
      </c>
      <c r="O8" s="13">
        <v>0.81470588235294095</v>
      </c>
      <c r="P8" s="13">
        <v>0.83707865168539297</v>
      </c>
      <c r="Q8" s="13">
        <v>0.78683385579937304</v>
      </c>
      <c r="R8" s="13"/>
      <c r="S8" s="13">
        <v>0.78546712802768204</v>
      </c>
      <c r="T8" s="13">
        <v>0.78358208955223896</v>
      </c>
      <c r="U8" s="13">
        <v>0.85483870967741904</v>
      </c>
      <c r="V8" s="13">
        <v>0.81904761904761902</v>
      </c>
      <c r="W8" s="13">
        <v>0.73109243697478998</v>
      </c>
      <c r="X8" s="13">
        <v>0.76515151515151503</v>
      </c>
      <c r="Y8" s="13">
        <v>0.78504672897196304</v>
      </c>
      <c r="Z8" s="13">
        <v>0.9</v>
      </c>
      <c r="AA8" s="13">
        <v>0.83018867924528295</v>
      </c>
      <c r="AB8" s="13">
        <v>0.88297872340425498</v>
      </c>
      <c r="AC8" s="13">
        <v>0.79411764705882304</v>
      </c>
      <c r="AD8" s="13">
        <v>0.91304347826086996</v>
      </c>
      <c r="AE8" s="13"/>
      <c r="AF8" s="13">
        <v>0.81304893350062701</v>
      </c>
      <c r="AG8" s="13">
        <v>0.78793774319066101</v>
      </c>
      <c r="AH8" s="13"/>
      <c r="AI8" s="13">
        <v>0.822033898305085</v>
      </c>
      <c r="AJ8" s="13">
        <v>0.72727272727272696</v>
      </c>
      <c r="AK8" s="13">
        <v>0.84682080924855496</v>
      </c>
      <c r="AL8" s="13"/>
      <c r="AM8" s="13">
        <v>0.88235294117647101</v>
      </c>
      <c r="AN8" s="13">
        <v>0.71153846153846201</v>
      </c>
      <c r="AO8" s="13">
        <v>0.75555555555555598</v>
      </c>
      <c r="AP8" s="13"/>
      <c r="AQ8" s="13">
        <v>0.74631268436578202</v>
      </c>
      <c r="AR8" s="13">
        <v>0.86093750000000002</v>
      </c>
      <c r="AS8" s="13"/>
      <c r="AT8" s="13">
        <v>0.73273273273273298</v>
      </c>
      <c r="AU8" s="13">
        <v>0.82690302398331605</v>
      </c>
      <c r="AV8" s="13"/>
      <c r="AW8" s="13">
        <v>0.82152974504249299</v>
      </c>
      <c r="AX8" s="13">
        <v>0.793284365162644</v>
      </c>
      <c r="AY8" s="13"/>
      <c r="AZ8" s="13">
        <v>0.85055350553505504</v>
      </c>
      <c r="BA8" s="13">
        <v>0.76710526315789496</v>
      </c>
      <c r="BB8" s="13"/>
      <c r="BC8" s="13">
        <v>0.80172413793103403</v>
      </c>
      <c r="BD8" s="13">
        <v>0.80869565217391304</v>
      </c>
      <c r="BE8" s="13"/>
      <c r="BF8" s="13">
        <v>0.83823529411764697</v>
      </c>
      <c r="BG8" s="13">
        <v>0.77830188679245305</v>
      </c>
      <c r="BH8" s="13"/>
      <c r="BI8" s="13">
        <v>0.76811594202898503</v>
      </c>
      <c r="BJ8" s="13">
        <v>0.80838323353293395</v>
      </c>
      <c r="BK8" s="13"/>
      <c r="BL8" s="13">
        <v>0.82574257425742603</v>
      </c>
      <c r="BM8" s="13">
        <v>0.79292929292929304</v>
      </c>
    </row>
    <row r="9" spans="2:65" x14ac:dyDescent="0.3">
      <c r="B9" s="14" t="s">
        <v>109</v>
      </c>
      <c r="C9" s="13">
        <v>0.13767019667170999</v>
      </c>
      <c r="D9" s="13">
        <v>0.16211878009630801</v>
      </c>
      <c r="E9" s="13">
        <v>0.115606936416185</v>
      </c>
      <c r="F9" s="13"/>
      <c r="G9" s="13">
        <v>0.12707182320442001</v>
      </c>
      <c r="H9" s="13">
        <v>0.159663865546218</v>
      </c>
      <c r="I9" s="13">
        <v>0.16974169741697401</v>
      </c>
      <c r="J9" s="13">
        <v>0.137440758293839</v>
      </c>
      <c r="K9" s="13">
        <v>9.9236641221374003E-2</v>
      </c>
      <c r="L9" s="13">
        <v>8.1871345029239803E-2</v>
      </c>
      <c r="M9" s="13"/>
      <c r="N9" s="13">
        <v>0.16382978723404301</v>
      </c>
      <c r="O9" s="13">
        <v>0.129411764705882</v>
      </c>
      <c r="P9" s="13">
        <v>0.117977528089888</v>
      </c>
      <c r="Q9" s="13">
        <v>0.125391849529781</v>
      </c>
      <c r="R9" s="13"/>
      <c r="S9" s="13">
        <v>0.15916955017300999</v>
      </c>
      <c r="T9" s="13">
        <v>0.14925373134328401</v>
      </c>
      <c r="U9" s="13">
        <v>8.0645161290322606E-2</v>
      </c>
      <c r="V9" s="13">
        <v>0.114285714285714</v>
      </c>
      <c r="W9" s="13">
        <v>0.184873949579832</v>
      </c>
      <c r="X9" s="13">
        <v>0.16666666666666699</v>
      </c>
      <c r="Y9" s="13">
        <v>0.168224299065421</v>
      </c>
      <c r="Z9" s="13">
        <v>6.6666666666666693E-2</v>
      </c>
      <c r="AA9" s="13">
        <v>0.11949685534591201</v>
      </c>
      <c r="AB9" s="13">
        <v>4.2553191489361701E-2</v>
      </c>
      <c r="AC9" s="13">
        <v>0.14705882352941199</v>
      </c>
      <c r="AD9" s="13">
        <v>8.6956521739130405E-2</v>
      </c>
      <c r="AE9" s="13"/>
      <c r="AF9" s="13">
        <v>0.120451693851945</v>
      </c>
      <c r="AG9" s="13">
        <v>0.16342412451361901</v>
      </c>
      <c r="AH9" s="13"/>
      <c r="AI9" s="13">
        <v>0.110169491525424</v>
      </c>
      <c r="AJ9" s="13">
        <v>0.11688311688311701</v>
      </c>
      <c r="AK9" s="13">
        <v>0.109826589595376</v>
      </c>
      <c r="AL9" s="13"/>
      <c r="AM9" s="13">
        <v>8.8235294117647106E-2</v>
      </c>
      <c r="AN9" s="13">
        <v>0.19230769230769201</v>
      </c>
      <c r="AO9" s="13">
        <v>0.125925925925926</v>
      </c>
      <c r="AP9" s="13"/>
      <c r="AQ9" s="13">
        <v>0.172566371681416</v>
      </c>
      <c r="AR9" s="13">
        <v>0.1015625</v>
      </c>
      <c r="AS9" s="13"/>
      <c r="AT9" s="13">
        <v>0.19819819819819801</v>
      </c>
      <c r="AU9" s="13">
        <v>0.115745568300313</v>
      </c>
      <c r="AV9" s="13"/>
      <c r="AW9" s="13">
        <v>0.121813031161473</v>
      </c>
      <c r="AX9" s="13">
        <v>0.14480587618048299</v>
      </c>
      <c r="AY9" s="13"/>
      <c r="AZ9" s="13">
        <v>0.101476014760148</v>
      </c>
      <c r="BA9" s="13">
        <v>0.16578947368421099</v>
      </c>
      <c r="BB9" s="13"/>
      <c r="BC9" s="13">
        <v>0.12931034482758599</v>
      </c>
      <c r="BD9" s="13">
        <v>0.11304347826087</v>
      </c>
      <c r="BE9" s="13"/>
      <c r="BF9" s="13">
        <v>0.10294117647058799</v>
      </c>
      <c r="BG9" s="13">
        <v>0.14622641509434001</v>
      </c>
      <c r="BH9" s="13"/>
      <c r="BI9" s="13">
        <v>0.13043478260869601</v>
      </c>
      <c r="BJ9" s="13">
        <v>0.13772455089820401</v>
      </c>
      <c r="BK9" s="13"/>
      <c r="BL9" s="13">
        <v>0.124752475247525</v>
      </c>
      <c r="BM9" s="13">
        <v>0.14267676767676801</v>
      </c>
    </row>
    <row r="10" spans="2:65" x14ac:dyDescent="0.3">
      <c r="B10" s="14" t="s">
        <v>110</v>
      </c>
      <c r="C10" s="13">
        <v>3.7065052950075603E-2</v>
      </c>
      <c r="D10" s="13">
        <v>3.8523274478330698E-2</v>
      </c>
      <c r="E10" s="13">
        <v>3.6127167630057799E-2</v>
      </c>
      <c r="F10" s="13"/>
      <c r="G10" s="13">
        <v>4.9723756906077297E-2</v>
      </c>
      <c r="H10" s="13">
        <v>5.3221288515406202E-2</v>
      </c>
      <c r="I10" s="13">
        <v>4.0590405904058997E-2</v>
      </c>
      <c r="J10" s="13">
        <v>2.3696682464454999E-2</v>
      </c>
      <c r="K10" s="13">
        <v>3.0534351145038201E-2</v>
      </c>
      <c r="L10" s="13">
        <v>5.8479532163742704E-3</v>
      </c>
      <c r="M10" s="13"/>
      <c r="N10" s="13">
        <v>3.1914893617021302E-2</v>
      </c>
      <c r="O10" s="13">
        <v>3.8235294117647103E-2</v>
      </c>
      <c r="P10" s="13">
        <v>2.2471910112359501E-2</v>
      </c>
      <c r="Q10" s="13">
        <v>5.3291536050156699E-2</v>
      </c>
      <c r="R10" s="13"/>
      <c r="S10" s="13">
        <v>3.8062283737024201E-2</v>
      </c>
      <c r="T10" s="13">
        <v>4.47761194029851E-2</v>
      </c>
      <c r="U10" s="13">
        <v>1.6129032258064498E-2</v>
      </c>
      <c r="V10" s="13">
        <v>5.7142857142857099E-2</v>
      </c>
      <c r="W10" s="13">
        <v>6.7226890756302504E-2</v>
      </c>
      <c r="X10" s="13">
        <v>4.5454545454545497E-2</v>
      </c>
      <c r="Y10" s="13">
        <v>1.86915887850467E-2</v>
      </c>
      <c r="Z10" s="13">
        <v>3.3333333333333298E-2</v>
      </c>
      <c r="AA10" s="13">
        <v>2.51572327044025E-2</v>
      </c>
      <c r="AB10" s="13">
        <v>3.1914893617021302E-2</v>
      </c>
      <c r="AC10" s="13">
        <v>1.4705882352941201E-2</v>
      </c>
      <c r="AD10" s="13">
        <v>0</v>
      </c>
      <c r="AE10" s="13"/>
      <c r="AF10" s="13">
        <v>4.3914680050188198E-2</v>
      </c>
      <c r="AG10" s="13">
        <v>2.5291828793774299E-2</v>
      </c>
      <c r="AH10" s="13"/>
      <c r="AI10" s="13">
        <v>4.6610169491525397E-2</v>
      </c>
      <c r="AJ10" s="13">
        <v>0.11688311688311701</v>
      </c>
      <c r="AK10" s="13">
        <v>2.8901734104046201E-2</v>
      </c>
      <c r="AL10" s="13"/>
      <c r="AM10" s="13">
        <v>1.4705882352941201E-2</v>
      </c>
      <c r="AN10" s="13">
        <v>7.69230769230769E-2</v>
      </c>
      <c r="AO10" s="13">
        <v>8.1481481481481502E-2</v>
      </c>
      <c r="AP10" s="13"/>
      <c r="AQ10" s="13">
        <v>5.3097345132743397E-2</v>
      </c>
      <c r="AR10" s="13">
        <v>1.8749999999999999E-2</v>
      </c>
      <c r="AS10" s="13"/>
      <c r="AT10" s="13">
        <v>4.5045045045045001E-2</v>
      </c>
      <c r="AU10" s="13">
        <v>3.4410844629822697E-2</v>
      </c>
      <c r="AV10" s="13"/>
      <c r="AW10" s="13">
        <v>3.1161473087818699E-2</v>
      </c>
      <c r="AX10" s="13">
        <v>3.8824763903462699E-2</v>
      </c>
      <c r="AY10" s="13"/>
      <c r="AZ10" s="13">
        <v>2.76752767527675E-2</v>
      </c>
      <c r="BA10" s="13">
        <v>4.3421052631578999E-2</v>
      </c>
      <c r="BB10" s="13"/>
      <c r="BC10" s="13">
        <v>4.8850574712643702E-2</v>
      </c>
      <c r="BD10" s="13">
        <v>5.21739130434783E-2</v>
      </c>
      <c r="BE10" s="13"/>
      <c r="BF10" s="13">
        <v>5.1470588235294101E-2</v>
      </c>
      <c r="BG10" s="13">
        <v>4.71698113207547E-2</v>
      </c>
      <c r="BH10" s="13"/>
      <c r="BI10" s="13">
        <v>4.3478260869565202E-2</v>
      </c>
      <c r="BJ10" s="13">
        <v>3.5072711719418302E-2</v>
      </c>
      <c r="BK10" s="13"/>
      <c r="BL10" s="13">
        <v>2.1782178217821802E-2</v>
      </c>
      <c r="BM10" s="13">
        <v>4.4191919191919199E-2</v>
      </c>
    </row>
    <row r="11" spans="2:65" x14ac:dyDescent="0.3">
      <c r="B11" s="14" t="s">
        <v>111</v>
      </c>
      <c r="C11" s="13">
        <v>1.1346444780635401E-2</v>
      </c>
      <c r="D11" s="13">
        <v>1.28410914927769E-2</v>
      </c>
      <c r="E11" s="13">
        <v>1.0115606936416201E-2</v>
      </c>
      <c r="F11" s="13"/>
      <c r="G11" s="13">
        <v>2.7624309392265199E-2</v>
      </c>
      <c r="H11" s="13">
        <v>1.1204481792717101E-2</v>
      </c>
      <c r="I11" s="13">
        <v>1.1070110701107E-2</v>
      </c>
      <c r="J11" s="13">
        <v>9.4786729857819895E-3</v>
      </c>
      <c r="K11" s="13">
        <v>7.63358778625954E-3</v>
      </c>
      <c r="L11" s="13">
        <v>0</v>
      </c>
      <c r="M11" s="13"/>
      <c r="N11" s="13">
        <v>8.5106382978723406E-3</v>
      </c>
      <c r="O11" s="13">
        <v>1.1764705882352899E-2</v>
      </c>
      <c r="P11" s="13">
        <v>1.1235955056179799E-2</v>
      </c>
      <c r="Q11" s="13">
        <v>1.56739811912226E-2</v>
      </c>
      <c r="R11" s="13"/>
      <c r="S11" s="13">
        <v>1.3840830449827E-2</v>
      </c>
      <c r="T11" s="13">
        <v>0</v>
      </c>
      <c r="U11" s="13">
        <v>0</v>
      </c>
      <c r="V11" s="13">
        <v>0</v>
      </c>
      <c r="W11" s="13">
        <v>8.4033613445378096E-3</v>
      </c>
      <c r="X11" s="13">
        <v>2.27272727272727E-2</v>
      </c>
      <c r="Y11" s="13">
        <v>9.3457943925233603E-3</v>
      </c>
      <c r="Z11" s="13">
        <v>0</v>
      </c>
      <c r="AA11" s="13">
        <v>1.88679245283019E-2</v>
      </c>
      <c r="AB11" s="13">
        <v>2.1276595744680899E-2</v>
      </c>
      <c r="AC11" s="13">
        <v>1.4705882352941201E-2</v>
      </c>
      <c r="AD11" s="13">
        <v>0</v>
      </c>
      <c r="AE11" s="13"/>
      <c r="AF11" s="13">
        <v>1.6311166875784201E-2</v>
      </c>
      <c r="AG11" s="13">
        <v>1.9455252918287899E-3</v>
      </c>
      <c r="AH11" s="13"/>
      <c r="AI11" s="13">
        <v>1.6949152542372899E-2</v>
      </c>
      <c r="AJ11" s="13">
        <v>2.5974025974026E-2</v>
      </c>
      <c r="AK11" s="13">
        <v>8.6705202312138702E-3</v>
      </c>
      <c r="AL11" s="13"/>
      <c r="AM11" s="13">
        <v>1.4705882352941201E-2</v>
      </c>
      <c r="AN11" s="13">
        <v>0</v>
      </c>
      <c r="AO11" s="13">
        <v>2.96296296296296E-2</v>
      </c>
      <c r="AP11" s="13"/>
      <c r="AQ11" s="13">
        <v>1.1799410029498501E-2</v>
      </c>
      <c r="AR11" s="13">
        <v>1.0937499999999999E-2</v>
      </c>
      <c r="AS11" s="13"/>
      <c r="AT11" s="13">
        <v>9.0090090090090107E-3</v>
      </c>
      <c r="AU11" s="13">
        <v>1.1470281543274201E-2</v>
      </c>
      <c r="AV11" s="13"/>
      <c r="AW11" s="13">
        <v>1.69971671388102E-2</v>
      </c>
      <c r="AX11" s="13">
        <v>9.4438614900314802E-3</v>
      </c>
      <c r="AY11" s="13"/>
      <c r="AZ11" s="13">
        <v>1.2915129151291499E-2</v>
      </c>
      <c r="BA11" s="13">
        <v>1.05263157894737E-2</v>
      </c>
      <c r="BB11" s="13"/>
      <c r="BC11" s="13">
        <v>1.1494252873563199E-2</v>
      </c>
      <c r="BD11" s="13">
        <v>1.7391304347826101E-2</v>
      </c>
      <c r="BE11" s="13"/>
      <c r="BF11" s="13">
        <v>0</v>
      </c>
      <c r="BG11" s="13">
        <v>1.88679245283019E-2</v>
      </c>
      <c r="BH11" s="13"/>
      <c r="BI11" s="13">
        <v>4.3478260869565202E-2</v>
      </c>
      <c r="BJ11" s="13">
        <v>7.6988879384088998E-3</v>
      </c>
      <c r="BK11" s="13"/>
      <c r="BL11" s="13">
        <v>1.58415841584158E-2</v>
      </c>
      <c r="BM11" s="13">
        <v>8.8383838383838398E-3</v>
      </c>
    </row>
    <row r="12" spans="2:65" x14ac:dyDescent="0.3">
      <c r="B12" s="14" t="s">
        <v>91</v>
      </c>
      <c r="C12" s="17">
        <v>1.2102874432677799E-2</v>
      </c>
      <c r="D12" s="17">
        <v>9.6308186195826605E-3</v>
      </c>
      <c r="E12" s="17">
        <v>1.44508670520231E-2</v>
      </c>
      <c r="F12" s="17"/>
      <c r="G12" s="17">
        <v>1.1049723756906099E-2</v>
      </c>
      <c r="H12" s="17">
        <v>1.1204481792717101E-2</v>
      </c>
      <c r="I12" s="17">
        <v>1.4760147601476E-2</v>
      </c>
      <c r="J12" s="17">
        <v>1.4218009478673001E-2</v>
      </c>
      <c r="K12" s="17">
        <v>7.63358778625954E-3</v>
      </c>
      <c r="L12" s="17">
        <v>1.1695906432748499E-2</v>
      </c>
      <c r="M12" s="17"/>
      <c r="N12" s="17">
        <v>1.27659574468085E-2</v>
      </c>
      <c r="O12" s="17">
        <v>5.8823529411764696E-3</v>
      </c>
      <c r="P12" s="17">
        <v>1.1235955056179799E-2</v>
      </c>
      <c r="Q12" s="17">
        <v>1.88087774294671E-2</v>
      </c>
      <c r="R12" s="17"/>
      <c r="S12" s="17">
        <v>3.4602076124567501E-3</v>
      </c>
      <c r="T12" s="17">
        <v>2.2388059701492501E-2</v>
      </c>
      <c r="U12" s="17">
        <v>4.8387096774193498E-2</v>
      </c>
      <c r="V12" s="17">
        <v>9.5238095238095195E-3</v>
      </c>
      <c r="W12" s="17">
        <v>8.4033613445378096E-3</v>
      </c>
      <c r="X12" s="17">
        <v>0</v>
      </c>
      <c r="Y12" s="17">
        <v>1.86915887850467E-2</v>
      </c>
      <c r="Z12" s="17">
        <v>0</v>
      </c>
      <c r="AA12" s="17">
        <v>6.2893081761006301E-3</v>
      </c>
      <c r="AB12" s="17">
        <v>2.1276595744680899E-2</v>
      </c>
      <c r="AC12" s="17">
        <v>2.9411764705882401E-2</v>
      </c>
      <c r="AD12" s="17">
        <v>0</v>
      </c>
      <c r="AE12" s="17"/>
      <c r="AF12" s="17">
        <v>6.2735257214554599E-3</v>
      </c>
      <c r="AG12" s="17">
        <v>2.1400778210116701E-2</v>
      </c>
      <c r="AH12" s="17"/>
      <c r="AI12" s="17">
        <v>4.2372881355932203E-3</v>
      </c>
      <c r="AJ12" s="17">
        <v>1.2987012987013E-2</v>
      </c>
      <c r="AK12" s="17">
        <v>5.78034682080925E-3</v>
      </c>
      <c r="AL12" s="17"/>
      <c r="AM12" s="17">
        <v>0</v>
      </c>
      <c r="AN12" s="17">
        <v>1.9230769230769201E-2</v>
      </c>
      <c r="AO12" s="17">
        <v>7.4074074074074103E-3</v>
      </c>
      <c r="AP12" s="17"/>
      <c r="AQ12" s="17">
        <v>1.62241887905605E-2</v>
      </c>
      <c r="AR12" s="17">
        <v>7.8125E-3</v>
      </c>
      <c r="AS12" s="17"/>
      <c r="AT12" s="17">
        <v>1.5015015015014999E-2</v>
      </c>
      <c r="AU12" s="17">
        <v>1.1470281543274201E-2</v>
      </c>
      <c r="AV12" s="17"/>
      <c r="AW12" s="17">
        <v>8.4985835694051E-3</v>
      </c>
      <c r="AX12" s="17">
        <v>1.3641133263378799E-2</v>
      </c>
      <c r="AY12" s="17"/>
      <c r="AZ12" s="17">
        <v>7.3800738007380098E-3</v>
      </c>
      <c r="BA12" s="17">
        <v>1.3157894736842099E-2</v>
      </c>
      <c r="BB12" s="17"/>
      <c r="BC12" s="17">
        <v>8.6206896551724102E-3</v>
      </c>
      <c r="BD12" s="17">
        <v>8.6956521739130401E-3</v>
      </c>
      <c r="BE12" s="17"/>
      <c r="BF12" s="17">
        <v>7.3529411764705899E-3</v>
      </c>
      <c r="BG12" s="17">
        <v>9.4339622641509396E-3</v>
      </c>
      <c r="BH12" s="17"/>
      <c r="BI12" s="17">
        <v>1.4492753623188401E-2</v>
      </c>
      <c r="BJ12" s="17">
        <v>1.11206159110351E-2</v>
      </c>
      <c r="BK12" s="17"/>
      <c r="BL12" s="17">
        <v>1.18811881188119E-2</v>
      </c>
      <c r="BM12" s="17">
        <v>1.13636363636364E-2</v>
      </c>
    </row>
    <row r="13" spans="2:65" x14ac:dyDescent="0.3">
      <c r="B13" s="25" t="s">
        <v>112</v>
      </c>
      <c r="C13" s="26">
        <v>0.93948562783661105</v>
      </c>
      <c r="D13" s="26">
        <v>0.93900481540931002</v>
      </c>
      <c r="E13" s="26">
        <v>0.939306358381503</v>
      </c>
      <c r="F13" s="26"/>
      <c r="G13" s="26">
        <v>0.91160220994475105</v>
      </c>
      <c r="H13" s="26">
        <v>0.92436974789916004</v>
      </c>
      <c r="I13" s="26">
        <v>0.93357933579335795</v>
      </c>
      <c r="J13" s="26">
        <v>0.95260663507109</v>
      </c>
      <c r="K13" s="26">
        <v>0.954198473282443</v>
      </c>
      <c r="L13" s="26">
        <v>0.98245614035087703</v>
      </c>
      <c r="M13" s="26"/>
      <c r="N13" s="26">
        <v>0.94680851063829796</v>
      </c>
      <c r="O13" s="26">
        <v>0.94411764705882395</v>
      </c>
      <c r="P13" s="26">
        <v>0.95505617977528101</v>
      </c>
      <c r="Q13" s="26">
        <v>0.91222570532915404</v>
      </c>
      <c r="R13" s="26"/>
      <c r="S13" s="26">
        <v>0.94463667820069197</v>
      </c>
      <c r="T13" s="26">
        <v>0.93283582089552197</v>
      </c>
      <c r="U13" s="26">
        <v>0.93548387096774199</v>
      </c>
      <c r="V13" s="26">
        <v>0.93333333333333302</v>
      </c>
      <c r="W13" s="26">
        <v>0.91596638655462204</v>
      </c>
      <c r="X13" s="26">
        <v>0.93181818181818199</v>
      </c>
      <c r="Y13" s="26">
        <v>0.95327102803738295</v>
      </c>
      <c r="Z13" s="26">
        <v>0.96666666666666701</v>
      </c>
      <c r="AA13" s="26">
        <v>0.94968553459119498</v>
      </c>
      <c r="AB13" s="26">
        <v>0.92553191489361697</v>
      </c>
      <c r="AC13" s="26">
        <v>0.94117647058823495</v>
      </c>
      <c r="AD13" s="26">
        <v>1</v>
      </c>
      <c r="AE13" s="26"/>
      <c r="AF13" s="26">
        <v>0.933500627352572</v>
      </c>
      <c r="AG13" s="26">
        <v>0.95136186770428</v>
      </c>
      <c r="AH13" s="26"/>
      <c r="AI13" s="26">
        <v>0.93220338983050899</v>
      </c>
      <c r="AJ13" s="26">
        <v>0.84415584415584399</v>
      </c>
      <c r="AK13" s="26">
        <v>0.95664739884393102</v>
      </c>
      <c r="AL13" s="26"/>
      <c r="AM13" s="26">
        <v>0.97058823529411797</v>
      </c>
      <c r="AN13" s="26">
        <v>0.90384615384615397</v>
      </c>
      <c r="AO13" s="26">
        <v>0.88148148148148098</v>
      </c>
      <c r="AP13" s="26"/>
      <c r="AQ13" s="26">
        <v>0.918879056047198</v>
      </c>
      <c r="AR13" s="26">
        <v>0.96250000000000002</v>
      </c>
      <c r="AS13" s="26"/>
      <c r="AT13" s="26">
        <v>0.93093093093093104</v>
      </c>
      <c r="AU13" s="26">
        <v>0.94264859228362896</v>
      </c>
      <c r="AV13" s="26"/>
      <c r="AW13" s="26">
        <v>0.943342776203966</v>
      </c>
      <c r="AX13" s="26">
        <v>0.93809024134312702</v>
      </c>
      <c r="AY13" s="26"/>
      <c r="AZ13" s="26">
        <v>0.95202952029520305</v>
      </c>
      <c r="BA13" s="26">
        <v>0.932894736842105</v>
      </c>
      <c r="BB13" s="26"/>
      <c r="BC13" s="26">
        <v>0.931034482758621</v>
      </c>
      <c r="BD13" s="26">
        <v>0.92173913043478295</v>
      </c>
      <c r="BE13" s="26"/>
      <c r="BF13" s="26">
        <v>0.94117647058823495</v>
      </c>
      <c r="BG13" s="26">
        <v>0.92452830188679203</v>
      </c>
      <c r="BH13" s="26"/>
      <c r="BI13" s="26">
        <v>0.89855072463768104</v>
      </c>
      <c r="BJ13" s="26">
        <v>0.94610778443113797</v>
      </c>
      <c r="BK13" s="26"/>
      <c r="BL13" s="26">
        <v>0.95049504950495001</v>
      </c>
      <c r="BM13" s="26">
        <v>0.935606060606061</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7.5642965204235997E-4</v>
      </c>
      <c r="D8" s="13">
        <v>0</v>
      </c>
      <c r="E8" s="13">
        <v>1.4450867052023099E-3</v>
      </c>
      <c r="F8" s="13"/>
      <c r="G8" s="13">
        <v>5.5248618784530402E-3</v>
      </c>
      <c r="H8" s="13">
        <v>0</v>
      </c>
      <c r="I8" s="13">
        <v>0</v>
      </c>
      <c r="J8" s="13">
        <v>0</v>
      </c>
      <c r="K8" s="13">
        <v>0</v>
      </c>
      <c r="L8" s="13">
        <v>0</v>
      </c>
      <c r="M8" s="13"/>
      <c r="N8" s="13">
        <v>0</v>
      </c>
      <c r="O8" s="13">
        <v>0</v>
      </c>
      <c r="P8" s="13">
        <v>0</v>
      </c>
      <c r="Q8" s="13">
        <v>3.1347962382445101E-3</v>
      </c>
      <c r="R8" s="13"/>
      <c r="S8" s="13">
        <v>0</v>
      </c>
      <c r="T8" s="13">
        <v>0</v>
      </c>
      <c r="U8" s="13">
        <v>0</v>
      </c>
      <c r="V8" s="13">
        <v>0</v>
      </c>
      <c r="W8" s="13">
        <v>0</v>
      </c>
      <c r="X8" s="13">
        <v>0</v>
      </c>
      <c r="Y8" s="13">
        <v>0</v>
      </c>
      <c r="Z8" s="13">
        <v>0</v>
      </c>
      <c r="AA8" s="13">
        <v>6.2893081761006301E-3</v>
      </c>
      <c r="AB8" s="13">
        <v>0</v>
      </c>
      <c r="AC8" s="13">
        <v>0</v>
      </c>
      <c r="AD8" s="13">
        <v>0</v>
      </c>
      <c r="AE8" s="13"/>
      <c r="AF8" s="13">
        <v>0</v>
      </c>
      <c r="AG8" s="13">
        <v>1.9455252918287899E-3</v>
      </c>
      <c r="AH8" s="13"/>
      <c r="AI8" s="13">
        <v>0</v>
      </c>
      <c r="AJ8" s="13">
        <v>0</v>
      </c>
      <c r="AK8" s="13">
        <v>0</v>
      </c>
      <c r="AL8" s="13"/>
      <c r="AM8" s="13">
        <v>0</v>
      </c>
      <c r="AN8" s="13">
        <v>0</v>
      </c>
      <c r="AO8" s="13">
        <v>0</v>
      </c>
      <c r="AP8" s="13"/>
      <c r="AQ8" s="13">
        <v>1.47492625368732E-3</v>
      </c>
      <c r="AR8" s="13">
        <v>0</v>
      </c>
      <c r="AS8" s="13"/>
      <c r="AT8" s="13">
        <v>0</v>
      </c>
      <c r="AU8" s="13">
        <v>1.04275286757039E-3</v>
      </c>
      <c r="AV8" s="13"/>
      <c r="AW8" s="13">
        <v>0</v>
      </c>
      <c r="AX8" s="13">
        <v>1.04931794333683E-3</v>
      </c>
      <c r="AY8" s="13"/>
      <c r="AZ8" s="13">
        <v>0</v>
      </c>
      <c r="BA8" s="13">
        <v>1.3157894736842101E-3</v>
      </c>
      <c r="BB8" s="13"/>
      <c r="BC8" s="13">
        <v>0</v>
      </c>
      <c r="BD8" s="13">
        <v>0</v>
      </c>
      <c r="BE8" s="13"/>
      <c r="BF8" s="13">
        <v>0</v>
      </c>
      <c r="BG8" s="13">
        <v>0</v>
      </c>
      <c r="BH8" s="13"/>
      <c r="BI8" s="13">
        <v>0</v>
      </c>
      <c r="BJ8" s="13">
        <v>8.5543199315654401E-4</v>
      </c>
      <c r="BK8" s="13"/>
      <c r="BL8" s="13">
        <v>0</v>
      </c>
      <c r="BM8" s="13">
        <v>1.2626262626262599E-3</v>
      </c>
    </row>
    <row r="9" spans="2:65" x14ac:dyDescent="0.3">
      <c r="B9" s="14" t="s">
        <v>109</v>
      </c>
      <c r="C9" s="13">
        <v>7.5642965204235997E-4</v>
      </c>
      <c r="D9" s="13">
        <v>1.6051364365971101E-3</v>
      </c>
      <c r="E9" s="13">
        <v>0</v>
      </c>
      <c r="F9" s="13"/>
      <c r="G9" s="13">
        <v>0</v>
      </c>
      <c r="H9" s="13">
        <v>0</v>
      </c>
      <c r="I9" s="13">
        <v>3.6900369003690001E-3</v>
      </c>
      <c r="J9" s="13">
        <v>0</v>
      </c>
      <c r="K9" s="13">
        <v>0</v>
      </c>
      <c r="L9" s="13">
        <v>0</v>
      </c>
      <c r="M9" s="13"/>
      <c r="N9" s="13">
        <v>0</v>
      </c>
      <c r="O9" s="13">
        <v>2.94117647058824E-3</v>
      </c>
      <c r="P9" s="13">
        <v>0</v>
      </c>
      <c r="Q9" s="13">
        <v>0</v>
      </c>
      <c r="R9" s="13"/>
      <c r="S9" s="13">
        <v>0</v>
      </c>
      <c r="T9" s="13">
        <v>0</v>
      </c>
      <c r="U9" s="13">
        <v>0</v>
      </c>
      <c r="V9" s="13">
        <v>0</v>
      </c>
      <c r="W9" s="13">
        <v>0</v>
      </c>
      <c r="X9" s="13">
        <v>7.5757575757575803E-3</v>
      </c>
      <c r="Y9" s="13">
        <v>0</v>
      </c>
      <c r="Z9" s="13">
        <v>0</v>
      </c>
      <c r="AA9" s="13">
        <v>0</v>
      </c>
      <c r="AB9" s="13">
        <v>0</v>
      </c>
      <c r="AC9" s="13">
        <v>0</v>
      </c>
      <c r="AD9" s="13">
        <v>0</v>
      </c>
      <c r="AE9" s="13"/>
      <c r="AF9" s="13">
        <v>1.25470514429109E-3</v>
      </c>
      <c r="AG9" s="13">
        <v>0</v>
      </c>
      <c r="AH9" s="13"/>
      <c r="AI9" s="13">
        <v>0</v>
      </c>
      <c r="AJ9" s="13">
        <v>0</v>
      </c>
      <c r="AK9" s="13">
        <v>2.8901734104046198E-3</v>
      </c>
      <c r="AL9" s="13"/>
      <c r="AM9" s="13">
        <v>0</v>
      </c>
      <c r="AN9" s="13">
        <v>0</v>
      </c>
      <c r="AO9" s="13">
        <v>0</v>
      </c>
      <c r="AP9" s="13"/>
      <c r="AQ9" s="13">
        <v>1.47492625368732E-3</v>
      </c>
      <c r="AR9" s="13">
        <v>0</v>
      </c>
      <c r="AS9" s="13"/>
      <c r="AT9" s="13">
        <v>0</v>
      </c>
      <c r="AU9" s="13">
        <v>1.04275286757039E-3</v>
      </c>
      <c r="AV9" s="13"/>
      <c r="AW9" s="13">
        <v>2.8328611898016999E-3</v>
      </c>
      <c r="AX9" s="13">
        <v>0</v>
      </c>
      <c r="AY9" s="13"/>
      <c r="AZ9" s="13">
        <v>0</v>
      </c>
      <c r="BA9" s="13">
        <v>1.3157894736842101E-3</v>
      </c>
      <c r="BB9" s="13"/>
      <c r="BC9" s="13">
        <v>0</v>
      </c>
      <c r="BD9" s="13">
        <v>0</v>
      </c>
      <c r="BE9" s="13"/>
      <c r="BF9" s="13">
        <v>0</v>
      </c>
      <c r="BG9" s="13">
        <v>0</v>
      </c>
      <c r="BH9" s="13"/>
      <c r="BI9" s="13">
        <v>0</v>
      </c>
      <c r="BJ9" s="13">
        <v>8.5543199315654401E-4</v>
      </c>
      <c r="BK9" s="13"/>
      <c r="BL9" s="13">
        <v>0</v>
      </c>
      <c r="BM9" s="13">
        <v>1.2626262626262599E-3</v>
      </c>
    </row>
    <row r="10" spans="2:65" x14ac:dyDescent="0.3">
      <c r="B10" s="14" t="s">
        <v>110</v>
      </c>
      <c r="C10" s="13">
        <v>0.99470499243570298</v>
      </c>
      <c r="D10" s="13">
        <v>0.99197431781701395</v>
      </c>
      <c r="E10" s="13">
        <v>0.99710982658959502</v>
      </c>
      <c r="F10" s="13"/>
      <c r="G10" s="13">
        <v>0.98895027624309395</v>
      </c>
      <c r="H10" s="13">
        <v>0.99439775910364103</v>
      </c>
      <c r="I10" s="13">
        <v>0.99261992619926198</v>
      </c>
      <c r="J10" s="13">
        <v>1</v>
      </c>
      <c r="K10" s="13">
        <v>1</v>
      </c>
      <c r="L10" s="13">
        <v>0.99415204678362601</v>
      </c>
      <c r="M10" s="13"/>
      <c r="N10" s="13">
        <v>0.99148936170212798</v>
      </c>
      <c r="O10" s="13">
        <v>0.997058823529412</v>
      </c>
      <c r="P10" s="13">
        <v>1</v>
      </c>
      <c r="Q10" s="13">
        <v>0.99373040752351105</v>
      </c>
      <c r="R10" s="13"/>
      <c r="S10" s="13">
        <v>0.99653979238754298</v>
      </c>
      <c r="T10" s="13">
        <v>0.99253731343283602</v>
      </c>
      <c r="U10" s="13">
        <v>1</v>
      </c>
      <c r="V10" s="13">
        <v>1</v>
      </c>
      <c r="W10" s="13">
        <v>1</v>
      </c>
      <c r="X10" s="13">
        <v>0.98484848484848497</v>
      </c>
      <c r="Y10" s="13">
        <v>0.99065420560747697</v>
      </c>
      <c r="Z10" s="13">
        <v>1</v>
      </c>
      <c r="AA10" s="13">
        <v>0.99371069182389904</v>
      </c>
      <c r="AB10" s="13">
        <v>0.98936170212765995</v>
      </c>
      <c r="AC10" s="13">
        <v>1</v>
      </c>
      <c r="AD10" s="13">
        <v>1</v>
      </c>
      <c r="AE10" s="13"/>
      <c r="AF10" s="13">
        <v>0.99498117942283604</v>
      </c>
      <c r="AG10" s="13">
        <v>0.99416342412451397</v>
      </c>
      <c r="AH10" s="13"/>
      <c r="AI10" s="13">
        <v>0.98728813559322004</v>
      </c>
      <c r="AJ10" s="13">
        <v>1</v>
      </c>
      <c r="AK10" s="13">
        <v>0.99710982658959502</v>
      </c>
      <c r="AL10" s="13"/>
      <c r="AM10" s="13">
        <v>0.98529411764705899</v>
      </c>
      <c r="AN10" s="13">
        <v>1</v>
      </c>
      <c r="AO10" s="13">
        <v>0.98518518518518505</v>
      </c>
      <c r="AP10" s="13"/>
      <c r="AQ10" s="13">
        <v>0.99262536873156304</v>
      </c>
      <c r="AR10" s="13">
        <v>0.99687499999999996</v>
      </c>
      <c r="AS10" s="13"/>
      <c r="AT10" s="13">
        <v>0.99699699699699695</v>
      </c>
      <c r="AU10" s="13">
        <v>0.99374348279457803</v>
      </c>
      <c r="AV10" s="13"/>
      <c r="AW10" s="13">
        <v>0.99716713881019803</v>
      </c>
      <c r="AX10" s="13">
        <v>0.99370409233997903</v>
      </c>
      <c r="AY10" s="13"/>
      <c r="AZ10" s="13">
        <v>0.99630996309963105</v>
      </c>
      <c r="BA10" s="13">
        <v>0.99342105263157898</v>
      </c>
      <c r="BB10" s="13"/>
      <c r="BC10" s="13">
        <v>1</v>
      </c>
      <c r="BD10" s="13">
        <v>1</v>
      </c>
      <c r="BE10" s="13"/>
      <c r="BF10" s="13">
        <v>1</v>
      </c>
      <c r="BG10" s="13">
        <v>1</v>
      </c>
      <c r="BH10" s="13"/>
      <c r="BI10" s="13">
        <v>1</v>
      </c>
      <c r="BJ10" s="13">
        <v>0.99401197604790403</v>
      </c>
      <c r="BK10" s="13"/>
      <c r="BL10" s="13">
        <v>0.99603960396039604</v>
      </c>
      <c r="BM10" s="13">
        <v>0.99368686868686895</v>
      </c>
    </row>
    <row r="11" spans="2:65" x14ac:dyDescent="0.3">
      <c r="B11" s="14" t="s">
        <v>111</v>
      </c>
      <c r="C11" s="13">
        <v>3.7821482602118E-3</v>
      </c>
      <c r="D11" s="13">
        <v>6.4205457463884404E-3</v>
      </c>
      <c r="E11" s="13">
        <v>1.4450867052023099E-3</v>
      </c>
      <c r="F11" s="13"/>
      <c r="G11" s="13">
        <v>5.5248618784530402E-3</v>
      </c>
      <c r="H11" s="13">
        <v>5.60224089635854E-3</v>
      </c>
      <c r="I11" s="13">
        <v>3.6900369003690001E-3</v>
      </c>
      <c r="J11" s="13">
        <v>0</v>
      </c>
      <c r="K11" s="13">
        <v>0</v>
      </c>
      <c r="L11" s="13">
        <v>5.8479532163742704E-3</v>
      </c>
      <c r="M11" s="13"/>
      <c r="N11" s="13">
        <v>8.5106382978723406E-3</v>
      </c>
      <c r="O11" s="13">
        <v>0</v>
      </c>
      <c r="P11" s="13">
        <v>0</v>
      </c>
      <c r="Q11" s="13">
        <v>3.1347962382445101E-3</v>
      </c>
      <c r="R11" s="13"/>
      <c r="S11" s="13">
        <v>3.4602076124567501E-3</v>
      </c>
      <c r="T11" s="13">
        <v>7.4626865671641798E-3</v>
      </c>
      <c r="U11" s="13">
        <v>0</v>
      </c>
      <c r="V11" s="13">
        <v>0</v>
      </c>
      <c r="W11" s="13">
        <v>0</v>
      </c>
      <c r="X11" s="13">
        <v>7.5757575757575803E-3</v>
      </c>
      <c r="Y11" s="13">
        <v>9.3457943925233603E-3</v>
      </c>
      <c r="Z11" s="13">
        <v>0</v>
      </c>
      <c r="AA11" s="13">
        <v>0</v>
      </c>
      <c r="AB11" s="13">
        <v>1.0638297872340399E-2</v>
      </c>
      <c r="AC11" s="13">
        <v>0</v>
      </c>
      <c r="AD11" s="13">
        <v>0</v>
      </c>
      <c r="AE11" s="13"/>
      <c r="AF11" s="13">
        <v>3.76411543287327E-3</v>
      </c>
      <c r="AG11" s="13">
        <v>3.8910505836575902E-3</v>
      </c>
      <c r="AH11" s="13"/>
      <c r="AI11" s="13">
        <v>1.27118644067797E-2</v>
      </c>
      <c r="AJ11" s="13">
        <v>0</v>
      </c>
      <c r="AK11" s="13">
        <v>0</v>
      </c>
      <c r="AL11" s="13"/>
      <c r="AM11" s="13">
        <v>1.4705882352941201E-2</v>
      </c>
      <c r="AN11" s="13">
        <v>0</v>
      </c>
      <c r="AO11" s="13">
        <v>1.48148148148148E-2</v>
      </c>
      <c r="AP11" s="13"/>
      <c r="AQ11" s="13">
        <v>4.4247787610619503E-3</v>
      </c>
      <c r="AR11" s="13">
        <v>3.1250000000000002E-3</v>
      </c>
      <c r="AS11" s="13"/>
      <c r="AT11" s="13">
        <v>3.0030030030029999E-3</v>
      </c>
      <c r="AU11" s="13">
        <v>4.1710114702815399E-3</v>
      </c>
      <c r="AV11" s="13"/>
      <c r="AW11" s="13">
        <v>0</v>
      </c>
      <c r="AX11" s="13">
        <v>5.2465897166841602E-3</v>
      </c>
      <c r="AY11" s="13"/>
      <c r="AZ11" s="13">
        <v>3.6900369003690001E-3</v>
      </c>
      <c r="BA11" s="13">
        <v>3.94736842105263E-3</v>
      </c>
      <c r="BB11" s="13"/>
      <c r="BC11" s="13">
        <v>0</v>
      </c>
      <c r="BD11" s="13">
        <v>0</v>
      </c>
      <c r="BE11" s="13"/>
      <c r="BF11" s="13">
        <v>0</v>
      </c>
      <c r="BG11" s="13">
        <v>0</v>
      </c>
      <c r="BH11" s="13"/>
      <c r="BI11" s="13">
        <v>0</v>
      </c>
      <c r="BJ11" s="13">
        <v>4.2771599657827203E-3</v>
      </c>
      <c r="BK11" s="13"/>
      <c r="BL11" s="13">
        <v>3.9603960396039596E-3</v>
      </c>
      <c r="BM11" s="13">
        <v>3.7878787878787902E-3</v>
      </c>
    </row>
    <row r="12" spans="2:65" x14ac:dyDescent="0.3">
      <c r="B12" s="14" t="s">
        <v>91</v>
      </c>
      <c r="C12" s="17">
        <v>0</v>
      </c>
      <c r="D12" s="17">
        <v>0</v>
      </c>
      <c r="E12" s="17">
        <v>0</v>
      </c>
      <c r="F12" s="17"/>
      <c r="G12" s="17">
        <v>0</v>
      </c>
      <c r="H12" s="17">
        <v>0</v>
      </c>
      <c r="I12" s="17">
        <v>0</v>
      </c>
      <c r="J12" s="17">
        <v>0</v>
      </c>
      <c r="K12" s="17">
        <v>0</v>
      </c>
      <c r="L12" s="17">
        <v>0</v>
      </c>
      <c r="M12" s="17"/>
      <c r="N12" s="17">
        <v>0</v>
      </c>
      <c r="O12" s="17">
        <v>0</v>
      </c>
      <c r="P12" s="17">
        <v>0</v>
      </c>
      <c r="Q12" s="17">
        <v>0</v>
      </c>
      <c r="R12" s="17"/>
      <c r="S12" s="17">
        <v>0</v>
      </c>
      <c r="T12" s="17">
        <v>0</v>
      </c>
      <c r="U12" s="17">
        <v>0</v>
      </c>
      <c r="V12" s="17">
        <v>0</v>
      </c>
      <c r="W12" s="17">
        <v>0</v>
      </c>
      <c r="X12" s="17">
        <v>0</v>
      </c>
      <c r="Y12" s="17">
        <v>0</v>
      </c>
      <c r="Z12" s="17">
        <v>0</v>
      </c>
      <c r="AA12" s="17">
        <v>0</v>
      </c>
      <c r="AB12" s="17">
        <v>0</v>
      </c>
      <c r="AC12" s="17">
        <v>0</v>
      </c>
      <c r="AD12" s="17">
        <v>0</v>
      </c>
      <c r="AE12" s="17"/>
      <c r="AF12" s="17">
        <v>0</v>
      </c>
      <c r="AG12" s="17">
        <v>0</v>
      </c>
      <c r="AH12" s="17"/>
      <c r="AI12" s="17">
        <v>0</v>
      </c>
      <c r="AJ12" s="17">
        <v>0</v>
      </c>
      <c r="AK12" s="17">
        <v>0</v>
      </c>
      <c r="AL12" s="17"/>
      <c r="AM12" s="17">
        <v>0</v>
      </c>
      <c r="AN12" s="17">
        <v>0</v>
      </c>
      <c r="AO12" s="17">
        <v>0</v>
      </c>
      <c r="AP12" s="17"/>
      <c r="AQ12" s="17">
        <v>0</v>
      </c>
      <c r="AR12" s="17">
        <v>0</v>
      </c>
      <c r="AS12" s="17"/>
      <c r="AT12" s="17">
        <v>0</v>
      </c>
      <c r="AU12" s="17">
        <v>0</v>
      </c>
      <c r="AV12" s="17"/>
      <c r="AW12" s="17">
        <v>0</v>
      </c>
      <c r="AX12" s="17">
        <v>0</v>
      </c>
      <c r="AY12" s="17"/>
      <c r="AZ12" s="17">
        <v>0</v>
      </c>
      <c r="BA12" s="17">
        <v>0</v>
      </c>
      <c r="BB12" s="17"/>
      <c r="BC12" s="17">
        <v>0</v>
      </c>
      <c r="BD12" s="17">
        <v>0</v>
      </c>
      <c r="BE12" s="17"/>
      <c r="BF12" s="17">
        <v>0</v>
      </c>
      <c r="BG12" s="17">
        <v>0</v>
      </c>
      <c r="BH12" s="17"/>
      <c r="BI12" s="17">
        <v>0</v>
      </c>
      <c r="BJ12" s="17">
        <v>0</v>
      </c>
      <c r="BK12" s="17"/>
      <c r="BL12" s="17">
        <v>0</v>
      </c>
      <c r="BM12" s="17">
        <v>0</v>
      </c>
    </row>
    <row r="13" spans="2:65" x14ac:dyDescent="0.3">
      <c r="B13" s="25" t="s">
        <v>112</v>
      </c>
      <c r="C13" s="26">
        <v>1.5128593040847199E-3</v>
      </c>
      <c r="D13" s="26">
        <v>1.6051364365971101E-3</v>
      </c>
      <c r="E13" s="26">
        <v>1.4450867052023099E-3</v>
      </c>
      <c r="F13" s="26"/>
      <c r="G13" s="26">
        <v>5.5248618784530402E-3</v>
      </c>
      <c r="H13" s="26">
        <v>0</v>
      </c>
      <c r="I13" s="26">
        <v>3.6900369003690001E-3</v>
      </c>
      <c r="J13" s="26">
        <v>0</v>
      </c>
      <c r="K13" s="26">
        <v>0</v>
      </c>
      <c r="L13" s="26">
        <v>0</v>
      </c>
      <c r="M13" s="26"/>
      <c r="N13" s="26">
        <v>0</v>
      </c>
      <c r="O13" s="26">
        <v>2.94117647058824E-3</v>
      </c>
      <c r="P13" s="26">
        <v>0</v>
      </c>
      <c r="Q13" s="26">
        <v>3.1347962382445101E-3</v>
      </c>
      <c r="R13" s="26"/>
      <c r="S13" s="26">
        <v>0</v>
      </c>
      <c r="T13" s="26">
        <v>0</v>
      </c>
      <c r="U13" s="26">
        <v>0</v>
      </c>
      <c r="V13" s="26">
        <v>0</v>
      </c>
      <c r="W13" s="26">
        <v>0</v>
      </c>
      <c r="X13" s="26">
        <v>7.5757575757575803E-3</v>
      </c>
      <c r="Y13" s="26">
        <v>0</v>
      </c>
      <c r="Z13" s="26">
        <v>0</v>
      </c>
      <c r="AA13" s="26">
        <v>6.2893081761006301E-3</v>
      </c>
      <c r="AB13" s="26">
        <v>0</v>
      </c>
      <c r="AC13" s="26">
        <v>0</v>
      </c>
      <c r="AD13" s="26">
        <v>0</v>
      </c>
      <c r="AE13" s="26"/>
      <c r="AF13" s="26">
        <v>1.25470514429109E-3</v>
      </c>
      <c r="AG13" s="26">
        <v>1.9455252918287899E-3</v>
      </c>
      <c r="AH13" s="26"/>
      <c r="AI13" s="26">
        <v>0</v>
      </c>
      <c r="AJ13" s="26">
        <v>0</v>
      </c>
      <c r="AK13" s="26">
        <v>2.8901734104046198E-3</v>
      </c>
      <c r="AL13" s="26"/>
      <c r="AM13" s="26">
        <v>0</v>
      </c>
      <c r="AN13" s="26">
        <v>0</v>
      </c>
      <c r="AO13" s="26">
        <v>0</v>
      </c>
      <c r="AP13" s="26"/>
      <c r="AQ13" s="26">
        <v>2.9498525073746299E-3</v>
      </c>
      <c r="AR13" s="26">
        <v>0</v>
      </c>
      <c r="AS13" s="26"/>
      <c r="AT13" s="26">
        <v>0</v>
      </c>
      <c r="AU13" s="26">
        <v>2.08550573514077E-3</v>
      </c>
      <c r="AV13" s="26"/>
      <c r="AW13" s="26">
        <v>2.8328611898016999E-3</v>
      </c>
      <c r="AX13" s="26">
        <v>1.04931794333683E-3</v>
      </c>
      <c r="AY13" s="26"/>
      <c r="AZ13" s="26">
        <v>0</v>
      </c>
      <c r="BA13" s="26">
        <v>2.6315789473684201E-3</v>
      </c>
      <c r="BB13" s="26"/>
      <c r="BC13" s="26">
        <v>0</v>
      </c>
      <c r="BD13" s="26">
        <v>0</v>
      </c>
      <c r="BE13" s="26"/>
      <c r="BF13" s="26">
        <v>0</v>
      </c>
      <c r="BG13" s="26">
        <v>0</v>
      </c>
      <c r="BH13" s="26"/>
      <c r="BI13" s="26">
        <v>0</v>
      </c>
      <c r="BJ13" s="26">
        <v>1.71086398631309E-3</v>
      </c>
      <c r="BK13" s="26"/>
      <c r="BL13" s="26">
        <v>0</v>
      </c>
      <c r="BM13" s="26">
        <v>2.5252525252525298E-3</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0.38956127080181502</v>
      </c>
      <c r="D8" s="13">
        <v>0.37560192616372401</v>
      </c>
      <c r="E8" s="13">
        <v>0.40317919075144498</v>
      </c>
      <c r="F8" s="13"/>
      <c r="G8" s="13">
        <v>0.28176795580110497</v>
      </c>
      <c r="H8" s="13">
        <v>0.37535014005602202</v>
      </c>
      <c r="I8" s="13">
        <v>0.40221402214022101</v>
      </c>
      <c r="J8" s="13">
        <v>0.39810426540284399</v>
      </c>
      <c r="K8" s="13">
        <v>0.458015267175573</v>
      </c>
      <c r="L8" s="13">
        <v>0.45029239766081902</v>
      </c>
      <c r="M8" s="13"/>
      <c r="N8" s="13">
        <v>0.37234042553191499</v>
      </c>
      <c r="O8" s="13">
        <v>0.36470588235294099</v>
      </c>
      <c r="P8" s="13">
        <v>0.38764044943820197</v>
      </c>
      <c r="Q8" s="13">
        <v>0.43887147335423199</v>
      </c>
      <c r="R8" s="13"/>
      <c r="S8" s="13">
        <v>0.37716262975778497</v>
      </c>
      <c r="T8" s="13">
        <v>0.365671641791045</v>
      </c>
      <c r="U8" s="13">
        <v>0.38709677419354799</v>
      </c>
      <c r="V8" s="13">
        <v>0.39047619047618998</v>
      </c>
      <c r="W8" s="13">
        <v>0.378151260504202</v>
      </c>
      <c r="X8" s="13">
        <v>0.36363636363636398</v>
      </c>
      <c r="Y8" s="13">
        <v>0.38317757009345799</v>
      </c>
      <c r="Z8" s="13">
        <v>0.53333333333333299</v>
      </c>
      <c r="AA8" s="13">
        <v>0.42138364779874199</v>
      </c>
      <c r="AB8" s="13">
        <v>0.36170212765957399</v>
      </c>
      <c r="AC8" s="13">
        <v>0.33823529411764702</v>
      </c>
      <c r="AD8" s="13">
        <v>0.78260869565217395</v>
      </c>
      <c r="AE8" s="13"/>
      <c r="AF8" s="13">
        <v>0.370138017565872</v>
      </c>
      <c r="AG8" s="13">
        <v>0.42217898832684803</v>
      </c>
      <c r="AH8" s="13"/>
      <c r="AI8" s="13">
        <v>0.36016949152542399</v>
      </c>
      <c r="AJ8" s="13">
        <v>0.42857142857142899</v>
      </c>
      <c r="AK8" s="13">
        <v>0.34971098265896</v>
      </c>
      <c r="AL8" s="13"/>
      <c r="AM8" s="13">
        <v>0.47058823529411797</v>
      </c>
      <c r="AN8" s="13">
        <v>0.44230769230769201</v>
      </c>
      <c r="AO8" s="13">
        <v>0.281481481481481</v>
      </c>
      <c r="AP8" s="13"/>
      <c r="AQ8" s="13">
        <v>0.37905604719764002</v>
      </c>
      <c r="AR8" s="13">
        <v>0.40312500000000001</v>
      </c>
      <c r="AS8" s="13"/>
      <c r="AT8" s="13">
        <v>0.33933933933933902</v>
      </c>
      <c r="AU8" s="13">
        <v>0.40771637122002102</v>
      </c>
      <c r="AV8" s="13"/>
      <c r="AW8" s="13">
        <v>0.365439093484419</v>
      </c>
      <c r="AX8" s="13">
        <v>0.39979013641133299</v>
      </c>
      <c r="AY8" s="13"/>
      <c r="AZ8" s="13">
        <v>0.41512915129151301</v>
      </c>
      <c r="BA8" s="13">
        <v>0.37368421052631601</v>
      </c>
      <c r="BB8" s="13"/>
      <c r="BC8" s="13">
        <v>0.39942528735632199</v>
      </c>
      <c r="BD8" s="13">
        <v>0.360869565217391</v>
      </c>
      <c r="BE8" s="13"/>
      <c r="BF8" s="13">
        <v>0.39705882352941202</v>
      </c>
      <c r="BG8" s="13">
        <v>0.40094339622641501</v>
      </c>
      <c r="BH8" s="13"/>
      <c r="BI8" s="13">
        <v>0.44202898550724601</v>
      </c>
      <c r="BJ8" s="13">
        <v>0.38579982891360098</v>
      </c>
      <c r="BK8" s="13"/>
      <c r="BL8" s="13">
        <v>0.37425742574257398</v>
      </c>
      <c r="BM8" s="13">
        <v>0.40530303030303</v>
      </c>
    </row>
    <row r="9" spans="2:65" x14ac:dyDescent="0.3">
      <c r="B9" s="14" t="s">
        <v>109</v>
      </c>
      <c r="C9" s="13">
        <v>0.38804841149773101</v>
      </c>
      <c r="D9" s="13">
        <v>0.406099518459069</v>
      </c>
      <c r="E9" s="13">
        <v>0.369942196531792</v>
      </c>
      <c r="F9" s="13"/>
      <c r="G9" s="13">
        <v>0.46408839779005501</v>
      </c>
      <c r="H9" s="13">
        <v>0.36134453781512599</v>
      </c>
      <c r="I9" s="13">
        <v>0.36531365313653102</v>
      </c>
      <c r="J9" s="13">
        <v>0.45971563981042701</v>
      </c>
      <c r="K9" s="13">
        <v>0.35877862595419802</v>
      </c>
      <c r="L9" s="13">
        <v>0.33333333333333298</v>
      </c>
      <c r="M9" s="13"/>
      <c r="N9" s="13">
        <v>0.39361702127659598</v>
      </c>
      <c r="O9" s="13">
        <v>0.39117647058823501</v>
      </c>
      <c r="P9" s="13">
        <v>0.398876404494382</v>
      </c>
      <c r="Q9" s="13">
        <v>0.37617554858934199</v>
      </c>
      <c r="R9" s="13"/>
      <c r="S9" s="13">
        <v>0.41176470588235298</v>
      </c>
      <c r="T9" s="13">
        <v>0.42537313432835799</v>
      </c>
      <c r="U9" s="13">
        <v>0.33870967741935498</v>
      </c>
      <c r="V9" s="13">
        <v>0.35238095238095202</v>
      </c>
      <c r="W9" s="13">
        <v>0.378151260504202</v>
      </c>
      <c r="X9" s="13">
        <v>0.45454545454545497</v>
      </c>
      <c r="Y9" s="13">
        <v>0.355140186915888</v>
      </c>
      <c r="Z9" s="13">
        <v>0.233333333333333</v>
      </c>
      <c r="AA9" s="13">
        <v>0.41509433962264197</v>
      </c>
      <c r="AB9" s="13">
        <v>0.36170212765957399</v>
      </c>
      <c r="AC9" s="13">
        <v>0.38235294117647101</v>
      </c>
      <c r="AD9" s="13">
        <v>0.13043478260869601</v>
      </c>
      <c r="AE9" s="13"/>
      <c r="AF9" s="13">
        <v>0.39523212045169398</v>
      </c>
      <c r="AG9" s="13">
        <v>0.37354085603112802</v>
      </c>
      <c r="AH9" s="13"/>
      <c r="AI9" s="13">
        <v>0.40677966101694901</v>
      </c>
      <c r="AJ9" s="13">
        <v>0.36363636363636398</v>
      </c>
      <c r="AK9" s="13">
        <v>0.369942196531792</v>
      </c>
      <c r="AL9" s="13"/>
      <c r="AM9" s="13">
        <v>0.33823529411764702</v>
      </c>
      <c r="AN9" s="13">
        <v>0.36538461538461497</v>
      </c>
      <c r="AO9" s="13">
        <v>0.44444444444444398</v>
      </c>
      <c r="AP9" s="13"/>
      <c r="AQ9" s="13">
        <v>0.38938053097345099</v>
      </c>
      <c r="AR9" s="13">
        <v>0.38437500000000002</v>
      </c>
      <c r="AS9" s="13"/>
      <c r="AT9" s="13">
        <v>0.42642642642642598</v>
      </c>
      <c r="AU9" s="13">
        <v>0.373305526590198</v>
      </c>
      <c r="AV9" s="13"/>
      <c r="AW9" s="13">
        <v>0.39093484419263502</v>
      </c>
      <c r="AX9" s="13">
        <v>0.38719832109129099</v>
      </c>
      <c r="AY9" s="13"/>
      <c r="AZ9" s="13">
        <v>0.39298892988929901</v>
      </c>
      <c r="BA9" s="13">
        <v>0.38815789473684198</v>
      </c>
      <c r="BB9" s="13"/>
      <c r="BC9" s="13">
        <v>0.37643678160919503</v>
      </c>
      <c r="BD9" s="13">
        <v>0.39565217391304303</v>
      </c>
      <c r="BE9" s="13"/>
      <c r="BF9" s="13">
        <v>0.375</v>
      </c>
      <c r="BG9" s="13">
        <v>0.37735849056603799</v>
      </c>
      <c r="BH9" s="13"/>
      <c r="BI9" s="13">
        <v>0.35507246376811602</v>
      </c>
      <c r="BJ9" s="13">
        <v>0.39264328485885402</v>
      </c>
      <c r="BK9" s="13"/>
      <c r="BL9" s="13">
        <v>0.40792079207920801</v>
      </c>
      <c r="BM9" s="13">
        <v>0.37247474747474701</v>
      </c>
    </row>
    <row r="10" spans="2:65" x14ac:dyDescent="0.3">
      <c r="B10" s="14" t="s">
        <v>110</v>
      </c>
      <c r="C10" s="13">
        <v>0.12783661119515899</v>
      </c>
      <c r="D10" s="13">
        <v>0.13322632423756001</v>
      </c>
      <c r="E10" s="13">
        <v>0.122832369942197</v>
      </c>
      <c r="F10" s="13"/>
      <c r="G10" s="13">
        <v>0.13259668508287301</v>
      </c>
      <c r="H10" s="13">
        <v>0.165266106442577</v>
      </c>
      <c r="I10" s="13">
        <v>0.14022140221402199</v>
      </c>
      <c r="J10" s="13">
        <v>6.6350710900473897E-2</v>
      </c>
      <c r="K10" s="13">
        <v>9.9236641221374003E-2</v>
      </c>
      <c r="L10" s="13">
        <v>0.12280701754386</v>
      </c>
      <c r="M10" s="13"/>
      <c r="N10" s="13">
        <v>0.14042553191489399</v>
      </c>
      <c r="O10" s="13">
        <v>0.14411764705882399</v>
      </c>
      <c r="P10" s="13">
        <v>0.101123595505618</v>
      </c>
      <c r="Q10" s="13">
        <v>0.10658307210031299</v>
      </c>
      <c r="R10" s="13"/>
      <c r="S10" s="13">
        <v>0.13840830449826999</v>
      </c>
      <c r="T10" s="13">
        <v>7.4626865671641798E-2</v>
      </c>
      <c r="U10" s="13">
        <v>9.6774193548387094E-2</v>
      </c>
      <c r="V10" s="13">
        <v>0.17142857142857101</v>
      </c>
      <c r="W10" s="13">
        <v>0.151260504201681</v>
      </c>
      <c r="X10" s="13">
        <v>0.12121212121212099</v>
      </c>
      <c r="Y10" s="13">
        <v>0.13084112149532701</v>
      </c>
      <c r="Z10" s="13">
        <v>0.133333333333333</v>
      </c>
      <c r="AA10" s="13">
        <v>0.113207547169811</v>
      </c>
      <c r="AB10" s="13">
        <v>0.159574468085106</v>
      </c>
      <c r="AC10" s="13">
        <v>0.11764705882352899</v>
      </c>
      <c r="AD10" s="13">
        <v>8.6956521739130405E-2</v>
      </c>
      <c r="AE10" s="13"/>
      <c r="AF10" s="13">
        <v>0.13927227101631101</v>
      </c>
      <c r="AG10" s="13">
        <v>0.11284046692607</v>
      </c>
      <c r="AH10" s="13"/>
      <c r="AI10" s="13">
        <v>0.152542372881356</v>
      </c>
      <c r="AJ10" s="13">
        <v>0.168831168831169</v>
      </c>
      <c r="AK10" s="13">
        <v>0.14161849710982699</v>
      </c>
      <c r="AL10" s="13"/>
      <c r="AM10" s="13">
        <v>0.161764705882353</v>
      </c>
      <c r="AN10" s="13">
        <v>9.6153846153846201E-2</v>
      </c>
      <c r="AO10" s="13">
        <v>0.19259259259259301</v>
      </c>
      <c r="AP10" s="13"/>
      <c r="AQ10" s="13">
        <v>0.13716814159292001</v>
      </c>
      <c r="AR10" s="13">
        <v>0.1171875</v>
      </c>
      <c r="AS10" s="13"/>
      <c r="AT10" s="13">
        <v>0.144144144144144</v>
      </c>
      <c r="AU10" s="13">
        <v>0.123044838373306</v>
      </c>
      <c r="AV10" s="13"/>
      <c r="AW10" s="13">
        <v>0.13314447592067999</v>
      </c>
      <c r="AX10" s="13">
        <v>0.12381951731374601</v>
      </c>
      <c r="AY10" s="13"/>
      <c r="AZ10" s="13">
        <v>0.101476014760148</v>
      </c>
      <c r="BA10" s="13">
        <v>0.14605263157894699</v>
      </c>
      <c r="BB10" s="13"/>
      <c r="BC10" s="13">
        <v>0.12931034482758599</v>
      </c>
      <c r="BD10" s="13">
        <v>0.139130434782609</v>
      </c>
      <c r="BE10" s="13"/>
      <c r="BF10" s="13">
        <v>0.14705882352941199</v>
      </c>
      <c r="BG10" s="13">
        <v>0.117924528301887</v>
      </c>
      <c r="BH10" s="13"/>
      <c r="BI10" s="13">
        <v>0.13768115942028999</v>
      </c>
      <c r="BJ10" s="13">
        <v>0.12660393498716899</v>
      </c>
      <c r="BK10" s="13"/>
      <c r="BL10" s="13">
        <v>0.118811881188119</v>
      </c>
      <c r="BM10" s="13">
        <v>0.13131313131313099</v>
      </c>
    </row>
    <row r="11" spans="2:65" x14ac:dyDescent="0.3">
      <c r="B11" s="14" t="s">
        <v>111</v>
      </c>
      <c r="C11" s="13">
        <v>3.1013615733736798E-2</v>
      </c>
      <c r="D11" s="13">
        <v>3.2102728731942198E-2</v>
      </c>
      <c r="E11" s="13">
        <v>3.0346820809248599E-2</v>
      </c>
      <c r="F11" s="13"/>
      <c r="G11" s="13">
        <v>6.6298342541436503E-2</v>
      </c>
      <c r="H11" s="13">
        <v>3.64145658263305E-2</v>
      </c>
      <c r="I11" s="13">
        <v>2.2140221402214E-2</v>
      </c>
      <c r="J11" s="13">
        <v>2.3696682464454999E-2</v>
      </c>
      <c r="K11" s="13">
        <v>1.5267175572519101E-2</v>
      </c>
      <c r="L11" s="13">
        <v>1.7543859649122799E-2</v>
      </c>
      <c r="M11" s="13"/>
      <c r="N11" s="13">
        <v>2.5531914893616999E-2</v>
      </c>
      <c r="O11" s="13">
        <v>3.2352941176470598E-2</v>
      </c>
      <c r="P11" s="13">
        <v>6.1797752808988797E-2</v>
      </c>
      <c r="Q11" s="13">
        <v>1.56739811912226E-2</v>
      </c>
      <c r="R11" s="13"/>
      <c r="S11" s="13">
        <v>2.0761245674740501E-2</v>
      </c>
      <c r="T11" s="13">
        <v>2.2388059701492501E-2</v>
      </c>
      <c r="U11" s="13">
        <v>9.6774193548387094E-2</v>
      </c>
      <c r="V11" s="13">
        <v>2.8571428571428598E-2</v>
      </c>
      <c r="W11" s="13">
        <v>3.3613445378151301E-2</v>
      </c>
      <c r="X11" s="13">
        <v>2.27272727272727E-2</v>
      </c>
      <c r="Y11" s="13">
        <v>4.67289719626168E-2</v>
      </c>
      <c r="Z11" s="13">
        <v>0.1</v>
      </c>
      <c r="AA11" s="13">
        <v>0</v>
      </c>
      <c r="AB11" s="13">
        <v>4.2553191489361701E-2</v>
      </c>
      <c r="AC11" s="13">
        <v>5.8823529411764698E-2</v>
      </c>
      <c r="AD11" s="13">
        <v>0</v>
      </c>
      <c r="AE11" s="13"/>
      <c r="AF11" s="13">
        <v>3.2622333751568401E-2</v>
      </c>
      <c r="AG11" s="13">
        <v>2.7237354085603099E-2</v>
      </c>
      <c r="AH11" s="13"/>
      <c r="AI11" s="13">
        <v>3.8135593220338999E-2</v>
      </c>
      <c r="AJ11" s="13">
        <v>1.2987012987013E-2</v>
      </c>
      <c r="AK11" s="13">
        <v>5.2023121387283197E-2</v>
      </c>
      <c r="AL11" s="13"/>
      <c r="AM11" s="13">
        <v>0</v>
      </c>
      <c r="AN11" s="13">
        <v>7.69230769230769E-2</v>
      </c>
      <c r="AO11" s="13">
        <v>3.7037037037037E-2</v>
      </c>
      <c r="AP11" s="13"/>
      <c r="AQ11" s="13">
        <v>3.2448377581120902E-2</v>
      </c>
      <c r="AR11" s="13">
        <v>2.9687499999999999E-2</v>
      </c>
      <c r="AS11" s="13"/>
      <c r="AT11" s="13">
        <v>2.4024024024024E-2</v>
      </c>
      <c r="AU11" s="13">
        <v>3.2325338894681997E-2</v>
      </c>
      <c r="AV11" s="13"/>
      <c r="AW11" s="13">
        <v>4.2492917847025503E-2</v>
      </c>
      <c r="AX11" s="13">
        <v>2.7282266526757599E-2</v>
      </c>
      <c r="AY11" s="13"/>
      <c r="AZ11" s="13">
        <v>2.9520295202952001E-2</v>
      </c>
      <c r="BA11" s="13">
        <v>3.1578947368421102E-2</v>
      </c>
      <c r="BB11" s="13"/>
      <c r="BC11" s="13">
        <v>3.7356321839080497E-2</v>
      </c>
      <c r="BD11" s="13">
        <v>3.0434782608695699E-2</v>
      </c>
      <c r="BE11" s="13"/>
      <c r="BF11" s="13">
        <v>2.9411764705882401E-2</v>
      </c>
      <c r="BG11" s="13">
        <v>4.2452830188679201E-2</v>
      </c>
      <c r="BH11" s="13"/>
      <c r="BI11" s="13">
        <v>2.8985507246376802E-2</v>
      </c>
      <c r="BJ11" s="13">
        <v>2.9940119760479E-2</v>
      </c>
      <c r="BK11" s="13"/>
      <c r="BL11" s="13">
        <v>3.36633663366337E-2</v>
      </c>
      <c r="BM11" s="13">
        <v>2.7777777777777801E-2</v>
      </c>
    </row>
    <row r="12" spans="2:65" x14ac:dyDescent="0.3">
      <c r="B12" s="14" t="s">
        <v>91</v>
      </c>
      <c r="C12" s="17">
        <v>6.35400907715582E-2</v>
      </c>
      <c r="D12" s="17">
        <v>5.2969502407704698E-2</v>
      </c>
      <c r="E12" s="17">
        <v>7.3699421965317896E-2</v>
      </c>
      <c r="F12" s="17"/>
      <c r="G12" s="17">
        <v>5.5248618784530398E-2</v>
      </c>
      <c r="H12" s="17">
        <v>6.1624649859944002E-2</v>
      </c>
      <c r="I12" s="17">
        <v>7.0110701107011106E-2</v>
      </c>
      <c r="J12" s="17">
        <v>5.2132701421800903E-2</v>
      </c>
      <c r="K12" s="17">
        <v>6.8702290076335895E-2</v>
      </c>
      <c r="L12" s="17">
        <v>7.6023391812865507E-2</v>
      </c>
      <c r="M12" s="17"/>
      <c r="N12" s="17">
        <v>6.8085106382978697E-2</v>
      </c>
      <c r="O12" s="17">
        <v>6.7647058823529393E-2</v>
      </c>
      <c r="P12" s="17">
        <v>5.0561797752809001E-2</v>
      </c>
      <c r="Q12" s="17">
        <v>6.2695924764890304E-2</v>
      </c>
      <c r="R12" s="17"/>
      <c r="S12" s="17">
        <v>5.1903114186851201E-2</v>
      </c>
      <c r="T12" s="17">
        <v>0.111940298507463</v>
      </c>
      <c r="U12" s="17">
        <v>8.0645161290322606E-2</v>
      </c>
      <c r="V12" s="17">
        <v>5.7142857142857099E-2</v>
      </c>
      <c r="W12" s="17">
        <v>5.8823529411764698E-2</v>
      </c>
      <c r="X12" s="17">
        <v>3.7878787878787901E-2</v>
      </c>
      <c r="Y12" s="17">
        <v>8.4112149532710304E-2</v>
      </c>
      <c r="Z12" s="17">
        <v>0</v>
      </c>
      <c r="AA12" s="17">
        <v>5.0314465408804999E-2</v>
      </c>
      <c r="AB12" s="17">
        <v>7.4468085106383003E-2</v>
      </c>
      <c r="AC12" s="17">
        <v>0.10294117647058799</v>
      </c>
      <c r="AD12" s="17">
        <v>0</v>
      </c>
      <c r="AE12" s="17"/>
      <c r="AF12" s="17">
        <v>6.2735257214554599E-2</v>
      </c>
      <c r="AG12" s="17">
        <v>6.4202334630350202E-2</v>
      </c>
      <c r="AH12" s="17"/>
      <c r="AI12" s="17">
        <v>4.2372881355932202E-2</v>
      </c>
      <c r="AJ12" s="17">
        <v>2.5974025974026E-2</v>
      </c>
      <c r="AK12" s="17">
        <v>8.6705202312138699E-2</v>
      </c>
      <c r="AL12" s="17"/>
      <c r="AM12" s="17">
        <v>2.9411764705882401E-2</v>
      </c>
      <c r="AN12" s="17">
        <v>1.9230769230769201E-2</v>
      </c>
      <c r="AO12" s="17">
        <v>4.4444444444444398E-2</v>
      </c>
      <c r="AP12" s="17"/>
      <c r="AQ12" s="17">
        <v>6.1946902654867297E-2</v>
      </c>
      <c r="AR12" s="17">
        <v>6.5625000000000003E-2</v>
      </c>
      <c r="AS12" s="17"/>
      <c r="AT12" s="17">
        <v>6.6066066066066104E-2</v>
      </c>
      <c r="AU12" s="17">
        <v>6.3607924921793499E-2</v>
      </c>
      <c r="AV12" s="17"/>
      <c r="AW12" s="17">
        <v>6.79886685552408E-2</v>
      </c>
      <c r="AX12" s="17">
        <v>6.1909758656873003E-2</v>
      </c>
      <c r="AY12" s="17"/>
      <c r="AZ12" s="17">
        <v>6.0885608856088597E-2</v>
      </c>
      <c r="BA12" s="17">
        <v>6.0526315789473699E-2</v>
      </c>
      <c r="BB12" s="17"/>
      <c r="BC12" s="17">
        <v>5.7471264367816098E-2</v>
      </c>
      <c r="BD12" s="17">
        <v>7.3913043478260901E-2</v>
      </c>
      <c r="BE12" s="17"/>
      <c r="BF12" s="17">
        <v>5.1470588235294101E-2</v>
      </c>
      <c r="BG12" s="17">
        <v>6.1320754716981098E-2</v>
      </c>
      <c r="BH12" s="17"/>
      <c r="BI12" s="17">
        <v>3.6231884057971002E-2</v>
      </c>
      <c r="BJ12" s="17">
        <v>6.5012831479897407E-2</v>
      </c>
      <c r="BK12" s="17"/>
      <c r="BL12" s="17">
        <v>6.5346534653465294E-2</v>
      </c>
      <c r="BM12" s="17">
        <v>6.3131313131313094E-2</v>
      </c>
    </row>
    <row r="13" spans="2:65" x14ac:dyDescent="0.3">
      <c r="B13" s="25" t="s">
        <v>112</v>
      </c>
      <c r="C13" s="26">
        <v>0.77760968229954597</v>
      </c>
      <c r="D13" s="26">
        <v>0.78170144462279301</v>
      </c>
      <c r="E13" s="26">
        <v>0.77312138728323698</v>
      </c>
      <c r="F13" s="26"/>
      <c r="G13" s="26">
        <v>0.74585635359115998</v>
      </c>
      <c r="H13" s="26">
        <v>0.73669467787114895</v>
      </c>
      <c r="I13" s="26">
        <v>0.76752767527675303</v>
      </c>
      <c r="J13" s="26">
        <v>0.85781990521327001</v>
      </c>
      <c r="K13" s="26">
        <v>0.81679389312977102</v>
      </c>
      <c r="L13" s="26">
        <v>0.783625730994152</v>
      </c>
      <c r="M13" s="26"/>
      <c r="N13" s="26">
        <v>0.76595744680851097</v>
      </c>
      <c r="O13" s="26">
        <v>0.75588235294117601</v>
      </c>
      <c r="P13" s="26">
        <v>0.78651685393258397</v>
      </c>
      <c r="Q13" s="26">
        <v>0.81504702194357403</v>
      </c>
      <c r="R13" s="26"/>
      <c r="S13" s="26">
        <v>0.78892733564013795</v>
      </c>
      <c r="T13" s="26">
        <v>0.79104477611940305</v>
      </c>
      <c r="U13" s="26">
        <v>0.72580645161290303</v>
      </c>
      <c r="V13" s="26">
        <v>0.74285714285714299</v>
      </c>
      <c r="W13" s="26">
        <v>0.75630252100840301</v>
      </c>
      <c r="X13" s="26">
        <v>0.81818181818181801</v>
      </c>
      <c r="Y13" s="26">
        <v>0.73831775700934599</v>
      </c>
      <c r="Z13" s="26">
        <v>0.76666666666666705</v>
      </c>
      <c r="AA13" s="26">
        <v>0.83647798742138402</v>
      </c>
      <c r="AB13" s="26">
        <v>0.72340425531914898</v>
      </c>
      <c r="AC13" s="26">
        <v>0.72058823529411797</v>
      </c>
      <c r="AD13" s="26">
        <v>0.91304347826086996</v>
      </c>
      <c r="AE13" s="26"/>
      <c r="AF13" s="26">
        <v>0.76537013801756604</v>
      </c>
      <c r="AG13" s="26">
        <v>0.79571984435797705</v>
      </c>
      <c r="AH13" s="26"/>
      <c r="AI13" s="26">
        <v>0.76694915254237295</v>
      </c>
      <c r="AJ13" s="26">
        <v>0.79220779220779203</v>
      </c>
      <c r="AK13" s="26">
        <v>0.719653179190751</v>
      </c>
      <c r="AL13" s="26"/>
      <c r="AM13" s="26">
        <v>0.80882352941176505</v>
      </c>
      <c r="AN13" s="26">
        <v>0.80769230769230804</v>
      </c>
      <c r="AO13" s="26">
        <v>0.72592592592592597</v>
      </c>
      <c r="AP13" s="26"/>
      <c r="AQ13" s="26">
        <v>0.76843657817109101</v>
      </c>
      <c r="AR13" s="26">
        <v>0.78749999999999998</v>
      </c>
      <c r="AS13" s="26"/>
      <c r="AT13" s="26">
        <v>0.76576576576576605</v>
      </c>
      <c r="AU13" s="26">
        <v>0.78102189781021902</v>
      </c>
      <c r="AV13" s="26"/>
      <c r="AW13" s="26">
        <v>0.75637393767705396</v>
      </c>
      <c r="AX13" s="26">
        <v>0.78698845750262303</v>
      </c>
      <c r="AY13" s="26"/>
      <c r="AZ13" s="26">
        <v>0.80811808118081196</v>
      </c>
      <c r="BA13" s="26">
        <v>0.76184210526315799</v>
      </c>
      <c r="BB13" s="26"/>
      <c r="BC13" s="26">
        <v>0.77586206896551702</v>
      </c>
      <c r="BD13" s="26">
        <v>0.75652173913043497</v>
      </c>
      <c r="BE13" s="26"/>
      <c r="BF13" s="26">
        <v>0.77205882352941202</v>
      </c>
      <c r="BG13" s="26">
        <v>0.77830188679245305</v>
      </c>
      <c r="BH13" s="26"/>
      <c r="BI13" s="26">
        <v>0.79710144927536197</v>
      </c>
      <c r="BJ13" s="26">
        <v>0.77844311377245501</v>
      </c>
      <c r="BK13" s="26"/>
      <c r="BL13" s="26">
        <v>0.78217821782178198</v>
      </c>
      <c r="BM13" s="26">
        <v>0.77777777777777801</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0.41981845688350999</v>
      </c>
      <c r="D8" s="13">
        <v>0.39646869983948602</v>
      </c>
      <c r="E8" s="13">
        <v>0.439306358381503</v>
      </c>
      <c r="F8" s="13"/>
      <c r="G8" s="13">
        <v>0.40331491712707201</v>
      </c>
      <c r="H8" s="13">
        <v>0.45938375350140098</v>
      </c>
      <c r="I8" s="13">
        <v>0.36162361623616202</v>
      </c>
      <c r="J8" s="13">
        <v>0.42180094786729899</v>
      </c>
      <c r="K8" s="13">
        <v>0.44274809160305301</v>
      </c>
      <c r="L8" s="13">
        <v>0.426900584795322</v>
      </c>
      <c r="M8" s="13"/>
      <c r="N8" s="13">
        <v>0.39787234042553199</v>
      </c>
      <c r="O8" s="13">
        <v>0.41764705882352898</v>
      </c>
      <c r="P8" s="13">
        <v>0.41573033707865198</v>
      </c>
      <c r="Q8" s="13">
        <v>0.45768025078369901</v>
      </c>
      <c r="R8" s="13"/>
      <c r="S8" s="13">
        <v>0.40484429065743899</v>
      </c>
      <c r="T8" s="13">
        <v>0.43283582089552203</v>
      </c>
      <c r="U8" s="13">
        <v>0.43548387096774199</v>
      </c>
      <c r="V8" s="13">
        <v>0.40952380952381001</v>
      </c>
      <c r="W8" s="13">
        <v>0.38655462184874001</v>
      </c>
      <c r="X8" s="13">
        <v>0.40151515151515099</v>
      </c>
      <c r="Y8" s="13">
        <v>0.51401869158878499</v>
      </c>
      <c r="Z8" s="13">
        <v>0.3</v>
      </c>
      <c r="AA8" s="13">
        <v>0.41509433962264197</v>
      </c>
      <c r="AB8" s="13">
        <v>0.44680851063829802</v>
      </c>
      <c r="AC8" s="13">
        <v>0.38235294117647101</v>
      </c>
      <c r="AD8" s="13">
        <v>0.565217391304348</v>
      </c>
      <c r="AE8" s="13"/>
      <c r="AF8" s="13">
        <v>0.41405269761606001</v>
      </c>
      <c r="AG8" s="13">
        <v>0.42607003891050599</v>
      </c>
      <c r="AH8" s="13"/>
      <c r="AI8" s="13">
        <v>0.35169491525423702</v>
      </c>
      <c r="AJ8" s="13">
        <v>0.506493506493506</v>
      </c>
      <c r="AK8" s="13">
        <v>0.40751445086705201</v>
      </c>
      <c r="AL8" s="13"/>
      <c r="AM8" s="13">
        <v>0.51470588235294101</v>
      </c>
      <c r="AN8" s="13">
        <v>0.40384615384615402</v>
      </c>
      <c r="AO8" s="13">
        <v>0.31111111111111101</v>
      </c>
      <c r="AP8" s="13"/>
      <c r="AQ8" s="13">
        <v>0.43362831858407103</v>
      </c>
      <c r="AR8" s="13">
        <v>0.40781250000000002</v>
      </c>
      <c r="AS8" s="13"/>
      <c r="AT8" s="13">
        <v>0.40540540540540498</v>
      </c>
      <c r="AU8" s="13">
        <v>0.42544316996871701</v>
      </c>
      <c r="AV8" s="13"/>
      <c r="AW8" s="13">
        <v>0.41926345609065202</v>
      </c>
      <c r="AX8" s="13">
        <v>0.41972717733473203</v>
      </c>
      <c r="AY8" s="13"/>
      <c r="AZ8" s="13">
        <v>0.433579335793358</v>
      </c>
      <c r="BA8" s="13">
        <v>0.413157894736842</v>
      </c>
      <c r="BB8" s="13"/>
      <c r="BC8" s="13">
        <v>0.43678160919540199</v>
      </c>
      <c r="BD8" s="13">
        <v>0.37826086956521698</v>
      </c>
      <c r="BE8" s="13"/>
      <c r="BF8" s="13">
        <v>0.441176470588235</v>
      </c>
      <c r="BG8" s="13">
        <v>0.43396226415094302</v>
      </c>
      <c r="BH8" s="13"/>
      <c r="BI8" s="13">
        <v>0.41304347826087001</v>
      </c>
      <c r="BJ8" s="13">
        <v>0.42087254063301999</v>
      </c>
      <c r="BK8" s="13"/>
      <c r="BL8" s="13">
        <v>0.45544554455445502</v>
      </c>
      <c r="BM8" s="13">
        <v>0.40277777777777801</v>
      </c>
    </row>
    <row r="9" spans="2:65" x14ac:dyDescent="0.3">
      <c r="B9" s="14" t="s">
        <v>109</v>
      </c>
      <c r="C9" s="13">
        <v>0.39712556732223903</v>
      </c>
      <c r="D9" s="13">
        <v>0.38523274478330699</v>
      </c>
      <c r="E9" s="13">
        <v>0.40895953757225401</v>
      </c>
      <c r="F9" s="13"/>
      <c r="G9" s="13">
        <v>0.46408839779005501</v>
      </c>
      <c r="H9" s="13">
        <v>0.33333333333333298</v>
      </c>
      <c r="I9" s="13">
        <v>0.45756457564575598</v>
      </c>
      <c r="J9" s="13">
        <v>0.42654028436018998</v>
      </c>
      <c r="K9" s="13">
        <v>0.35114503816793902</v>
      </c>
      <c r="L9" s="13">
        <v>0.36257309941520499</v>
      </c>
      <c r="M9" s="13"/>
      <c r="N9" s="13">
        <v>0.41489361702127697</v>
      </c>
      <c r="O9" s="13">
        <v>0.39411764705882402</v>
      </c>
      <c r="P9" s="13">
        <v>0.43258426966292102</v>
      </c>
      <c r="Q9" s="13">
        <v>0.35423197492163</v>
      </c>
      <c r="R9" s="13"/>
      <c r="S9" s="13">
        <v>0.40138408304498302</v>
      </c>
      <c r="T9" s="13">
        <v>0.42537313432835799</v>
      </c>
      <c r="U9" s="13">
        <v>0.40322580645161299</v>
      </c>
      <c r="V9" s="13">
        <v>0.40952380952381001</v>
      </c>
      <c r="W9" s="13">
        <v>0.40336134453781503</v>
      </c>
      <c r="X9" s="13">
        <v>0.44696969696969702</v>
      </c>
      <c r="Y9" s="13">
        <v>0.28037383177570102</v>
      </c>
      <c r="Z9" s="13">
        <v>0.53333333333333299</v>
      </c>
      <c r="AA9" s="13">
        <v>0.40251572327044</v>
      </c>
      <c r="AB9" s="13">
        <v>0.340425531914894</v>
      </c>
      <c r="AC9" s="13">
        <v>0.39705882352941202</v>
      </c>
      <c r="AD9" s="13">
        <v>0.34782608695652201</v>
      </c>
      <c r="AE9" s="13"/>
      <c r="AF9" s="13">
        <v>0.39523212045169398</v>
      </c>
      <c r="AG9" s="13">
        <v>0.404669260700389</v>
      </c>
      <c r="AH9" s="13"/>
      <c r="AI9" s="13">
        <v>0.41949152542372897</v>
      </c>
      <c r="AJ9" s="13">
        <v>0.37662337662337703</v>
      </c>
      <c r="AK9" s="13">
        <v>0.38150289017340999</v>
      </c>
      <c r="AL9" s="13"/>
      <c r="AM9" s="13">
        <v>0.35294117647058798</v>
      </c>
      <c r="AN9" s="13">
        <v>0.38461538461538503</v>
      </c>
      <c r="AO9" s="13">
        <v>0.437037037037037</v>
      </c>
      <c r="AP9" s="13"/>
      <c r="AQ9" s="13">
        <v>0.37905604719764002</v>
      </c>
      <c r="AR9" s="13">
        <v>0.4140625</v>
      </c>
      <c r="AS9" s="13"/>
      <c r="AT9" s="13">
        <v>0.42042042042041999</v>
      </c>
      <c r="AU9" s="13">
        <v>0.38790406673618399</v>
      </c>
      <c r="AV9" s="13"/>
      <c r="AW9" s="13">
        <v>0.40226628895184102</v>
      </c>
      <c r="AX9" s="13">
        <v>0.39559286463798499</v>
      </c>
      <c r="AY9" s="13"/>
      <c r="AZ9" s="13">
        <v>0.38745387453874502</v>
      </c>
      <c r="BA9" s="13">
        <v>0.40131578947368401</v>
      </c>
      <c r="BB9" s="13"/>
      <c r="BC9" s="13">
        <v>0.38793103448275901</v>
      </c>
      <c r="BD9" s="13">
        <v>0.40869565217391302</v>
      </c>
      <c r="BE9" s="13"/>
      <c r="BF9" s="13">
        <v>0.39705882352941202</v>
      </c>
      <c r="BG9" s="13">
        <v>0.38207547169811301</v>
      </c>
      <c r="BH9" s="13"/>
      <c r="BI9" s="13">
        <v>0.39130434782608697</v>
      </c>
      <c r="BJ9" s="13">
        <v>0.39777587681779297</v>
      </c>
      <c r="BK9" s="13"/>
      <c r="BL9" s="13">
        <v>0.366336633663366</v>
      </c>
      <c r="BM9" s="13">
        <v>0.41792929292929298</v>
      </c>
    </row>
    <row r="10" spans="2:65" x14ac:dyDescent="0.3">
      <c r="B10" s="14" t="s">
        <v>110</v>
      </c>
      <c r="C10" s="13">
        <v>0.125567322239032</v>
      </c>
      <c r="D10" s="13">
        <v>0.15569823434992</v>
      </c>
      <c r="E10" s="13">
        <v>9.9710982658959502E-2</v>
      </c>
      <c r="F10" s="13"/>
      <c r="G10" s="13">
        <v>0.10497237569060799</v>
      </c>
      <c r="H10" s="13">
        <v>0.140056022408964</v>
      </c>
      <c r="I10" s="13">
        <v>0.132841328413284</v>
      </c>
      <c r="J10" s="13">
        <v>9.4786729857819899E-2</v>
      </c>
      <c r="K10" s="13">
        <v>0.122137404580153</v>
      </c>
      <c r="L10" s="13">
        <v>0.14619883040935699</v>
      </c>
      <c r="M10" s="13"/>
      <c r="N10" s="13">
        <v>0.12553191489361701</v>
      </c>
      <c r="O10" s="13">
        <v>0.120588235294118</v>
      </c>
      <c r="P10" s="13">
        <v>0.123595505617978</v>
      </c>
      <c r="Q10" s="13">
        <v>0.128526645768025</v>
      </c>
      <c r="R10" s="13"/>
      <c r="S10" s="13">
        <v>0.152249134948097</v>
      </c>
      <c r="T10" s="13">
        <v>8.9552238805970102E-2</v>
      </c>
      <c r="U10" s="13">
        <v>0.14516129032258099</v>
      </c>
      <c r="V10" s="13">
        <v>0.12380952380952399</v>
      </c>
      <c r="W10" s="13">
        <v>0.159663865546218</v>
      </c>
      <c r="X10" s="13">
        <v>7.5757575757575801E-2</v>
      </c>
      <c r="Y10" s="13">
        <v>0.121495327102804</v>
      </c>
      <c r="Z10" s="13">
        <v>0.133333333333333</v>
      </c>
      <c r="AA10" s="13">
        <v>0.106918238993711</v>
      </c>
      <c r="AB10" s="13">
        <v>0.14893617021276601</v>
      </c>
      <c r="AC10" s="13">
        <v>0.14705882352941199</v>
      </c>
      <c r="AD10" s="13">
        <v>4.3478260869565202E-2</v>
      </c>
      <c r="AE10" s="13"/>
      <c r="AF10" s="13">
        <v>0.13550815558343801</v>
      </c>
      <c r="AG10" s="13">
        <v>0.10894941634241199</v>
      </c>
      <c r="AH10" s="13"/>
      <c r="AI10" s="13">
        <v>0.161016949152542</v>
      </c>
      <c r="AJ10" s="13">
        <v>6.4935064935064901E-2</v>
      </c>
      <c r="AK10" s="13">
        <v>0.15028901734104</v>
      </c>
      <c r="AL10" s="13"/>
      <c r="AM10" s="13">
        <v>8.8235294117647106E-2</v>
      </c>
      <c r="AN10" s="13">
        <v>0.134615384615385</v>
      </c>
      <c r="AO10" s="13">
        <v>0.18518518518518501</v>
      </c>
      <c r="AP10" s="13"/>
      <c r="AQ10" s="13">
        <v>0.131268436578171</v>
      </c>
      <c r="AR10" s="13">
        <v>0.11874999999999999</v>
      </c>
      <c r="AS10" s="13"/>
      <c r="AT10" s="13">
        <v>0.114114114114114</v>
      </c>
      <c r="AU10" s="13">
        <v>0.12825860271115699</v>
      </c>
      <c r="AV10" s="13"/>
      <c r="AW10" s="13">
        <v>0.107648725212465</v>
      </c>
      <c r="AX10" s="13">
        <v>0.131164742917104</v>
      </c>
      <c r="AY10" s="13"/>
      <c r="AZ10" s="13">
        <v>0.12730627306273101</v>
      </c>
      <c r="BA10" s="13">
        <v>0.12368421052631599</v>
      </c>
      <c r="BB10" s="13"/>
      <c r="BC10" s="13">
        <v>0.117816091954023</v>
      </c>
      <c r="BD10" s="13">
        <v>0.15217391304347799</v>
      </c>
      <c r="BE10" s="13"/>
      <c r="BF10" s="13">
        <v>0.110294117647059</v>
      </c>
      <c r="BG10" s="13">
        <v>0.122641509433962</v>
      </c>
      <c r="BH10" s="13"/>
      <c r="BI10" s="13">
        <v>0.123188405797101</v>
      </c>
      <c r="BJ10" s="13">
        <v>0.124893071000855</v>
      </c>
      <c r="BK10" s="13"/>
      <c r="BL10" s="13">
        <v>0.120792079207921</v>
      </c>
      <c r="BM10" s="13">
        <v>0.12373737373737401</v>
      </c>
    </row>
    <row r="11" spans="2:65" x14ac:dyDescent="0.3">
      <c r="B11" s="14" t="s">
        <v>111</v>
      </c>
      <c r="C11" s="13">
        <v>2.9500756429652001E-2</v>
      </c>
      <c r="D11" s="13">
        <v>4.0128410914927803E-2</v>
      </c>
      <c r="E11" s="13">
        <v>1.87861271676301E-2</v>
      </c>
      <c r="F11" s="13"/>
      <c r="G11" s="13">
        <v>2.2099447513812199E-2</v>
      </c>
      <c r="H11" s="13">
        <v>3.64145658263305E-2</v>
      </c>
      <c r="I11" s="13">
        <v>1.8450184501845001E-2</v>
      </c>
      <c r="J11" s="13">
        <v>2.8436018957346001E-2</v>
      </c>
      <c r="K11" s="13">
        <v>3.8167938931297697E-2</v>
      </c>
      <c r="L11" s="13">
        <v>3.5087719298245598E-2</v>
      </c>
      <c r="M11" s="13"/>
      <c r="N11" s="13">
        <v>3.4042553191489397E-2</v>
      </c>
      <c r="O11" s="13">
        <v>3.2352941176470598E-2</v>
      </c>
      <c r="P11" s="13">
        <v>2.8089887640449399E-2</v>
      </c>
      <c r="Q11" s="13">
        <v>2.1943573667711599E-2</v>
      </c>
      <c r="R11" s="13"/>
      <c r="S11" s="13">
        <v>2.0761245674740501E-2</v>
      </c>
      <c r="T11" s="13">
        <v>1.49253731343284E-2</v>
      </c>
      <c r="U11" s="13">
        <v>1.6129032258064498E-2</v>
      </c>
      <c r="V11" s="13">
        <v>4.7619047619047603E-2</v>
      </c>
      <c r="W11" s="13">
        <v>1.6806722689075598E-2</v>
      </c>
      <c r="X11" s="13">
        <v>3.03030303030303E-2</v>
      </c>
      <c r="Y11" s="13">
        <v>5.60747663551402E-2</v>
      </c>
      <c r="Z11" s="13">
        <v>0</v>
      </c>
      <c r="AA11" s="13">
        <v>4.40251572327044E-2</v>
      </c>
      <c r="AB11" s="13">
        <v>3.1914893617021302E-2</v>
      </c>
      <c r="AC11" s="13">
        <v>2.9411764705882401E-2</v>
      </c>
      <c r="AD11" s="13">
        <v>4.3478260869565202E-2</v>
      </c>
      <c r="AE11" s="13"/>
      <c r="AF11" s="13">
        <v>3.5131744040150598E-2</v>
      </c>
      <c r="AG11" s="13">
        <v>1.94552529182879E-2</v>
      </c>
      <c r="AH11" s="13"/>
      <c r="AI11" s="13">
        <v>5.93220338983051E-2</v>
      </c>
      <c r="AJ11" s="13">
        <v>1.2987012987013E-2</v>
      </c>
      <c r="AK11" s="13">
        <v>2.8901734104046201E-2</v>
      </c>
      <c r="AL11" s="13"/>
      <c r="AM11" s="13">
        <v>2.9411764705882401E-2</v>
      </c>
      <c r="AN11" s="13">
        <v>5.7692307692307702E-2</v>
      </c>
      <c r="AO11" s="13">
        <v>5.1851851851851899E-2</v>
      </c>
      <c r="AP11" s="13"/>
      <c r="AQ11" s="13">
        <v>3.3923303834808301E-2</v>
      </c>
      <c r="AR11" s="13">
        <v>2.5000000000000001E-2</v>
      </c>
      <c r="AS11" s="13"/>
      <c r="AT11" s="13">
        <v>2.1021021021020998E-2</v>
      </c>
      <c r="AU11" s="13">
        <v>3.3368091762252299E-2</v>
      </c>
      <c r="AV11" s="13"/>
      <c r="AW11" s="13">
        <v>3.1161473087818699E-2</v>
      </c>
      <c r="AX11" s="13">
        <v>2.93809024134313E-2</v>
      </c>
      <c r="AY11" s="13"/>
      <c r="AZ11" s="13">
        <v>2.3985239852398501E-2</v>
      </c>
      <c r="BA11" s="13">
        <v>3.4210526315789497E-2</v>
      </c>
      <c r="BB11" s="13"/>
      <c r="BC11" s="13">
        <v>2.8735632183908E-2</v>
      </c>
      <c r="BD11" s="13">
        <v>3.9130434782608699E-2</v>
      </c>
      <c r="BE11" s="13"/>
      <c r="BF11" s="13">
        <v>2.9411764705882401E-2</v>
      </c>
      <c r="BG11" s="13">
        <v>2.83018867924528E-2</v>
      </c>
      <c r="BH11" s="13"/>
      <c r="BI11" s="13">
        <v>4.3478260869565202E-2</v>
      </c>
      <c r="BJ11" s="13">
        <v>2.8229255774166E-2</v>
      </c>
      <c r="BK11" s="13"/>
      <c r="BL11" s="13">
        <v>2.1782178217821802E-2</v>
      </c>
      <c r="BM11" s="13">
        <v>3.4090909090909102E-2</v>
      </c>
    </row>
    <row r="12" spans="2:65" x14ac:dyDescent="0.3">
      <c r="B12" s="14" t="s">
        <v>91</v>
      </c>
      <c r="C12" s="17">
        <v>2.7987897125567301E-2</v>
      </c>
      <c r="D12" s="17">
        <v>2.2471910112359501E-2</v>
      </c>
      <c r="E12" s="17">
        <v>3.3236994219653197E-2</v>
      </c>
      <c r="F12" s="17"/>
      <c r="G12" s="17">
        <v>5.5248618784530402E-3</v>
      </c>
      <c r="H12" s="17">
        <v>3.0812324929972001E-2</v>
      </c>
      <c r="I12" s="17">
        <v>2.9520295202952001E-2</v>
      </c>
      <c r="J12" s="17">
        <v>2.8436018957346001E-2</v>
      </c>
      <c r="K12" s="17">
        <v>4.58015267175573E-2</v>
      </c>
      <c r="L12" s="17">
        <v>2.9239766081871298E-2</v>
      </c>
      <c r="M12" s="17"/>
      <c r="N12" s="17">
        <v>2.7659574468085101E-2</v>
      </c>
      <c r="O12" s="17">
        <v>3.5294117647058802E-2</v>
      </c>
      <c r="P12" s="17">
        <v>0</v>
      </c>
      <c r="Q12" s="17">
        <v>3.7617554858934199E-2</v>
      </c>
      <c r="R12" s="17"/>
      <c r="S12" s="17">
        <v>2.0761245674740501E-2</v>
      </c>
      <c r="T12" s="17">
        <v>3.7313432835820899E-2</v>
      </c>
      <c r="U12" s="17">
        <v>0</v>
      </c>
      <c r="V12" s="17">
        <v>9.5238095238095195E-3</v>
      </c>
      <c r="W12" s="17">
        <v>3.3613445378151301E-2</v>
      </c>
      <c r="X12" s="17">
        <v>4.5454545454545497E-2</v>
      </c>
      <c r="Y12" s="17">
        <v>2.80373831775701E-2</v>
      </c>
      <c r="Z12" s="17">
        <v>3.3333333333333298E-2</v>
      </c>
      <c r="AA12" s="17">
        <v>3.1446540880503103E-2</v>
      </c>
      <c r="AB12" s="17">
        <v>3.1914893617021302E-2</v>
      </c>
      <c r="AC12" s="17">
        <v>4.4117647058823498E-2</v>
      </c>
      <c r="AD12" s="17">
        <v>0</v>
      </c>
      <c r="AE12" s="17"/>
      <c r="AF12" s="17">
        <v>2.0075282308657499E-2</v>
      </c>
      <c r="AG12" s="17">
        <v>4.0856031128404698E-2</v>
      </c>
      <c r="AH12" s="17"/>
      <c r="AI12" s="17">
        <v>8.4745762711864406E-3</v>
      </c>
      <c r="AJ12" s="17">
        <v>3.8961038961039002E-2</v>
      </c>
      <c r="AK12" s="17">
        <v>3.17919075144509E-2</v>
      </c>
      <c r="AL12" s="17"/>
      <c r="AM12" s="17">
        <v>1.4705882352941201E-2</v>
      </c>
      <c r="AN12" s="17">
        <v>1.9230769230769201E-2</v>
      </c>
      <c r="AO12" s="17">
        <v>1.48148148148148E-2</v>
      </c>
      <c r="AP12" s="17"/>
      <c r="AQ12" s="17">
        <v>2.21238938053097E-2</v>
      </c>
      <c r="AR12" s="17">
        <v>3.4375000000000003E-2</v>
      </c>
      <c r="AS12" s="17"/>
      <c r="AT12" s="17">
        <v>3.9039039039038999E-2</v>
      </c>
      <c r="AU12" s="17">
        <v>2.5026068821689298E-2</v>
      </c>
      <c r="AV12" s="17"/>
      <c r="AW12" s="17">
        <v>3.9660056657223802E-2</v>
      </c>
      <c r="AX12" s="17">
        <v>2.4134312696747099E-2</v>
      </c>
      <c r="AY12" s="17"/>
      <c r="AZ12" s="17">
        <v>2.76752767527675E-2</v>
      </c>
      <c r="BA12" s="17">
        <v>2.7631578947368399E-2</v>
      </c>
      <c r="BB12" s="17"/>
      <c r="BC12" s="17">
        <v>2.8735632183908E-2</v>
      </c>
      <c r="BD12" s="17">
        <v>2.1739130434782601E-2</v>
      </c>
      <c r="BE12" s="17"/>
      <c r="BF12" s="17">
        <v>2.2058823529411801E-2</v>
      </c>
      <c r="BG12" s="17">
        <v>3.3018867924528301E-2</v>
      </c>
      <c r="BH12" s="17"/>
      <c r="BI12" s="17">
        <v>2.8985507246376802E-2</v>
      </c>
      <c r="BJ12" s="17">
        <v>2.8229255774166E-2</v>
      </c>
      <c r="BK12" s="17"/>
      <c r="BL12" s="17">
        <v>3.5643564356435599E-2</v>
      </c>
      <c r="BM12" s="17">
        <v>2.1464646464646499E-2</v>
      </c>
    </row>
    <row r="13" spans="2:65" x14ac:dyDescent="0.3">
      <c r="B13" s="25" t="s">
        <v>112</v>
      </c>
      <c r="C13" s="26">
        <v>0.81694402420574896</v>
      </c>
      <c r="D13" s="26">
        <v>0.78170144462279301</v>
      </c>
      <c r="E13" s="26">
        <v>0.84826589595375701</v>
      </c>
      <c r="F13" s="26"/>
      <c r="G13" s="26">
        <v>0.86740331491712697</v>
      </c>
      <c r="H13" s="26">
        <v>0.79271708683473396</v>
      </c>
      <c r="I13" s="26">
        <v>0.81918819188191905</v>
      </c>
      <c r="J13" s="26">
        <v>0.84834123222748803</v>
      </c>
      <c r="K13" s="26">
        <v>0.79389312977099202</v>
      </c>
      <c r="L13" s="26">
        <v>0.78947368421052599</v>
      </c>
      <c r="M13" s="26"/>
      <c r="N13" s="26">
        <v>0.81276595744680802</v>
      </c>
      <c r="O13" s="26">
        <v>0.81176470588235305</v>
      </c>
      <c r="P13" s="26">
        <v>0.848314606741573</v>
      </c>
      <c r="Q13" s="26">
        <v>0.81191222570532895</v>
      </c>
      <c r="R13" s="26"/>
      <c r="S13" s="26">
        <v>0.80622837370242195</v>
      </c>
      <c r="T13" s="26">
        <v>0.85820895522388096</v>
      </c>
      <c r="U13" s="26">
        <v>0.83870967741935498</v>
      </c>
      <c r="V13" s="26">
        <v>0.81904761904761902</v>
      </c>
      <c r="W13" s="26">
        <v>0.78991596638655504</v>
      </c>
      <c r="X13" s="26">
        <v>0.84848484848484795</v>
      </c>
      <c r="Y13" s="26">
        <v>0.79439252336448596</v>
      </c>
      <c r="Z13" s="26">
        <v>0.83333333333333304</v>
      </c>
      <c r="AA13" s="26">
        <v>0.81761006289308202</v>
      </c>
      <c r="AB13" s="26">
        <v>0.78723404255319096</v>
      </c>
      <c r="AC13" s="26">
        <v>0.77941176470588203</v>
      </c>
      <c r="AD13" s="26">
        <v>0.91304347826086996</v>
      </c>
      <c r="AE13" s="26"/>
      <c r="AF13" s="26">
        <v>0.80928481806775399</v>
      </c>
      <c r="AG13" s="26">
        <v>0.83073929961089499</v>
      </c>
      <c r="AH13" s="26"/>
      <c r="AI13" s="26">
        <v>0.77118644067796605</v>
      </c>
      <c r="AJ13" s="26">
        <v>0.88311688311688297</v>
      </c>
      <c r="AK13" s="26">
        <v>0.78901734104046195</v>
      </c>
      <c r="AL13" s="26"/>
      <c r="AM13" s="26">
        <v>0.86764705882352899</v>
      </c>
      <c r="AN13" s="26">
        <v>0.78846153846153899</v>
      </c>
      <c r="AO13" s="26">
        <v>0.74814814814814801</v>
      </c>
      <c r="AP13" s="26"/>
      <c r="AQ13" s="26">
        <v>0.81268436578171099</v>
      </c>
      <c r="AR13" s="26">
        <v>0.82187500000000002</v>
      </c>
      <c r="AS13" s="26"/>
      <c r="AT13" s="26">
        <v>0.82582582582582598</v>
      </c>
      <c r="AU13" s="26">
        <v>0.81334723670490106</v>
      </c>
      <c r="AV13" s="26"/>
      <c r="AW13" s="26">
        <v>0.82152974504249299</v>
      </c>
      <c r="AX13" s="26">
        <v>0.81532004197271801</v>
      </c>
      <c r="AY13" s="26"/>
      <c r="AZ13" s="26">
        <v>0.82103321033210297</v>
      </c>
      <c r="BA13" s="26">
        <v>0.81447368421052602</v>
      </c>
      <c r="BB13" s="26"/>
      <c r="BC13" s="26">
        <v>0.82471264367816099</v>
      </c>
      <c r="BD13" s="26">
        <v>0.78695652173913</v>
      </c>
      <c r="BE13" s="26"/>
      <c r="BF13" s="26">
        <v>0.83823529411764697</v>
      </c>
      <c r="BG13" s="26">
        <v>0.81603773584905703</v>
      </c>
      <c r="BH13" s="26"/>
      <c r="BI13" s="26">
        <v>0.80434782608695699</v>
      </c>
      <c r="BJ13" s="26">
        <v>0.81864841745081296</v>
      </c>
      <c r="BK13" s="26"/>
      <c r="BL13" s="26">
        <v>0.82178217821782196</v>
      </c>
      <c r="BM13" s="26">
        <v>0.82070707070707105</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0.66565809379727703</v>
      </c>
      <c r="D8" s="13">
        <v>0.68539325842696597</v>
      </c>
      <c r="E8" s="13">
        <v>0.64884393063583801</v>
      </c>
      <c r="F8" s="13"/>
      <c r="G8" s="13">
        <v>0.53038674033149202</v>
      </c>
      <c r="H8" s="13">
        <v>0.58823529411764697</v>
      </c>
      <c r="I8" s="13">
        <v>0.65682656826568298</v>
      </c>
      <c r="J8" s="13">
        <v>0.72037914691943095</v>
      </c>
      <c r="K8" s="13">
        <v>0.80916030534351102</v>
      </c>
      <c r="L8" s="13">
        <v>0.80701754385964897</v>
      </c>
      <c r="M8" s="13"/>
      <c r="N8" s="13">
        <v>0.680851063829787</v>
      </c>
      <c r="O8" s="13">
        <v>0.64705882352941202</v>
      </c>
      <c r="P8" s="13">
        <v>0.66292134831460703</v>
      </c>
      <c r="Q8" s="13">
        <v>0.66144200626959204</v>
      </c>
      <c r="R8" s="13"/>
      <c r="S8" s="13">
        <v>0.67128027681660896</v>
      </c>
      <c r="T8" s="13">
        <v>0.66417910447761197</v>
      </c>
      <c r="U8" s="13">
        <v>0.64516129032258096</v>
      </c>
      <c r="V8" s="13">
        <v>0.63809523809523805</v>
      </c>
      <c r="W8" s="13">
        <v>0.63865546218487401</v>
      </c>
      <c r="X8" s="13">
        <v>0.63636363636363602</v>
      </c>
      <c r="Y8" s="13">
        <v>0.68224299065420602</v>
      </c>
      <c r="Z8" s="13">
        <v>0.63333333333333297</v>
      </c>
      <c r="AA8" s="13">
        <v>0.69811320754716999</v>
      </c>
      <c r="AB8" s="13">
        <v>0.70212765957446799</v>
      </c>
      <c r="AC8" s="13">
        <v>0.66176470588235303</v>
      </c>
      <c r="AD8" s="13">
        <v>0.69565217391304301</v>
      </c>
      <c r="AE8" s="13"/>
      <c r="AF8" s="13">
        <v>0.65621079046424102</v>
      </c>
      <c r="AG8" s="13">
        <v>0.68093385214007796</v>
      </c>
      <c r="AH8" s="13"/>
      <c r="AI8" s="13">
        <v>0.66949152542372903</v>
      </c>
      <c r="AJ8" s="13">
        <v>0.55844155844155796</v>
      </c>
      <c r="AK8" s="13">
        <v>0.63005780346820806</v>
      </c>
      <c r="AL8" s="13"/>
      <c r="AM8" s="13">
        <v>0.73529411764705899</v>
      </c>
      <c r="AN8" s="13">
        <v>0.55769230769230804</v>
      </c>
      <c r="AO8" s="13">
        <v>0.63703703703703696</v>
      </c>
      <c r="AP8" s="13"/>
      <c r="AQ8" s="13">
        <v>0.65781710914454306</v>
      </c>
      <c r="AR8" s="13">
        <v>0.67343750000000002</v>
      </c>
      <c r="AS8" s="13"/>
      <c r="AT8" s="13">
        <v>0.654654654654655</v>
      </c>
      <c r="AU8" s="13">
        <v>0.67570385818560996</v>
      </c>
      <c r="AV8" s="13"/>
      <c r="AW8" s="13">
        <v>0.606232294617564</v>
      </c>
      <c r="AX8" s="13">
        <v>0.68730325288562399</v>
      </c>
      <c r="AY8" s="13"/>
      <c r="AZ8" s="13">
        <v>0.68265682656826598</v>
      </c>
      <c r="BA8" s="13">
        <v>0.65526315789473699</v>
      </c>
      <c r="BB8" s="13"/>
      <c r="BC8" s="13">
        <v>0.61781609195402298</v>
      </c>
      <c r="BD8" s="13">
        <v>0.67391304347826098</v>
      </c>
      <c r="BE8" s="13"/>
      <c r="BF8" s="13">
        <v>0.625</v>
      </c>
      <c r="BG8" s="13">
        <v>0.61320754716981096</v>
      </c>
      <c r="BH8" s="13"/>
      <c r="BI8" s="13">
        <v>0.63043478260869601</v>
      </c>
      <c r="BJ8" s="13">
        <v>0.66980325064157398</v>
      </c>
      <c r="BK8" s="13"/>
      <c r="BL8" s="13">
        <v>0.66336633663366296</v>
      </c>
      <c r="BM8" s="13">
        <v>0.66666666666666696</v>
      </c>
    </row>
    <row r="9" spans="2:65" x14ac:dyDescent="0.3">
      <c r="B9" s="14" t="s">
        <v>109</v>
      </c>
      <c r="C9" s="13">
        <v>0.278366111951589</v>
      </c>
      <c r="D9" s="13">
        <v>0.25521669341894099</v>
      </c>
      <c r="E9" s="13">
        <v>0.299132947976879</v>
      </c>
      <c r="F9" s="13"/>
      <c r="G9" s="13">
        <v>0.34254143646408802</v>
      </c>
      <c r="H9" s="13">
        <v>0.34733893557423001</v>
      </c>
      <c r="I9" s="13">
        <v>0.29520295202952002</v>
      </c>
      <c r="J9" s="13">
        <v>0.23696682464454999</v>
      </c>
      <c r="K9" s="13">
        <v>0.16030534351145001</v>
      </c>
      <c r="L9" s="13">
        <v>0.181286549707602</v>
      </c>
      <c r="M9" s="13"/>
      <c r="N9" s="13">
        <v>0.27021276595744698</v>
      </c>
      <c r="O9" s="13">
        <v>0.28823529411764698</v>
      </c>
      <c r="P9" s="13">
        <v>0.275280898876405</v>
      </c>
      <c r="Q9" s="13">
        <v>0.28213166144200602</v>
      </c>
      <c r="R9" s="13"/>
      <c r="S9" s="13">
        <v>0.29411764705882398</v>
      </c>
      <c r="T9" s="13">
        <v>0.26119402985074602</v>
      </c>
      <c r="U9" s="13">
        <v>0.29032258064516098</v>
      </c>
      <c r="V9" s="13">
        <v>0.29523809523809502</v>
      </c>
      <c r="W9" s="13">
        <v>0.310924369747899</v>
      </c>
      <c r="X9" s="13">
        <v>0.28787878787878801</v>
      </c>
      <c r="Y9" s="13">
        <v>0.29906542056074797</v>
      </c>
      <c r="Z9" s="13">
        <v>0.266666666666667</v>
      </c>
      <c r="AA9" s="13">
        <v>0.25786163522012601</v>
      </c>
      <c r="AB9" s="13">
        <v>0.22340425531914901</v>
      </c>
      <c r="AC9" s="13">
        <v>0.23529411764705899</v>
      </c>
      <c r="AD9" s="13">
        <v>0.26086956521739102</v>
      </c>
      <c r="AE9" s="13"/>
      <c r="AF9" s="13">
        <v>0.28607277289836902</v>
      </c>
      <c r="AG9" s="13">
        <v>0.26653696498054502</v>
      </c>
      <c r="AH9" s="13"/>
      <c r="AI9" s="13">
        <v>0.28813559322033899</v>
      </c>
      <c r="AJ9" s="13">
        <v>0.337662337662338</v>
      </c>
      <c r="AK9" s="13">
        <v>0.29768786127167601</v>
      </c>
      <c r="AL9" s="13"/>
      <c r="AM9" s="13">
        <v>0.220588235294118</v>
      </c>
      <c r="AN9" s="13">
        <v>0.42307692307692302</v>
      </c>
      <c r="AO9" s="13">
        <v>0.281481481481481</v>
      </c>
      <c r="AP9" s="13"/>
      <c r="AQ9" s="13">
        <v>0.26991150442477901</v>
      </c>
      <c r="AR9" s="13">
        <v>0.2890625</v>
      </c>
      <c r="AS9" s="13"/>
      <c r="AT9" s="13">
        <v>0.291291291291291</v>
      </c>
      <c r="AU9" s="13">
        <v>0.26798748696558899</v>
      </c>
      <c r="AV9" s="13"/>
      <c r="AW9" s="13">
        <v>0.31161473087818697</v>
      </c>
      <c r="AX9" s="13">
        <v>0.26862539349422898</v>
      </c>
      <c r="AY9" s="13"/>
      <c r="AZ9" s="13">
        <v>0.27675276752767503</v>
      </c>
      <c r="BA9" s="13">
        <v>0.28026315789473699</v>
      </c>
      <c r="BB9" s="13"/>
      <c r="BC9" s="13">
        <v>0.318965517241379</v>
      </c>
      <c r="BD9" s="13">
        <v>0.26086956521739102</v>
      </c>
      <c r="BE9" s="13"/>
      <c r="BF9" s="13">
        <v>0.30147058823529399</v>
      </c>
      <c r="BG9" s="13">
        <v>0.330188679245283</v>
      </c>
      <c r="BH9" s="13"/>
      <c r="BI9" s="13">
        <v>0.28985507246376802</v>
      </c>
      <c r="BJ9" s="13">
        <v>0.27801539777587703</v>
      </c>
      <c r="BK9" s="13"/>
      <c r="BL9" s="13">
        <v>0.27722772277227697</v>
      </c>
      <c r="BM9" s="13">
        <v>0.28156565656565702</v>
      </c>
    </row>
    <row r="10" spans="2:65" x14ac:dyDescent="0.3">
      <c r="B10" s="14" t="s">
        <v>110</v>
      </c>
      <c r="C10" s="13">
        <v>3.4795763993948597E-2</v>
      </c>
      <c r="D10" s="13">
        <v>3.6918138041733599E-2</v>
      </c>
      <c r="E10" s="13">
        <v>3.3236994219653197E-2</v>
      </c>
      <c r="F10" s="13"/>
      <c r="G10" s="13">
        <v>8.8397790055248601E-2</v>
      </c>
      <c r="H10" s="13">
        <v>3.9215686274509803E-2</v>
      </c>
      <c r="I10" s="13">
        <v>2.9520295202952001E-2</v>
      </c>
      <c r="J10" s="13">
        <v>2.8436018957346001E-2</v>
      </c>
      <c r="K10" s="13">
        <v>7.63358778625954E-3</v>
      </c>
      <c r="L10" s="13">
        <v>5.8479532163742704E-3</v>
      </c>
      <c r="M10" s="13"/>
      <c r="N10" s="13">
        <v>4.0425531914893599E-2</v>
      </c>
      <c r="O10" s="13">
        <v>3.2352941176470598E-2</v>
      </c>
      <c r="P10" s="13">
        <v>4.49438202247191E-2</v>
      </c>
      <c r="Q10" s="13">
        <v>2.5078369905956101E-2</v>
      </c>
      <c r="R10" s="13"/>
      <c r="S10" s="13">
        <v>2.7681660899654001E-2</v>
      </c>
      <c r="T10" s="13">
        <v>3.7313432835820899E-2</v>
      </c>
      <c r="U10" s="13">
        <v>1.6129032258064498E-2</v>
      </c>
      <c r="V10" s="13">
        <v>4.7619047619047603E-2</v>
      </c>
      <c r="W10" s="13">
        <v>2.5210084033613401E-2</v>
      </c>
      <c r="X10" s="13">
        <v>5.3030303030302997E-2</v>
      </c>
      <c r="Y10" s="13">
        <v>1.86915887850467E-2</v>
      </c>
      <c r="Z10" s="13">
        <v>6.6666666666666693E-2</v>
      </c>
      <c r="AA10" s="13">
        <v>2.51572327044025E-2</v>
      </c>
      <c r="AB10" s="13">
        <v>4.2553191489361701E-2</v>
      </c>
      <c r="AC10" s="13">
        <v>5.8823529411764698E-2</v>
      </c>
      <c r="AD10" s="13">
        <v>4.3478260869565202E-2</v>
      </c>
      <c r="AE10" s="13"/>
      <c r="AF10" s="13">
        <v>3.5131744040150598E-2</v>
      </c>
      <c r="AG10" s="13">
        <v>3.3073929961089502E-2</v>
      </c>
      <c r="AH10" s="13"/>
      <c r="AI10" s="13">
        <v>2.5423728813559299E-2</v>
      </c>
      <c r="AJ10" s="13">
        <v>9.0909090909090898E-2</v>
      </c>
      <c r="AK10" s="13">
        <v>3.7572254335260097E-2</v>
      </c>
      <c r="AL10" s="13"/>
      <c r="AM10" s="13">
        <v>4.4117647058823498E-2</v>
      </c>
      <c r="AN10" s="13">
        <v>1.9230769230769201E-2</v>
      </c>
      <c r="AO10" s="13">
        <v>5.1851851851851899E-2</v>
      </c>
      <c r="AP10" s="13"/>
      <c r="AQ10" s="13">
        <v>5.0147492625368703E-2</v>
      </c>
      <c r="AR10" s="13">
        <v>1.7187500000000001E-2</v>
      </c>
      <c r="AS10" s="13"/>
      <c r="AT10" s="13">
        <v>3.6036036036036001E-2</v>
      </c>
      <c r="AU10" s="13">
        <v>3.3368091762252299E-2</v>
      </c>
      <c r="AV10" s="13"/>
      <c r="AW10" s="13">
        <v>4.2492917847025503E-2</v>
      </c>
      <c r="AX10" s="13">
        <v>3.0430220356768099E-2</v>
      </c>
      <c r="AY10" s="13"/>
      <c r="AZ10" s="13">
        <v>2.5830258302582999E-2</v>
      </c>
      <c r="BA10" s="13">
        <v>3.94736842105263E-2</v>
      </c>
      <c r="BB10" s="13"/>
      <c r="BC10" s="13">
        <v>3.7356321839080497E-2</v>
      </c>
      <c r="BD10" s="13">
        <v>3.0434782608695699E-2</v>
      </c>
      <c r="BE10" s="13"/>
      <c r="BF10" s="13">
        <v>5.8823529411764698E-2</v>
      </c>
      <c r="BG10" s="13">
        <v>2.3584905660377398E-2</v>
      </c>
      <c r="BH10" s="13"/>
      <c r="BI10" s="13">
        <v>4.3478260869565202E-2</v>
      </c>
      <c r="BJ10" s="13">
        <v>3.2506415739948703E-2</v>
      </c>
      <c r="BK10" s="13"/>
      <c r="BL10" s="13">
        <v>3.36633663366337E-2</v>
      </c>
      <c r="BM10" s="13">
        <v>3.2828282828282797E-2</v>
      </c>
    </row>
    <row r="11" spans="2:65" x14ac:dyDescent="0.3">
      <c r="B11" s="14" t="s">
        <v>111</v>
      </c>
      <c r="C11" s="13">
        <v>1.2859304084720099E-2</v>
      </c>
      <c r="D11" s="13">
        <v>1.4446227929374E-2</v>
      </c>
      <c r="E11" s="13">
        <v>1.15606936416185E-2</v>
      </c>
      <c r="F11" s="13"/>
      <c r="G11" s="13">
        <v>2.2099447513812199E-2</v>
      </c>
      <c r="H11" s="13">
        <v>1.1204481792717101E-2</v>
      </c>
      <c r="I11" s="13">
        <v>1.1070110701107E-2</v>
      </c>
      <c r="J11" s="13">
        <v>1.4218009478673001E-2</v>
      </c>
      <c r="K11" s="13">
        <v>2.2900763358778602E-2</v>
      </c>
      <c r="L11" s="13">
        <v>0</v>
      </c>
      <c r="M11" s="13"/>
      <c r="N11" s="13">
        <v>6.3829787234042498E-3</v>
      </c>
      <c r="O11" s="13">
        <v>1.7647058823529401E-2</v>
      </c>
      <c r="P11" s="13">
        <v>1.6853932584269701E-2</v>
      </c>
      <c r="Q11" s="13">
        <v>1.56739811912226E-2</v>
      </c>
      <c r="R11" s="13"/>
      <c r="S11" s="13">
        <v>3.4602076124567501E-3</v>
      </c>
      <c r="T11" s="13">
        <v>2.2388059701492501E-2</v>
      </c>
      <c r="U11" s="13">
        <v>3.2258064516128997E-2</v>
      </c>
      <c r="V11" s="13">
        <v>1.9047619047619001E-2</v>
      </c>
      <c r="W11" s="13">
        <v>8.4033613445378096E-3</v>
      </c>
      <c r="X11" s="13">
        <v>1.5151515151515201E-2</v>
      </c>
      <c r="Y11" s="13">
        <v>0</v>
      </c>
      <c r="Z11" s="13">
        <v>0</v>
      </c>
      <c r="AA11" s="13">
        <v>1.25786163522013E-2</v>
      </c>
      <c r="AB11" s="13">
        <v>2.1276595744680899E-2</v>
      </c>
      <c r="AC11" s="13">
        <v>2.9411764705882401E-2</v>
      </c>
      <c r="AD11" s="13">
        <v>0</v>
      </c>
      <c r="AE11" s="13"/>
      <c r="AF11" s="13">
        <v>1.3801756587202001E-2</v>
      </c>
      <c r="AG11" s="13">
        <v>1.1673151750972799E-2</v>
      </c>
      <c r="AH11" s="13"/>
      <c r="AI11" s="13">
        <v>4.2372881355932203E-3</v>
      </c>
      <c r="AJ11" s="13">
        <v>1.2987012987013E-2</v>
      </c>
      <c r="AK11" s="13">
        <v>2.3121387283237E-2</v>
      </c>
      <c r="AL11" s="13"/>
      <c r="AM11" s="13">
        <v>0</v>
      </c>
      <c r="AN11" s="13">
        <v>0</v>
      </c>
      <c r="AO11" s="13">
        <v>1.48148148148148E-2</v>
      </c>
      <c r="AP11" s="13"/>
      <c r="AQ11" s="13">
        <v>1.47492625368732E-2</v>
      </c>
      <c r="AR11" s="13">
        <v>1.0937499999999999E-2</v>
      </c>
      <c r="AS11" s="13"/>
      <c r="AT11" s="13">
        <v>1.2012012012012E-2</v>
      </c>
      <c r="AU11" s="13">
        <v>1.3555787278415001E-2</v>
      </c>
      <c r="AV11" s="13"/>
      <c r="AW11" s="13">
        <v>1.69971671388102E-2</v>
      </c>
      <c r="AX11" s="13">
        <v>1.15424973767051E-2</v>
      </c>
      <c r="AY11" s="13"/>
      <c r="AZ11" s="13">
        <v>9.2250922509225092E-3</v>
      </c>
      <c r="BA11" s="13">
        <v>1.5789473684210499E-2</v>
      </c>
      <c r="BB11" s="13"/>
      <c r="BC11" s="13">
        <v>2.0114942528735601E-2</v>
      </c>
      <c r="BD11" s="13">
        <v>1.3043478260869599E-2</v>
      </c>
      <c r="BE11" s="13"/>
      <c r="BF11" s="13">
        <v>7.3529411764705899E-3</v>
      </c>
      <c r="BG11" s="13">
        <v>2.83018867924528E-2</v>
      </c>
      <c r="BH11" s="13"/>
      <c r="BI11" s="13">
        <v>2.1739130434782601E-2</v>
      </c>
      <c r="BJ11" s="13">
        <v>1.19760479041916E-2</v>
      </c>
      <c r="BK11" s="13"/>
      <c r="BL11" s="13">
        <v>1.18811881188119E-2</v>
      </c>
      <c r="BM11" s="13">
        <v>1.38888888888889E-2</v>
      </c>
    </row>
    <row r="12" spans="2:65" x14ac:dyDescent="0.3">
      <c r="B12" s="14" t="s">
        <v>91</v>
      </c>
      <c r="C12" s="17">
        <v>8.3207261724659604E-3</v>
      </c>
      <c r="D12" s="17">
        <v>8.0256821829855496E-3</v>
      </c>
      <c r="E12" s="17">
        <v>7.2254335260115597E-3</v>
      </c>
      <c r="F12" s="17"/>
      <c r="G12" s="17">
        <v>1.6574585635359101E-2</v>
      </c>
      <c r="H12" s="17">
        <v>1.4005602240896401E-2</v>
      </c>
      <c r="I12" s="17">
        <v>7.3800738007380098E-3</v>
      </c>
      <c r="J12" s="17">
        <v>0</v>
      </c>
      <c r="K12" s="17">
        <v>0</v>
      </c>
      <c r="L12" s="17">
        <v>5.8479532163742704E-3</v>
      </c>
      <c r="M12" s="17"/>
      <c r="N12" s="17">
        <v>2.1276595744680899E-3</v>
      </c>
      <c r="O12" s="17">
        <v>1.4705882352941201E-2</v>
      </c>
      <c r="P12" s="17">
        <v>0</v>
      </c>
      <c r="Q12" s="17">
        <v>1.56739811912226E-2</v>
      </c>
      <c r="R12" s="17"/>
      <c r="S12" s="17">
        <v>3.4602076124567501E-3</v>
      </c>
      <c r="T12" s="17">
        <v>1.49253731343284E-2</v>
      </c>
      <c r="U12" s="17">
        <v>1.6129032258064498E-2</v>
      </c>
      <c r="V12" s="17">
        <v>0</v>
      </c>
      <c r="W12" s="17">
        <v>1.6806722689075598E-2</v>
      </c>
      <c r="X12" s="17">
        <v>7.5757575757575803E-3</v>
      </c>
      <c r="Y12" s="17">
        <v>0</v>
      </c>
      <c r="Z12" s="17">
        <v>3.3333333333333298E-2</v>
      </c>
      <c r="AA12" s="17">
        <v>6.2893081761006301E-3</v>
      </c>
      <c r="AB12" s="17">
        <v>1.0638297872340399E-2</v>
      </c>
      <c r="AC12" s="17">
        <v>1.4705882352941201E-2</v>
      </c>
      <c r="AD12" s="17">
        <v>0</v>
      </c>
      <c r="AE12" s="17"/>
      <c r="AF12" s="17">
        <v>8.7829360100376407E-3</v>
      </c>
      <c r="AG12" s="17">
        <v>7.7821011673151804E-3</v>
      </c>
      <c r="AH12" s="17"/>
      <c r="AI12" s="17">
        <v>1.27118644067797E-2</v>
      </c>
      <c r="AJ12" s="17">
        <v>0</v>
      </c>
      <c r="AK12" s="17">
        <v>1.15606936416185E-2</v>
      </c>
      <c r="AL12" s="17"/>
      <c r="AM12" s="17">
        <v>0</v>
      </c>
      <c r="AN12" s="17">
        <v>0</v>
      </c>
      <c r="AO12" s="17">
        <v>1.48148148148148E-2</v>
      </c>
      <c r="AP12" s="17"/>
      <c r="AQ12" s="17">
        <v>7.3746312684365798E-3</v>
      </c>
      <c r="AR12" s="17">
        <v>9.3749999999999997E-3</v>
      </c>
      <c r="AS12" s="17"/>
      <c r="AT12" s="17">
        <v>6.0060060060060103E-3</v>
      </c>
      <c r="AU12" s="17">
        <v>9.3847758081334696E-3</v>
      </c>
      <c r="AV12" s="17"/>
      <c r="AW12" s="17">
        <v>2.2662889518413599E-2</v>
      </c>
      <c r="AX12" s="17">
        <v>2.09863588667366E-3</v>
      </c>
      <c r="AY12" s="17"/>
      <c r="AZ12" s="17">
        <v>5.5350553505535104E-3</v>
      </c>
      <c r="BA12" s="17">
        <v>9.2105263157894694E-3</v>
      </c>
      <c r="BB12" s="17"/>
      <c r="BC12" s="17">
        <v>5.74712643678161E-3</v>
      </c>
      <c r="BD12" s="17">
        <v>2.1739130434782601E-2</v>
      </c>
      <c r="BE12" s="17"/>
      <c r="BF12" s="17">
        <v>7.3529411764705899E-3</v>
      </c>
      <c r="BG12" s="17">
        <v>4.7169811320754698E-3</v>
      </c>
      <c r="BH12" s="17"/>
      <c r="BI12" s="17">
        <v>1.4492753623188401E-2</v>
      </c>
      <c r="BJ12" s="17">
        <v>7.6988879384088998E-3</v>
      </c>
      <c r="BK12" s="17"/>
      <c r="BL12" s="17">
        <v>1.38613861386139E-2</v>
      </c>
      <c r="BM12" s="17">
        <v>5.0505050505050501E-3</v>
      </c>
    </row>
    <row r="13" spans="2:65" x14ac:dyDescent="0.3">
      <c r="B13" s="25" t="s">
        <v>112</v>
      </c>
      <c r="C13" s="26">
        <v>0.94402420574886503</v>
      </c>
      <c r="D13" s="26">
        <v>0.94060995184590701</v>
      </c>
      <c r="E13" s="26">
        <v>0.94797687861271696</v>
      </c>
      <c r="F13" s="26"/>
      <c r="G13" s="26">
        <v>0.87292817679557999</v>
      </c>
      <c r="H13" s="26">
        <v>0.93557422969187698</v>
      </c>
      <c r="I13" s="26">
        <v>0.95202952029520305</v>
      </c>
      <c r="J13" s="26">
        <v>0.95734597156398105</v>
      </c>
      <c r="K13" s="26">
        <v>0.969465648854962</v>
      </c>
      <c r="L13" s="26">
        <v>0.98830409356725102</v>
      </c>
      <c r="M13" s="26"/>
      <c r="N13" s="26">
        <v>0.95106382978723403</v>
      </c>
      <c r="O13" s="26">
        <v>0.93529411764705905</v>
      </c>
      <c r="P13" s="26">
        <v>0.93820224719101097</v>
      </c>
      <c r="Q13" s="26">
        <v>0.94357366771159901</v>
      </c>
      <c r="R13" s="26"/>
      <c r="S13" s="26">
        <v>0.965397923875432</v>
      </c>
      <c r="T13" s="26">
        <v>0.92537313432835799</v>
      </c>
      <c r="U13" s="26">
        <v>0.93548387096774199</v>
      </c>
      <c r="V13" s="26">
        <v>0.93333333333333302</v>
      </c>
      <c r="W13" s="26">
        <v>0.94957983193277296</v>
      </c>
      <c r="X13" s="26">
        <v>0.92424242424242398</v>
      </c>
      <c r="Y13" s="26">
        <v>0.98130841121495305</v>
      </c>
      <c r="Z13" s="26">
        <v>0.9</v>
      </c>
      <c r="AA13" s="26">
        <v>0.95597484276729605</v>
      </c>
      <c r="AB13" s="26">
        <v>0.92553191489361697</v>
      </c>
      <c r="AC13" s="26">
        <v>0.89705882352941202</v>
      </c>
      <c r="AD13" s="26">
        <v>0.95652173913043503</v>
      </c>
      <c r="AE13" s="26"/>
      <c r="AF13" s="26">
        <v>0.94228356336260999</v>
      </c>
      <c r="AG13" s="26">
        <v>0.94747081712062298</v>
      </c>
      <c r="AH13" s="26"/>
      <c r="AI13" s="26">
        <v>0.95762711864406802</v>
      </c>
      <c r="AJ13" s="26">
        <v>0.89610389610389596</v>
      </c>
      <c r="AK13" s="26">
        <v>0.92774566473988396</v>
      </c>
      <c r="AL13" s="26"/>
      <c r="AM13" s="26">
        <v>0.95588235294117696</v>
      </c>
      <c r="AN13" s="26">
        <v>0.98076923076923095</v>
      </c>
      <c r="AO13" s="26">
        <v>0.91851851851851896</v>
      </c>
      <c r="AP13" s="26"/>
      <c r="AQ13" s="26">
        <v>0.92772861356932101</v>
      </c>
      <c r="AR13" s="26">
        <v>0.96250000000000002</v>
      </c>
      <c r="AS13" s="26"/>
      <c r="AT13" s="26">
        <v>0.94594594594594605</v>
      </c>
      <c r="AU13" s="26">
        <v>0.94369134515119901</v>
      </c>
      <c r="AV13" s="26"/>
      <c r="AW13" s="26">
        <v>0.91784702549575103</v>
      </c>
      <c r="AX13" s="26">
        <v>0.95592864637985298</v>
      </c>
      <c r="AY13" s="26"/>
      <c r="AZ13" s="26">
        <v>0.95940959409594095</v>
      </c>
      <c r="BA13" s="26">
        <v>0.93552631578947398</v>
      </c>
      <c r="BB13" s="26"/>
      <c r="BC13" s="26">
        <v>0.93678160919540199</v>
      </c>
      <c r="BD13" s="26">
        <v>0.934782608695652</v>
      </c>
      <c r="BE13" s="26"/>
      <c r="BF13" s="26">
        <v>0.92647058823529405</v>
      </c>
      <c r="BG13" s="26">
        <v>0.94339622641509402</v>
      </c>
      <c r="BH13" s="26"/>
      <c r="BI13" s="26">
        <v>0.92028985507246397</v>
      </c>
      <c r="BJ13" s="26">
        <v>0.947818648417451</v>
      </c>
      <c r="BK13" s="26"/>
      <c r="BL13" s="26">
        <v>0.94059405940594099</v>
      </c>
      <c r="BM13" s="26">
        <v>0.94823232323232298</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0.47957639939485602</v>
      </c>
      <c r="D8" s="13">
        <v>0.45585874799357901</v>
      </c>
      <c r="E8" s="13">
        <v>0.5</v>
      </c>
      <c r="F8" s="13"/>
      <c r="G8" s="13">
        <v>0.33149171270718197</v>
      </c>
      <c r="H8" s="13">
        <v>0.46218487394958002</v>
      </c>
      <c r="I8" s="13">
        <v>0.51660516605166096</v>
      </c>
      <c r="J8" s="13">
        <v>0.54028436018957304</v>
      </c>
      <c r="K8" s="13">
        <v>0.51908396946564905</v>
      </c>
      <c r="L8" s="13">
        <v>0.50877192982456099</v>
      </c>
      <c r="M8" s="13"/>
      <c r="N8" s="13">
        <v>0.49148936170212798</v>
      </c>
      <c r="O8" s="13">
        <v>0.46176470588235302</v>
      </c>
      <c r="P8" s="13">
        <v>0.48314606741573002</v>
      </c>
      <c r="Q8" s="13">
        <v>0.47648902821316602</v>
      </c>
      <c r="R8" s="13"/>
      <c r="S8" s="13">
        <v>0.46712802768166101</v>
      </c>
      <c r="T8" s="13">
        <v>0.49253731343283602</v>
      </c>
      <c r="U8" s="13">
        <v>0.59677419354838701</v>
      </c>
      <c r="V8" s="13">
        <v>0.48571428571428599</v>
      </c>
      <c r="W8" s="13">
        <v>0.495798319327731</v>
      </c>
      <c r="X8" s="13">
        <v>0.44696969696969702</v>
      </c>
      <c r="Y8" s="13">
        <v>0.44859813084112099</v>
      </c>
      <c r="Z8" s="13">
        <v>0.5</v>
      </c>
      <c r="AA8" s="13">
        <v>0.45283018867924502</v>
      </c>
      <c r="AB8" s="13">
        <v>0.51063829787234005</v>
      </c>
      <c r="AC8" s="13">
        <v>0.47058823529411797</v>
      </c>
      <c r="AD8" s="13">
        <v>0.52173913043478304</v>
      </c>
      <c r="AE8" s="13"/>
      <c r="AF8" s="13">
        <v>0.49309912170639902</v>
      </c>
      <c r="AG8" s="13">
        <v>0.46108949416342399</v>
      </c>
      <c r="AH8" s="13"/>
      <c r="AI8" s="13">
        <v>0.49152542372881403</v>
      </c>
      <c r="AJ8" s="13">
        <v>0.493506493506494</v>
      </c>
      <c r="AK8" s="13">
        <v>0.47109826589595399</v>
      </c>
      <c r="AL8" s="13"/>
      <c r="AM8" s="13">
        <v>0.52941176470588203</v>
      </c>
      <c r="AN8" s="13">
        <v>0.5</v>
      </c>
      <c r="AO8" s="13">
        <v>0.45925925925925898</v>
      </c>
      <c r="AP8" s="13"/>
      <c r="AQ8" s="13">
        <v>0.45870206489675502</v>
      </c>
      <c r="AR8" s="13">
        <v>0.50468749999999996</v>
      </c>
      <c r="AS8" s="13"/>
      <c r="AT8" s="13">
        <v>0.44144144144144098</v>
      </c>
      <c r="AU8" s="13">
        <v>0.49113660062565201</v>
      </c>
      <c r="AV8" s="13"/>
      <c r="AW8" s="13">
        <v>0.52124645892351296</v>
      </c>
      <c r="AX8" s="13">
        <v>0.46589716684155302</v>
      </c>
      <c r="AY8" s="13"/>
      <c r="AZ8" s="13">
        <v>0.50369003690036895</v>
      </c>
      <c r="BA8" s="13">
        <v>0.461842105263158</v>
      </c>
      <c r="BB8" s="13"/>
      <c r="BC8" s="13">
        <v>0.497126436781609</v>
      </c>
      <c r="BD8" s="13">
        <v>0.434782608695652</v>
      </c>
      <c r="BE8" s="13"/>
      <c r="BF8" s="13">
        <v>0.52941176470588203</v>
      </c>
      <c r="BG8" s="13">
        <v>0.47641509433962298</v>
      </c>
      <c r="BH8" s="13"/>
      <c r="BI8" s="13">
        <v>0.49275362318840599</v>
      </c>
      <c r="BJ8" s="13">
        <v>0.47904191616766501</v>
      </c>
      <c r="BK8" s="13"/>
      <c r="BL8" s="13">
        <v>0.51089108910891101</v>
      </c>
      <c r="BM8" s="13">
        <v>0.46212121212121199</v>
      </c>
    </row>
    <row r="9" spans="2:65" x14ac:dyDescent="0.3">
      <c r="B9" s="14" t="s">
        <v>109</v>
      </c>
      <c r="C9" s="13">
        <v>0.36762481089258697</v>
      </c>
      <c r="D9" s="13">
        <v>0.37881219903691798</v>
      </c>
      <c r="E9" s="13">
        <v>0.35693641618497102</v>
      </c>
      <c r="F9" s="13"/>
      <c r="G9" s="13">
        <v>0.475138121546961</v>
      </c>
      <c r="H9" s="13">
        <v>0.37535014005602202</v>
      </c>
      <c r="I9" s="13">
        <v>0.32472324723247198</v>
      </c>
      <c r="J9" s="13">
        <v>0.33175355450236999</v>
      </c>
      <c r="K9" s="13">
        <v>0.35877862595419802</v>
      </c>
      <c r="L9" s="13">
        <v>0.35672514619883</v>
      </c>
      <c r="M9" s="13"/>
      <c r="N9" s="13">
        <v>0.38085106382978701</v>
      </c>
      <c r="O9" s="13">
        <v>0.39411764705882402</v>
      </c>
      <c r="P9" s="13">
        <v>0.325842696629214</v>
      </c>
      <c r="Q9" s="13">
        <v>0.34482758620689702</v>
      </c>
      <c r="R9" s="13"/>
      <c r="S9" s="13">
        <v>0.39446366782006898</v>
      </c>
      <c r="T9" s="13">
        <v>0.34328358208955201</v>
      </c>
      <c r="U9" s="13">
        <v>0.27419354838709697</v>
      </c>
      <c r="V9" s="13">
        <v>0.36190476190476201</v>
      </c>
      <c r="W9" s="13">
        <v>0.33613445378151302</v>
      </c>
      <c r="X9" s="13">
        <v>0.38636363636363602</v>
      </c>
      <c r="Y9" s="13">
        <v>0.44859813084112099</v>
      </c>
      <c r="Z9" s="13">
        <v>0.36666666666666697</v>
      </c>
      <c r="AA9" s="13">
        <v>0.35849056603773599</v>
      </c>
      <c r="AB9" s="13">
        <v>0.30851063829787201</v>
      </c>
      <c r="AC9" s="13">
        <v>0.38235294117647101</v>
      </c>
      <c r="AD9" s="13">
        <v>0.39130434782608697</v>
      </c>
      <c r="AE9" s="13"/>
      <c r="AF9" s="13">
        <v>0.36135508155583401</v>
      </c>
      <c r="AG9" s="13">
        <v>0.37937743190661499</v>
      </c>
      <c r="AH9" s="13"/>
      <c r="AI9" s="13">
        <v>0.33474576271186401</v>
      </c>
      <c r="AJ9" s="13">
        <v>0.35064935064935099</v>
      </c>
      <c r="AK9" s="13">
        <v>0.37572254335260102</v>
      </c>
      <c r="AL9" s="13"/>
      <c r="AM9" s="13">
        <v>0.36764705882352899</v>
      </c>
      <c r="AN9" s="13">
        <v>0.30769230769230799</v>
      </c>
      <c r="AO9" s="13">
        <v>0.34074074074074101</v>
      </c>
      <c r="AP9" s="13"/>
      <c r="AQ9" s="13">
        <v>0.37610619469026502</v>
      </c>
      <c r="AR9" s="13">
        <v>0.35781249999999998</v>
      </c>
      <c r="AS9" s="13"/>
      <c r="AT9" s="13">
        <v>0.399399399399399</v>
      </c>
      <c r="AU9" s="13">
        <v>0.35766423357664201</v>
      </c>
      <c r="AV9" s="13"/>
      <c r="AW9" s="13">
        <v>0.35127478753541103</v>
      </c>
      <c r="AX9" s="13">
        <v>0.37460650577124899</v>
      </c>
      <c r="AY9" s="13"/>
      <c r="AZ9" s="13">
        <v>0.354243542435424</v>
      </c>
      <c r="BA9" s="13">
        <v>0.38026315789473702</v>
      </c>
      <c r="BB9" s="13"/>
      <c r="BC9" s="13">
        <v>0.36494252873563199</v>
      </c>
      <c r="BD9" s="13">
        <v>0.36521739130434799</v>
      </c>
      <c r="BE9" s="13"/>
      <c r="BF9" s="13">
        <v>0.316176470588235</v>
      </c>
      <c r="BG9" s="13">
        <v>0.39622641509433998</v>
      </c>
      <c r="BH9" s="13"/>
      <c r="BI9" s="13">
        <v>0.34057971014492799</v>
      </c>
      <c r="BJ9" s="13">
        <v>0.37125748502993999</v>
      </c>
      <c r="BK9" s="13"/>
      <c r="BL9" s="13">
        <v>0.35049504950494997</v>
      </c>
      <c r="BM9" s="13">
        <v>0.38131313131313099</v>
      </c>
    </row>
    <row r="10" spans="2:65" x14ac:dyDescent="0.3">
      <c r="B10" s="14" t="s">
        <v>110</v>
      </c>
      <c r="C10" s="13">
        <v>8.5476550680786703E-2</v>
      </c>
      <c r="D10" s="13">
        <v>8.6677367576244002E-2</v>
      </c>
      <c r="E10" s="13">
        <v>8.5260115606936401E-2</v>
      </c>
      <c r="F10" s="13"/>
      <c r="G10" s="13">
        <v>0.121546961325967</v>
      </c>
      <c r="H10" s="13">
        <v>0.11484593837535</v>
      </c>
      <c r="I10" s="13">
        <v>7.3800738007380101E-2</v>
      </c>
      <c r="J10" s="13">
        <v>6.6350710900473897E-2</v>
      </c>
      <c r="K10" s="13">
        <v>5.34351145038168E-2</v>
      </c>
      <c r="L10" s="13">
        <v>5.2631578947368397E-2</v>
      </c>
      <c r="M10" s="13"/>
      <c r="N10" s="13">
        <v>7.0212765957446799E-2</v>
      </c>
      <c r="O10" s="13">
        <v>8.2352941176470601E-2</v>
      </c>
      <c r="P10" s="13">
        <v>9.5505617977528101E-2</v>
      </c>
      <c r="Q10" s="13">
        <v>0.10658307210031299</v>
      </c>
      <c r="R10" s="13"/>
      <c r="S10" s="13">
        <v>8.6505190311418706E-2</v>
      </c>
      <c r="T10" s="13">
        <v>8.9552238805970102E-2</v>
      </c>
      <c r="U10" s="13">
        <v>4.8387096774193498E-2</v>
      </c>
      <c r="V10" s="13">
        <v>6.6666666666666693E-2</v>
      </c>
      <c r="W10" s="13">
        <v>0.13445378151260501</v>
      </c>
      <c r="X10" s="13">
        <v>8.3333333333333301E-2</v>
      </c>
      <c r="Y10" s="13">
        <v>5.60747663551402E-2</v>
      </c>
      <c r="Z10" s="13">
        <v>0.133333333333333</v>
      </c>
      <c r="AA10" s="13">
        <v>9.4339622641509399E-2</v>
      </c>
      <c r="AB10" s="13">
        <v>8.5106382978723402E-2</v>
      </c>
      <c r="AC10" s="13">
        <v>5.8823529411764698E-2</v>
      </c>
      <c r="AD10" s="13">
        <v>8.6956521739130405E-2</v>
      </c>
      <c r="AE10" s="13"/>
      <c r="AF10" s="13">
        <v>8.5319949811794193E-2</v>
      </c>
      <c r="AG10" s="13">
        <v>8.3657587548638099E-2</v>
      </c>
      <c r="AH10" s="13"/>
      <c r="AI10" s="13">
        <v>9.74576271186441E-2</v>
      </c>
      <c r="AJ10" s="13">
        <v>0.11688311688311701</v>
      </c>
      <c r="AK10" s="13">
        <v>9.5375722543352595E-2</v>
      </c>
      <c r="AL10" s="13"/>
      <c r="AM10" s="13">
        <v>4.4117647058823498E-2</v>
      </c>
      <c r="AN10" s="13">
        <v>9.6153846153846201E-2</v>
      </c>
      <c r="AO10" s="13">
        <v>0.133333333333333</v>
      </c>
      <c r="AP10" s="13"/>
      <c r="AQ10" s="13">
        <v>0.104719764011799</v>
      </c>
      <c r="AR10" s="13">
        <v>6.4062499999999994E-2</v>
      </c>
      <c r="AS10" s="13"/>
      <c r="AT10" s="13">
        <v>9.6096096096096095E-2</v>
      </c>
      <c r="AU10" s="13">
        <v>8.2377476538060504E-2</v>
      </c>
      <c r="AV10" s="13"/>
      <c r="AW10" s="13">
        <v>6.5155807365439106E-2</v>
      </c>
      <c r="AX10" s="13">
        <v>9.2339979013641105E-2</v>
      </c>
      <c r="AY10" s="13"/>
      <c r="AZ10" s="13">
        <v>7.3800738007380101E-2</v>
      </c>
      <c r="BA10" s="13">
        <v>9.4736842105263203E-2</v>
      </c>
      <c r="BB10" s="13"/>
      <c r="BC10" s="13">
        <v>8.04597701149425E-2</v>
      </c>
      <c r="BD10" s="13">
        <v>0.13478260869565201</v>
      </c>
      <c r="BE10" s="13"/>
      <c r="BF10" s="13">
        <v>8.8235294117647106E-2</v>
      </c>
      <c r="BG10" s="13">
        <v>7.5471698113207503E-2</v>
      </c>
      <c r="BH10" s="13"/>
      <c r="BI10" s="13">
        <v>0.108695652173913</v>
      </c>
      <c r="BJ10" s="13">
        <v>8.2121471343028205E-2</v>
      </c>
      <c r="BK10" s="13"/>
      <c r="BL10" s="13">
        <v>7.7227722772277199E-2</v>
      </c>
      <c r="BM10" s="13">
        <v>8.7121212121212099E-2</v>
      </c>
    </row>
    <row r="11" spans="2:65" x14ac:dyDescent="0.3">
      <c r="B11" s="14" t="s">
        <v>111</v>
      </c>
      <c r="C11" s="13">
        <v>2.9500756429652001E-2</v>
      </c>
      <c r="D11" s="13">
        <v>4.49438202247191E-2</v>
      </c>
      <c r="E11" s="13">
        <v>1.5895953757225401E-2</v>
      </c>
      <c r="F11" s="13"/>
      <c r="G11" s="13">
        <v>4.4198895027624301E-2</v>
      </c>
      <c r="H11" s="13">
        <v>2.2408963585434202E-2</v>
      </c>
      <c r="I11" s="13">
        <v>2.9520295202952001E-2</v>
      </c>
      <c r="J11" s="13">
        <v>2.3696682464454999E-2</v>
      </c>
      <c r="K11" s="13">
        <v>3.0534351145038201E-2</v>
      </c>
      <c r="L11" s="13">
        <v>3.5087719298245598E-2</v>
      </c>
      <c r="M11" s="13"/>
      <c r="N11" s="13">
        <v>2.5531914893616999E-2</v>
      </c>
      <c r="O11" s="13">
        <v>2.9411764705882401E-2</v>
      </c>
      <c r="P11" s="13">
        <v>5.0561797752809001E-2</v>
      </c>
      <c r="Q11" s="13">
        <v>2.1943573667711599E-2</v>
      </c>
      <c r="R11" s="13"/>
      <c r="S11" s="13">
        <v>1.3840830449827E-2</v>
      </c>
      <c r="T11" s="13">
        <v>2.2388059701492501E-2</v>
      </c>
      <c r="U11" s="13">
        <v>4.8387096774193498E-2</v>
      </c>
      <c r="V11" s="13">
        <v>2.8571428571428598E-2</v>
      </c>
      <c r="W11" s="13">
        <v>1.6806722689075598E-2</v>
      </c>
      <c r="X11" s="13">
        <v>4.5454545454545497E-2</v>
      </c>
      <c r="Y11" s="13">
        <v>1.86915887850467E-2</v>
      </c>
      <c r="Z11" s="13">
        <v>0</v>
      </c>
      <c r="AA11" s="13">
        <v>4.40251572327044E-2</v>
      </c>
      <c r="AB11" s="13">
        <v>6.3829787234042507E-2</v>
      </c>
      <c r="AC11" s="13">
        <v>4.4117647058823498E-2</v>
      </c>
      <c r="AD11" s="13">
        <v>0</v>
      </c>
      <c r="AE11" s="13"/>
      <c r="AF11" s="13">
        <v>3.0112923462986201E-2</v>
      </c>
      <c r="AG11" s="13">
        <v>2.7237354085603099E-2</v>
      </c>
      <c r="AH11" s="13"/>
      <c r="AI11" s="13">
        <v>3.8135593220338999E-2</v>
      </c>
      <c r="AJ11" s="13">
        <v>1.2987012987013E-2</v>
      </c>
      <c r="AK11" s="13">
        <v>2.3121387283237E-2</v>
      </c>
      <c r="AL11" s="13"/>
      <c r="AM11" s="13">
        <v>1.4705882352941201E-2</v>
      </c>
      <c r="AN11" s="13">
        <v>7.69230769230769E-2</v>
      </c>
      <c r="AO11" s="13">
        <v>2.2222222222222199E-2</v>
      </c>
      <c r="AP11" s="13"/>
      <c r="AQ11" s="13">
        <v>2.0648967551622401E-2</v>
      </c>
      <c r="AR11" s="13">
        <v>3.90625E-2</v>
      </c>
      <c r="AS11" s="13"/>
      <c r="AT11" s="13">
        <v>2.4024024024024E-2</v>
      </c>
      <c r="AU11" s="13">
        <v>3.2325338894681997E-2</v>
      </c>
      <c r="AV11" s="13"/>
      <c r="AW11" s="13">
        <v>3.39943342776204E-2</v>
      </c>
      <c r="AX11" s="13">
        <v>2.7282266526757599E-2</v>
      </c>
      <c r="AY11" s="13"/>
      <c r="AZ11" s="13">
        <v>2.76752767527675E-2</v>
      </c>
      <c r="BA11" s="13">
        <v>3.0263157894736801E-2</v>
      </c>
      <c r="BB11" s="13"/>
      <c r="BC11" s="13">
        <v>3.7356321839080497E-2</v>
      </c>
      <c r="BD11" s="13">
        <v>1.3043478260869599E-2</v>
      </c>
      <c r="BE11" s="13"/>
      <c r="BF11" s="13">
        <v>3.6764705882352901E-2</v>
      </c>
      <c r="BG11" s="13">
        <v>3.77358490566038E-2</v>
      </c>
      <c r="BH11" s="13"/>
      <c r="BI11" s="13">
        <v>5.0724637681159403E-2</v>
      </c>
      <c r="BJ11" s="13">
        <v>2.7373823781009402E-2</v>
      </c>
      <c r="BK11" s="13"/>
      <c r="BL11" s="13">
        <v>1.9801980198019799E-2</v>
      </c>
      <c r="BM11" s="13">
        <v>3.2828282828282797E-2</v>
      </c>
    </row>
    <row r="12" spans="2:65" x14ac:dyDescent="0.3">
      <c r="B12" s="14" t="s">
        <v>91</v>
      </c>
      <c r="C12" s="17">
        <v>3.7821482602117998E-2</v>
      </c>
      <c r="D12" s="17">
        <v>3.3707865168539297E-2</v>
      </c>
      <c r="E12" s="17">
        <v>4.19075144508671E-2</v>
      </c>
      <c r="F12" s="17"/>
      <c r="G12" s="17">
        <v>2.7624309392265199E-2</v>
      </c>
      <c r="H12" s="17">
        <v>2.5210084033613401E-2</v>
      </c>
      <c r="I12" s="17">
        <v>5.5350553505535097E-2</v>
      </c>
      <c r="J12" s="17">
        <v>3.7914691943128E-2</v>
      </c>
      <c r="K12" s="17">
        <v>3.8167938931297697E-2</v>
      </c>
      <c r="L12" s="17">
        <v>4.6783625730994101E-2</v>
      </c>
      <c r="M12" s="17"/>
      <c r="N12" s="17">
        <v>3.1914893617021302E-2</v>
      </c>
      <c r="O12" s="17">
        <v>3.2352941176470598E-2</v>
      </c>
      <c r="P12" s="17">
        <v>4.49438202247191E-2</v>
      </c>
      <c r="Q12" s="17">
        <v>5.0156739811912203E-2</v>
      </c>
      <c r="R12" s="17"/>
      <c r="S12" s="17">
        <v>3.8062283737024201E-2</v>
      </c>
      <c r="T12" s="17">
        <v>5.22388059701493E-2</v>
      </c>
      <c r="U12" s="17">
        <v>3.2258064516128997E-2</v>
      </c>
      <c r="V12" s="17">
        <v>5.7142857142857099E-2</v>
      </c>
      <c r="W12" s="17">
        <v>1.6806722689075598E-2</v>
      </c>
      <c r="X12" s="17">
        <v>3.7878787878787901E-2</v>
      </c>
      <c r="Y12" s="17">
        <v>2.80373831775701E-2</v>
      </c>
      <c r="Z12" s="17">
        <v>0</v>
      </c>
      <c r="AA12" s="17">
        <v>5.0314465408804999E-2</v>
      </c>
      <c r="AB12" s="17">
        <v>3.1914893617021302E-2</v>
      </c>
      <c r="AC12" s="17">
        <v>4.4117647058823498E-2</v>
      </c>
      <c r="AD12" s="17">
        <v>0</v>
      </c>
      <c r="AE12" s="17"/>
      <c r="AF12" s="17">
        <v>3.0112923462986201E-2</v>
      </c>
      <c r="AG12" s="17">
        <v>4.8638132295719803E-2</v>
      </c>
      <c r="AH12" s="17"/>
      <c r="AI12" s="17">
        <v>3.8135593220338999E-2</v>
      </c>
      <c r="AJ12" s="17">
        <v>2.5974025974026E-2</v>
      </c>
      <c r="AK12" s="17">
        <v>3.4682080924855502E-2</v>
      </c>
      <c r="AL12" s="17"/>
      <c r="AM12" s="17">
        <v>4.4117647058823498E-2</v>
      </c>
      <c r="AN12" s="17">
        <v>1.9230769230769201E-2</v>
      </c>
      <c r="AO12" s="17">
        <v>4.4444444444444398E-2</v>
      </c>
      <c r="AP12" s="17"/>
      <c r="AQ12" s="17">
        <v>3.9823008849557501E-2</v>
      </c>
      <c r="AR12" s="17">
        <v>3.4375000000000003E-2</v>
      </c>
      <c r="AS12" s="17"/>
      <c r="AT12" s="17">
        <v>3.9039039039038999E-2</v>
      </c>
      <c r="AU12" s="17">
        <v>3.6496350364963501E-2</v>
      </c>
      <c r="AV12" s="17"/>
      <c r="AW12" s="17">
        <v>2.8328611898017001E-2</v>
      </c>
      <c r="AX12" s="17">
        <v>3.9874081846799601E-2</v>
      </c>
      <c r="AY12" s="17"/>
      <c r="AZ12" s="17">
        <v>4.0590405904058997E-2</v>
      </c>
      <c r="BA12" s="17">
        <v>3.2894736842105303E-2</v>
      </c>
      <c r="BB12" s="17"/>
      <c r="BC12" s="17">
        <v>2.0114942528735601E-2</v>
      </c>
      <c r="BD12" s="17">
        <v>5.21739130434783E-2</v>
      </c>
      <c r="BE12" s="17"/>
      <c r="BF12" s="17">
        <v>2.9411764705882401E-2</v>
      </c>
      <c r="BG12" s="17">
        <v>1.41509433962264E-2</v>
      </c>
      <c r="BH12" s="17"/>
      <c r="BI12" s="17">
        <v>7.2463768115942004E-3</v>
      </c>
      <c r="BJ12" s="17">
        <v>4.0205303678357597E-2</v>
      </c>
      <c r="BK12" s="17"/>
      <c r="BL12" s="17">
        <v>4.15841584158416E-2</v>
      </c>
      <c r="BM12" s="17">
        <v>3.6616161616161602E-2</v>
      </c>
    </row>
    <row r="13" spans="2:65" x14ac:dyDescent="0.3">
      <c r="B13" s="25" t="s">
        <v>112</v>
      </c>
      <c r="C13" s="26">
        <v>0.847201210287443</v>
      </c>
      <c r="D13" s="26">
        <v>0.83467094703049804</v>
      </c>
      <c r="E13" s="26">
        <v>0.85693641618497096</v>
      </c>
      <c r="F13" s="26"/>
      <c r="G13" s="26">
        <v>0.80662983425414403</v>
      </c>
      <c r="H13" s="26">
        <v>0.83753501400560204</v>
      </c>
      <c r="I13" s="26">
        <v>0.84132841328413299</v>
      </c>
      <c r="J13" s="26">
        <v>0.87203791469194303</v>
      </c>
      <c r="K13" s="26">
        <v>0.87786259541984701</v>
      </c>
      <c r="L13" s="26">
        <v>0.86549707602339199</v>
      </c>
      <c r="M13" s="26"/>
      <c r="N13" s="26">
        <v>0.87234042553191504</v>
      </c>
      <c r="O13" s="26">
        <v>0.85588235294117698</v>
      </c>
      <c r="P13" s="26">
        <v>0.80898876404494402</v>
      </c>
      <c r="Q13" s="26">
        <v>0.82131661442006298</v>
      </c>
      <c r="R13" s="26"/>
      <c r="S13" s="26">
        <v>0.86159169550172998</v>
      </c>
      <c r="T13" s="26">
        <v>0.83582089552238803</v>
      </c>
      <c r="U13" s="26">
        <v>0.87096774193548399</v>
      </c>
      <c r="V13" s="26">
        <v>0.84761904761904805</v>
      </c>
      <c r="W13" s="26">
        <v>0.83193277310924396</v>
      </c>
      <c r="X13" s="26">
        <v>0.83333333333333304</v>
      </c>
      <c r="Y13" s="26">
        <v>0.89719626168224298</v>
      </c>
      <c r="Z13" s="26">
        <v>0.86666666666666703</v>
      </c>
      <c r="AA13" s="26">
        <v>0.81132075471698095</v>
      </c>
      <c r="AB13" s="26">
        <v>0.819148936170213</v>
      </c>
      <c r="AC13" s="26">
        <v>0.85294117647058798</v>
      </c>
      <c r="AD13" s="26">
        <v>0.91304347826086996</v>
      </c>
      <c r="AE13" s="26"/>
      <c r="AF13" s="26">
        <v>0.85445420326223298</v>
      </c>
      <c r="AG13" s="26">
        <v>0.84046692607003903</v>
      </c>
      <c r="AH13" s="26"/>
      <c r="AI13" s="26">
        <v>0.82627118644067798</v>
      </c>
      <c r="AJ13" s="26">
        <v>0.84415584415584399</v>
      </c>
      <c r="AK13" s="26">
        <v>0.84682080924855496</v>
      </c>
      <c r="AL13" s="26"/>
      <c r="AM13" s="26">
        <v>0.89705882352941202</v>
      </c>
      <c r="AN13" s="26">
        <v>0.80769230769230804</v>
      </c>
      <c r="AO13" s="26">
        <v>0.8</v>
      </c>
      <c r="AP13" s="26"/>
      <c r="AQ13" s="26">
        <v>0.83480825958702098</v>
      </c>
      <c r="AR13" s="26">
        <v>0.86250000000000004</v>
      </c>
      <c r="AS13" s="26"/>
      <c r="AT13" s="26">
        <v>0.84084084084084099</v>
      </c>
      <c r="AU13" s="26">
        <v>0.84880083420229402</v>
      </c>
      <c r="AV13" s="26"/>
      <c r="AW13" s="26">
        <v>0.87252124645892304</v>
      </c>
      <c r="AX13" s="26">
        <v>0.84050367261280201</v>
      </c>
      <c r="AY13" s="26"/>
      <c r="AZ13" s="26">
        <v>0.85793357933579295</v>
      </c>
      <c r="BA13" s="26">
        <v>0.84210526315789502</v>
      </c>
      <c r="BB13" s="26"/>
      <c r="BC13" s="26">
        <v>0.86206896551724099</v>
      </c>
      <c r="BD13" s="26">
        <v>0.8</v>
      </c>
      <c r="BE13" s="26"/>
      <c r="BF13" s="26">
        <v>0.84558823529411797</v>
      </c>
      <c r="BG13" s="26">
        <v>0.87264150943396201</v>
      </c>
      <c r="BH13" s="26"/>
      <c r="BI13" s="26">
        <v>0.83333333333333304</v>
      </c>
      <c r="BJ13" s="26">
        <v>0.85029940119760505</v>
      </c>
      <c r="BK13" s="26"/>
      <c r="BL13" s="26">
        <v>0.86138613861386104</v>
      </c>
      <c r="BM13" s="26">
        <v>0.84343434343434298</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M18"/>
  <sheetViews>
    <sheetView showGridLines="0" workbookViewId="0">
      <pane xSplit="2" topLeftCell="C1" activePane="topRight" state="frozen"/>
      <selection activeCell="AV11" sqref="AV11"/>
      <selection pane="topRight" activeCell="AV11" sqref="AV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108</v>
      </c>
      <c r="C8" s="13">
        <v>0.69288956127080203</v>
      </c>
      <c r="D8" s="13">
        <v>0.61476725521669295</v>
      </c>
      <c r="E8" s="13">
        <v>0.760115606936416</v>
      </c>
      <c r="F8" s="13"/>
      <c r="G8" s="13">
        <v>0.67955801104972402</v>
      </c>
      <c r="H8" s="13">
        <v>0.69187675070027999</v>
      </c>
      <c r="I8" s="13">
        <v>0.690036900369004</v>
      </c>
      <c r="J8" s="13">
        <v>0.69194312796208501</v>
      </c>
      <c r="K8" s="13">
        <v>0.67938931297709904</v>
      </c>
      <c r="L8" s="13">
        <v>0.72514619883040898</v>
      </c>
      <c r="M8" s="13"/>
      <c r="N8" s="13">
        <v>0.67659574468085104</v>
      </c>
      <c r="O8" s="13">
        <v>0.70588235294117696</v>
      </c>
      <c r="P8" s="13">
        <v>0.69101123595505598</v>
      </c>
      <c r="Q8" s="13">
        <v>0.69592476489028199</v>
      </c>
      <c r="R8" s="13"/>
      <c r="S8" s="13">
        <v>0.660899653979239</v>
      </c>
      <c r="T8" s="13">
        <v>0.67164179104477595</v>
      </c>
      <c r="U8" s="13">
        <v>0.77419354838709697</v>
      </c>
      <c r="V8" s="13">
        <v>0.64761904761904798</v>
      </c>
      <c r="W8" s="13">
        <v>0.65546218487395003</v>
      </c>
      <c r="X8" s="13">
        <v>0.65909090909090895</v>
      </c>
      <c r="Y8" s="13">
        <v>0.67289719626168198</v>
      </c>
      <c r="Z8" s="13">
        <v>0.73333333333333295</v>
      </c>
      <c r="AA8" s="13">
        <v>0.74213836477987405</v>
      </c>
      <c r="AB8" s="13">
        <v>0.78723404255319196</v>
      </c>
      <c r="AC8" s="13">
        <v>0.70588235294117696</v>
      </c>
      <c r="AD8" s="13">
        <v>0.86956521739130399</v>
      </c>
      <c r="AE8" s="13"/>
      <c r="AF8" s="13">
        <v>0.703889585947302</v>
      </c>
      <c r="AG8" s="13">
        <v>0.68093385214007796</v>
      </c>
      <c r="AH8" s="13"/>
      <c r="AI8" s="13">
        <v>0.66101694915254205</v>
      </c>
      <c r="AJ8" s="13">
        <v>0.67532467532467499</v>
      </c>
      <c r="AK8" s="13">
        <v>0.75433526011560703</v>
      </c>
      <c r="AL8" s="13"/>
      <c r="AM8" s="13">
        <v>0.76470588235294101</v>
      </c>
      <c r="AN8" s="13">
        <v>0.63461538461538503</v>
      </c>
      <c r="AO8" s="13">
        <v>0.62222222222222201</v>
      </c>
      <c r="AP8" s="13"/>
      <c r="AQ8" s="13">
        <v>0.64306784660767002</v>
      </c>
      <c r="AR8" s="13">
        <v>0.74843749999999998</v>
      </c>
      <c r="AS8" s="13"/>
      <c r="AT8" s="13">
        <v>0.62462462462462498</v>
      </c>
      <c r="AU8" s="13">
        <v>0.719499478623566</v>
      </c>
      <c r="AV8" s="13"/>
      <c r="AW8" s="13">
        <v>0.73937677053824402</v>
      </c>
      <c r="AX8" s="13">
        <v>0.67785939139559304</v>
      </c>
      <c r="AY8" s="13"/>
      <c r="AZ8" s="13">
        <v>0.74907749077490804</v>
      </c>
      <c r="BA8" s="13">
        <v>0.65394736842105305</v>
      </c>
      <c r="BB8" s="13"/>
      <c r="BC8" s="13">
        <v>0.70114942528735602</v>
      </c>
      <c r="BD8" s="13">
        <v>0.70869565217391295</v>
      </c>
      <c r="BE8" s="13"/>
      <c r="BF8" s="13">
        <v>0.69852941176470595</v>
      </c>
      <c r="BG8" s="13">
        <v>0.70283018867924496</v>
      </c>
      <c r="BH8" s="13"/>
      <c r="BI8" s="13">
        <v>0.69565217391304301</v>
      </c>
      <c r="BJ8" s="13">
        <v>0.69375534644995696</v>
      </c>
      <c r="BK8" s="13"/>
      <c r="BL8" s="13">
        <v>0.71287128712871295</v>
      </c>
      <c r="BM8" s="13">
        <v>0.69065656565656597</v>
      </c>
    </row>
    <row r="9" spans="2:65" x14ac:dyDescent="0.3">
      <c r="B9" s="14" t="s">
        <v>109</v>
      </c>
      <c r="C9" s="13">
        <v>0.248865355521936</v>
      </c>
      <c r="D9" s="13">
        <v>0.30818619582664503</v>
      </c>
      <c r="E9" s="13">
        <v>0.19797687861271701</v>
      </c>
      <c r="F9" s="13"/>
      <c r="G9" s="13">
        <v>0.24861878453038699</v>
      </c>
      <c r="H9" s="13">
        <v>0.24089635854341701</v>
      </c>
      <c r="I9" s="13">
        <v>0.25092250922509202</v>
      </c>
      <c r="J9" s="13">
        <v>0.26540284360189598</v>
      </c>
      <c r="K9" s="13">
        <v>0.26717557251908403</v>
      </c>
      <c r="L9" s="13">
        <v>0.22807017543859601</v>
      </c>
      <c r="M9" s="13"/>
      <c r="N9" s="13">
        <v>0.26595744680851102</v>
      </c>
      <c r="O9" s="13">
        <v>0.24117647058823499</v>
      </c>
      <c r="P9" s="13">
        <v>0.24719101123595499</v>
      </c>
      <c r="Q9" s="13">
        <v>0.23824451410658301</v>
      </c>
      <c r="R9" s="13"/>
      <c r="S9" s="13">
        <v>0.29411764705882398</v>
      </c>
      <c r="T9" s="13">
        <v>0.24626865671641801</v>
      </c>
      <c r="U9" s="13">
        <v>0.16129032258064499</v>
      </c>
      <c r="V9" s="13">
        <v>0.27619047619047599</v>
      </c>
      <c r="W9" s="13">
        <v>0.27731092436974802</v>
      </c>
      <c r="X9" s="13">
        <v>0.29545454545454503</v>
      </c>
      <c r="Y9" s="13">
        <v>0.27102803738317799</v>
      </c>
      <c r="Z9" s="13">
        <v>0.233333333333333</v>
      </c>
      <c r="AA9" s="13">
        <v>0.19496855345912001</v>
      </c>
      <c r="AB9" s="13">
        <v>0.170212765957447</v>
      </c>
      <c r="AC9" s="13">
        <v>0.20588235294117599</v>
      </c>
      <c r="AD9" s="13">
        <v>0.13043478260869601</v>
      </c>
      <c r="AE9" s="13"/>
      <c r="AF9" s="13">
        <v>0.233375156838143</v>
      </c>
      <c r="AG9" s="13">
        <v>0.26653696498054502</v>
      </c>
      <c r="AH9" s="13"/>
      <c r="AI9" s="13">
        <v>0.25423728813559299</v>
      </c>
      <c r="AJ9" s="13">
        <v>0.22077922077922099</v>
      </c>
      <c r="AK9" s="13">
        <v>0.205202312138728</v>
      </c>
      <c r="AL9" s="13"/>
      <c r="AM9" s="13">
        <v>0.161764705882353</v>
      </c>
      <c r="AN9" s="13">
        <v>0.28846153846153799</v>
      </c>
      <c r="AO9" s="13">
        <v>0.266666666666667</v>
      </c>
      <c r="AP9" s="13"/>
      <c r="AQ9" s="13">
        <v>0.287610619469027</v>
      </c>
      <c r="AR9" s="13">
        <v>0.20468749999999999</v>
      </c>
      <c r="AS9" s="13"/>
      <c r="AT9" s="13">
        <v>0.31531531531531498</v>
      </c>
      <c r="AU9" s="13">
        <v>0.22314911366006299</v>
      </c>
      <c r="AV9" s="13"/>
      <c r="AW9" s="13">
        <v>0.20963172804532601</v>
      </c>
      <c r="AX9" s="13">
        <v>0.26232948583420801</v>
      </c>
      <c r="AY9" s="13"/>
      <c r="AZ9" s="13">
        <v>0.199261992619926</v>
      </c>
      <c r="BA9" s="13">
        <v>0.28552631578947402</v>
      </c>
      <c r="BB9" s="13"/>
      <c r="BC9" s="13">
        <v>0.23850574712643699</v>
      </c>
      <c r="BD9" s="13">
        <v>0.217391304347826</v>
      </c>
      <c r="BE9" s="13"/>
      <c r="BF9" s="13">
        <v>0.26470588235294101</v>
      </c>
      <c r="BG9" s="13">
        <v>0.22169811320754701</v>
      </c>
      <c r="BH9" s="13"/>
      <c r="BI9" s="13">
        <v>0.217391304347826</v>
      </c>
      <c r="BJ9" s="13">
        <v>0.25235243798118101</v>
      </c>
      <c r="BK9" s="13"/>
      <c r="BL9" s="13">
        <v>0.23960396039604001</v>
      </c>
      <c r="BM9" s="13">
        <v>0.24873737373737401</v>
      </c>
    </row>
    <row r="10" spans="2:65" x14ac:dyDescent="0.3">
      <c r="B10" s="14" t="s">
        <v>110</v>
      </c>
      <c r="C10" s="13">
        <v>3.4039334341906202E-2</v>
      </c>
      <c r="D10" s="13">
        <v>4.3338683788122001E-2</v>
      </c>
      <c r="E10" s="13">
        <v>2.6011560693641599E-2</v>
      </c>
      <c r="F10" s="13"/>
      <c r="G10" s="13">
        <v>4.4198895027624301E-2</v>
      </c>
      <c r="H10" s="13">
        <v>3.3613445378151301E-2</v>
      </c>
      <c r="I10" s="13">
        <v>3.6900369003690002E-2</v>
      </c>
      <c r="J10" s="13">
        <v>2.3696682464454999E-2</v>
      </c>
      <c r="K10" s="13">
        <v>3.0534351145038201E-2</v>
      </c>
      <c r="L10" s="13">
        <v>3.5087719298245598E-2</v>
      </c>
      <c r="M10" s="13"/>
      <c r="N10" s="13">
        <v>3.6170212765957402E-2</v>
      </c>
      <c r="O10" s="13">
        <v>2.3529411764705899E-2</v>
      </c>
      <c r="P10" s="13">
        <v>4.49438202247191E-2</v>
      </c>
      <c r="Q10" s="13">
        <v>3.7617554858934199E-2</v>
      </c>
      <c r="R10" s="13"/>
      <c r="S10" s="13">
        <v>3.4602076124567498E-2</v>
      </c>
      <c r="T10" s="13">
        <v>3.7313432835820899E-2</v>
      </c>
      <c r="U10" s="13">
        <v>3.2258064516128997E-2</v>
      </c>
      <c r="V10" s="13">
        <v>2.8571428571428598E-2</v>
      </c>
      <c r="W10" s="13">
        <v>5.8823529411764698E-2</v>
      </c>
      <c r="X10" s="13">
        <v>2.27272727272727E-2</v>
      </c>
      <c r="Y10" s="13">
        <v>3.7383177570093497E-2</v>
      </c>
      <c r="Z10" s="13">
        <v>0</v>
      </c>
      <c r="AA10" s="13">
        <v>3.1446540880503103E-2</v>
      </c>
      <c r="AB10" s="13">
        <v>3.1914893617021302E-2</v>
      </c>
      <c r="AC10" s="13">
        <v>4.4117647058823498E-2</v>
      </c>
      <c r="AD10" s="13">
        <v>0</v>
      </c>
      <c r="AE10" s="13"/>
      <c r="AF10" s="13">
        <v>4.1405269761606002E-2</v>
      </c>
      <c r="AG10" s="13">
        <v>2.3346303501945501E-2</v>
      </c>
      <c r="AH10" s="13"/>
      <c r="AI10" s="13">
        <v>5.5084745762711898E-2</v>
      </c>
      <c r="AJ10" s="13">
        <v>6.4935064935064901E-2</v>
      </c>
      <c r="AK10" s="13">
        <v>2.0231213872832401E-2</v>
      </c>
      <c r="AL10" s="13"/>
      <c r="AM10" s="13">
        <v>5.8823529411764698E-2</v>
      </c>
      <c r="AN10" s="13">
        <v>7.69230769230769E-2</v>
      </c>
      <c r="AO10" s="13">
        <v>6.6666666666666693E-2</v>
      </c>
      <c r="AP10" s="13"/>
      <c r="AQ10" s="13">
        <v>3.5398230088495602E-2</v>
      </c>
      <c r="AR10" s="13">
        <v>3.2812500000000001E-2</v>
      </c>
      <c r="AS10" s="13"/>
      <c r="AT10" s="13">
        <v>3.3033033033033003E-2</v>
      </c>
      <c r="AU10" s="13">
        <v>3.4410844629822697E-2</v>
      </c>
      <c r="AV10" s="13"/>
      <c r="AW10" s="13">
        <v>2.8328611898017001E-2</v>
      </c>
      <c r="AX10" s="13">
        <v>3.46274921301154E-2</v>
      </c>
      <c r="AY10" s="13"/>
      <c r="AZ10" s="13">
        <v>3.87453874538745E-2</v>
      </c>
      <c r="BA10" s="13">
        <v>2.89473684210526E-2</v>
      </c>
      <c r="BB10" s="13"/>
      <c r="BC10" s="13">
        <v>3.1609195402298902E-2</v>
      </c>
      <c r="BD10" s="13">
        <v>5.21739130434783E-2</v>
      </c>
      <c r="BE10" s="13"/>
      <c r="BF10" s="13">
        <v>1.4705882352941201E-2</v>
      </c>
      <c r="BG10" s="13">
        <v>4.2452830188679201E-2</v>
      </c>
      <c r="BH10" s="13"/>
      <c r="BI10" s="13">
        <v>6.5217391304347797E-2</v>
      </c>
      <c r="BJ10" s="13">
        <v>2.9084687767322499E-2</v>
      </c>
      <c r="BK10" s="13"/>
      <c r="BL10" s="13">
        <v>2.9702970297029702E-2</v>
      </c>
      <c r="BM10" s="13">
        <v>3.4090909090909102E-2</v>
      </c>
    </row>
    <row r="11" spans="2:65" x14ac:dyDescent="0.3">
      <c r="B11" s="14" t="s">
        <v>111</v>
      </c>
      <c r="C11" s="13">
        <v>1.1346444780635401E-2</v>
      </c>
      <c r="D11" s="13">
        <v>1.6051364365971099E-2</v>
      </c>
      <c r="E11" s="13">
        <v>7.2254335260115597E-3</v>
      </c>
      <c r="F11" s="13"/>
      <c r="G11" s="13">
        <v>1.1049723756906099E-2</v>
      </c>
      <c r="H11" s="13">
        <v>1.9607843137254902E-2</v>
      </c>
      <c r="I11" s="13">
        <v>0</v>
      </c>
      <c r="J11" s="13">
        <v>1.8957345971564E-2</v>
      </c>
      <c r="K11" s="13">
        <v>7.63358778625954E-3</v>
      </c>
      <c r="L11" s="13">
        <v>5.8479532163742704E-3</v>
      </c>
      <c r="M11" s="13"/>
      <c r="N11" s="13">
        <v>1.0638297872340399E-2</v>
      </c>
      <c r="O11" s="13">
        <v>1.4705882352941201E-2</v>
      </c>
      <c r="P11" s="13">
        <v>1.1235955056179799E-2</v>
      </c>
      <c r="Q11" s="13">
        <v>9.4043887147335394E-3</v>
      </c>
      <c r="R11" s="13"/>
      <c r="S11" s="13">
        <v>1.03806228373702E-2</v>
      </c>
      <c r="T11" s="13">
        <v>7.4626865671641798E-3</v>
      </c>
      <c r="U11" s="13">
        <v>1.6129032258064498E-2</v>
      </c>
      <c r="V11" s="13">
        <v>2.8571428571428598E-2</v>
      </c>
      <c r="W11" s="13">
        <v>0</v>
      </c>
      <c r="X11" s="13">
        <v>1.5151515151515201E-2</v>
      </c>
      <c r="Y11" s="13">
        <v>9.3457943925233603E-3</v>
      </c>
      <c r="Z11" s="13">
        <v>3.3333333333333298E-2</v>
      </c>
      <c r="AA11" s="13">
        <v>0</v>
      </c>
      <c r="AB11" s="13">
        <v>1.0638297872340399E-2</v>
      </c>
      <c r="AC11" s="13">
        <v>2.9411764705882401E-2</v>
      </c>
      <c r="AD11" s="13">
        <v>0</v>
      </c>
      <c r="AE11" s="13"/>
      <c r="AF11" s="13">
        <v>1.2547051442910901E-2</v>
      </c>
      <c r="AG11" s="13">
        <v>9.7276264591439707E-3</v>
      </c>
      <c r="AH11" s="13"/>
      <c r="AI11" s="13">
        <v>1.27118644067797E-2</v>
      </c>
      <c r="AJ11" s="13">
        <v>3.8961038961039002E-2</v>
      </c>
      <c r="AK11" s="13">
        <v>1.15606936416185E-2</v>
      </c>
      <c r="AL11" s="13"/>
      <c r="AM11" s="13">
        <v>0</v>
      </c>
      <c r="AN11" s="13">
        <v>0</v>
      </c>
      <c r="AO11" s="13">
        <v>2.96296296296296E-2</v>
      </c>
      <c r="AP11" s="13"/>
      <c r="AQ11" s="13">
        <v>1.62241887905605E-2</v>
      </c>
      <c r="AR11" s="13">
        <v>6.2500000000000003E-3</v>
      </c>
      <c r="AS11" s="13"/>
      <c r="AT11" s="13">
        <v>1.5015015015014999E-2</v>
      </c>
      <c r="AU11" s="13">
        <v>9.3847758081334696E-3</v>
      </c>
      <c r="AV11" s="13"/>
      <c r="AW11" s="13">
        <v>1.1331444759206799E-2</v>
      </c>
      <c r="AX11" s="13">
        <v>1.15424973767051E-2</v>
      </c>
      <c r="AY11" s="13"/>
      <c r="AZ11" s="13">
        <v>1.8450184501845001E-3</v>
      </c>
      <c r="BA11" s="13">
        <v>1.8421052631578901E-2</v>
      </c>
      <c r="BB11" s="13"/>
      <c r="BC11" s="13">
        <v>1.72413793103448E-2</v>
      </c>
      <c r="BD11" s="13">
        <v>1.3043478260869599E-2</v>
      </c>
      <c r="BE11" s="13"/>
      <c r="BF11" s="13">
        <v>1.4705882352941201E-2</v>
      </c>
      <c r="BG11" s="13">
        <v>1.88679245283019E-2</v>
      </c>
      <c r="BH11" s="13"/>
      <c r="BI11" s="13">
        <v>7.2463768115942004E-3</v>
      </c>
      <c r="BJ11" s="13">
        <v>1.19760479041916E-2</v>
      </c>
      <c r="BK11" s="13"/>
      <c r="BL11" s="13">
        <v>5.9405940594059398E-3</v>
      </c>
      <c r="BM11" s="13">
        <v>1.26262626262626E-2</v>
      </c>
    </row>
    <row r="12" spans="2:65" x14ac:dyDescent="0.3">
      <c r="B12" s="14" t="s">
        <v>91</v>
      </c>
      <c r="C12" s="17">
        <v>1.2859304084720099E-2</v>
      </c>
      <c r="D12" s="17">
        <v>1.7656500802568201E-2</v>
      </c>
      <c r="E12" s="17">
        <v>8.6705202312138702E-3</v>
      </c>
      <c r="F12" s="17"/>
      <c r="G12" s="17">
        <v>1.6574585635359101E-2</v>
      </c>
      <c r="H12" s="17">
        <v>1.4005602240896401E-2</v>
      </c>
      <c r="I12" s="17">
        <v>2.2140221402214E-2</v>
      </c>
      <c r="J12" s="17">
        <v>0</v>
      </c>
      <c r="K12" s="17">
        <v>1.5267175572519101E-2</v>
      </c>
      <c r="L12" s="17">
        <v>5.8479532163742704E-3</v>
      </c>
      <c r="M12" s="17"/>
      <c r="N12" s="17">
        <v>1.0638297872340399E-2</v>
      </c>
      <c r="O12" s="17">
        <v>1.4705882352941201E-2</v>
      </c>
      <c r="P12" s="17">
        <v>5.6179775280898901E-3</v>
      </c>
      <c r="Q12" s="17">
        <v>1.88087774294671E-2</v>
      </c>
      <c r="R12" s="17"/>
      <c r="S12" s="17">
        <v>0</v>
      </c>
      <c r="T12" s="17">
        <v>3.7313432835820899E-2</v>
      </c>
      <c r="U12" s="17">
        <v>1.6129032258064498E-2</v>
      </c>
      <c r="V12" s="17">
        <v>1.9047619047619001E-2</v>
      </c>
      <c r="W12" s="17">
        <v>8.4033613445378096E-3</v>
      </c>
      <c r="X12" s="17">
        <v>7.5757575757575803E-3</v>
      </c>
      <c r="Y12" s="17">
        <v>9.3457943925233603E-3</v>
      </c>
      <c r="Z12" s="17">
        <v>0</v>
      </c>
      <c r="AA12" s="17">
        <v>3.1446540880503103E-2</v>
      </c>
      <c r="AB12" s="17">
        <v>0</v>
      </c>
      <c r="AC12" s="17">
        <v>1.4705882352941201E-2</v>
      </c>
      <c r="AD12" s="17">
        <v>0</v>
      </c>
      <c r="AE12" s="17"/>
      <c r="AF12" s="17">
        <v>8.7829360100376407E-3</v>
      </c>
      <c r="AG12" s="17">
        <v>1.94552529182879E-2</v>
      </c>
      <c r="AH12" s="17"/>
      <c r="AI12" s="17">
        <v>1.6949152542372899E-2</v>
      </c>
      <c r="AJ12" s="17">
        <v>0</v>
      </c>
      <c r="AK12" s="17">
        <v>8.6705202312138702E-3</v>
      </c>
      <c r="AL12" s="17"/>
      <c r="AM12" s="17">
        <v>1.4705882352941201E-2</v>
      </c>
      <c r="AN12" s="17">
        <v>0</v>
      </c>
      <c r="AO12" s="17">
        <v>1.48148148148148E-2</v>
      </c>
      <c r="AP12" s="17"/>
      <c r="AQ12" s="17">
        <v>1.7699115044247801E-2</v>
      </c>
      <c r="AR12" s="17">
        <v>7.8125E-3</v>
      </c>
      <c r="AS12" s="17"/>
      <c r="AT12" s="17">
        <v>1.2012012012012E-2</v>
      </c>
      <c r="AU12" s="17">
        <v>1.3555787278415001E-2</v>
      </c>
      <c r="AV12" s="17"/>
      <c r="AW12" s="17">
        <v>1.1331444759206799E-2</v>
      </c>
      <c r="AX12" s="17">
        <v>1.3641133263378799E-2</v>
      </c>
      <c r="AY12" s="17"/>
      <c r="AZ12" s="17">
        <v>1.1070110701107E-2</v>
      </c>
      <c r="BA12" s="17">
        <v>1.3157894736842099E-2</v>
      </c>
      <c r="BB12" s="17"/>
      <c r="BC12" s="17">
        <v>1.1494252873563199E-2</v>
      </c>
      <c r="BD12" s="17">
        <v>8.6956521739130401E-3</v>
      </c>
      <c r="BE12" s="17"/>
      <c r="BF12" s="17">
        <v>7.3529411764705899E-3</v>
      </c>
      <c r="BG12" s="17">
        <v>1.41509433962264E-2</v>
      </c>
      <c r="BH12" s="17"/>
      <c r="BI12" s="17">
        <v>1.4492753623188401E-2</v>
      </c>
      <c r="BJ12" s="17">
        <v>1.2831479897348201E-2</v>
      </c>
      <c r="BK12" s="17"/>
      <c r="BL12" s="17">
        <v>1.18811881188119E-2</v>
      </c>
      <c r="BM12" s="17">
        <v>1.38888888888889E-2</v>
      </c>
    </row>
    <row r="13" spans="2:65" x14ac:dyDescent="0.3">
      <c r="B13" s="25" t="s">
        <v>112</v>
      </c>
      <c r="C13" s="26">
        <v>0.94175491679273804</v>
      </c>
      <c r="D13" s="26">
        <v>0.92295345104333903</v>
      </c>
      <c r="E13" s="26">
        <v>0.95809248554913296</v>
      </c>
      <c r="F13" s="26"/>
      <c r="G13" s="26">
        <v>0.92817679558011101</v>
      </c>
      <c r="H13" s="26">
        <v>0.93277310924369705</v>
      </c>
      <c r="I13" s="26">
        <v>0.94095940959409596</v>
      </c>
      <c r="J13" s="26">
        <v>0.95734597156398105</v>
      </c>
      <c r="K13" s="26">
        <v>0.94656488549618301</v>
      </c>
      <c r="L13" s="26">
        <v>0.95321637426900596</v>
      </c>
      <c r="M13" s="26"/>
      <c r="N13" s="26">
        <v>0.94255319148936201</v>
      </c>
      <c r="O13" s="26">
        <v>0.94705882352941195</v>
      </c>
      <c r="P13" s="26">
        <v>0.93820224719101097</v>
      </c>
      <c r="Q13" s="26">
        <v>0.93416927899686497</v>
      </c>
      <c r="R13" s="26"/>
      <c r="S13" s="26">
        <v>0.95501730103806204</v>
      </c>
      <c r="T13" s="26">
        <v>0.91791044776119401</v>
      </c>
      <c r="U13" s="26">
        <v>0.93548387096774199</v>
      </c>
      <c r="V13" s="26">
        <v>0.92380952380952397</v>
      </c>
      <c r="W13" s="26">
        <v>0.93277310924369705</v>
      </c>
      <c r="X13" s="26">
        <v>0.95454545454545503</v>
      </c>
      <c r="Y13" s="26">
        <v>0.94392523364486003</v>
      </c>
      <c r="Z13" s="26">
        <v>0.96666666666666701</v>
      </c>
      <c r="AA13" s="26">
        <v>0.93710691823899395</v>
      </c>
      <c r="AB13" s="26">
        <v>0.95744680851063801</v>
      </c>
      <c r="AC13" s="26">
        <v>0.91176470588235303</v>
      </c>
      <c r="AD13" s="26">
        <v>1</v>
      </c>
      <c r="AE13" s="26"/>
      <c r="AF13" s="26">
        <v>0.93726474278544503</v>
      </c>
      <c r="AG13" s="26">
        <v>0.94747081712062298</v>
      </c>
      <c r="AH13" s="26"/>
      <c r="AI13" s="26">
        <v>0.91525423728813604</v>
      </c>
      <c r="AJ13" s="26">
        <v>0.89610389610389596</v>
      </c>
      <c r="AK13" s="26">
        <v>0.959537572254335</v>
      </c>
      <c r="AL13" s="26"/>
      <c r="AM13" s="26">
        <v>0.92647058823529405</v>
      </c>
      <c r="AN13" s="26">
        <v>0.92307692307692302</v>
      </c>
      <c r="AO13" s="26">
        <v>0.88888888888888895</v>
      </c>
      <c r="AP13" s="26"/>
      <c r="AQ13" s="26">
        <v>0.93067846607669602</v>
      </c>
      <c r="AR13" s="26">
        <v>0.953125</v>
      </c>
      <c r="AS13" s="26"/>
      <c r="AT13" s="26">
        <v>0.93993993993993996</v>
      </c>
      <c r="AU13" s="26">
        <v>0.94264859228362896</v>
      </c>
      <c r="AV13" s="26"/>
      <c r="AW13" s="26">
        <v>0.94900849858356895</v>
      </c>
      <c r="AX13" s="26">
        <v>0.94018887722980105</v>
      </c>
      <c r="AY13" s="26"/>
      <c r="AZ13" s="26">
        <v>0.94833948339483398</v>
      </c>
      <c r="BA13" s="26">
        <v>0.93947368421052602</v>
      </c>
      <c r="BB13" s="26"/>
      <c r="BC13" s="26">
        <v>0.93965517241379304</v>
      </c>
      <c r="BD13" s="26">
        <v>0.926086956521739</v>
      </c>
      <c r="BE13" s="26"/>
      <c r="BF13" s="26">
        <v>0.96323529411764697</v>
      </c>
      <c r="BG13" s="26">
        <v>0.92452830188679203</v>
      </c>
      <c r="BH13" s="26"/>
      <c r="BI13" s="26">
        <v>0.91304347826086996</v>
      </c>
      <c r="BJ13" s="26">
        <v>0.94610778443113797</v>
      </c>
      <c r="BK13" s="26"/>
      <c r="BL13" s="26">
        <v>0.95247524752475199</v>
      </c>
      <c r="BM13" s="26">
        <v>0.939393939393939</v>
      </c>
    </row>
    <row r="14" spans="2:65" x14ac:dyDescent="0.3">
      <c r="B14" s="24"/>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127</v>
      </c>
      <c r="C8" s="13">
        <v>0.69742813918305602</v>
      </c>
      <c r="D8" s="13">
        <v>0.73354735152488004</v>
      </c>
      <c r="E8" s="13">
        <v>0.66329479768786104</v>
      </c>
      <c r="F8" s="13"/>
      <c r="G8" s="13">
        <v>0.674033149171271</v>
      </c>
      <c r="H8" s="13">
        <v>0.57703081232493003</v>
      </c>
      <c r="I8" s="13">
        <v>0.67527675276752797</v>
      </c>
      <c r="J8" s="13">
        <v>0.72985781990521303</v>
      </c>
      <c r="K8" s="13">
        <v>0.79389312977099202</v>
      </c>
      <c r="L8" s="13">
        <v>0.89473684210526305</v>
      </c>
      <c r="M8" s="13"/>
      <c r="N8" s="13">
        <v>0.69787234042553203</v>
      </c>
      <c r="O8" s="13">
        <v>0.73235294117647098</v>
      </c>
      <c r="P8" s="13">
        <v>0.64606741573033699</v>
      </c>
      <c r="Q8" s="13">
        <v>0.68965517241379304</v>
      </c>
      <c r="R8" s="13"/>
      <c r="S8" s="13">
        <v>0.66782006920415204</v>
      </c>
      <c r="T8" s="13">
        <v>0.65671641791044799</v>
      </c>
      <c r="U8" s="13">
        <v>0.75806451612903203</v>
      </c>
      <c r="V8" s="13">
        <v>0.70476190476190503</v>
      </c>
      <c r="W8" s="13">
        <v>0.61344537815126099</v>
      </c>
      <c r="X8" s="13">
        <v>0.67424242424242398</v>
      </c>
      <c r="Y8" s="13">
        <v>0.78504672897196304</v>
      </c>
      <c r="Z8" s="13">
        <v>0.86666666666666703</v>
      </c>
      <c r="AA8" s="13">
        <v>0.69182389937106903</v>
      </c>
      <c r="AB8" s="13">
        <v>0.72340425531914898</v>
      </c>
      <c r="AC8" s="13">
        <v>0.73529411764705899</v>
      </c>
      <c r="AD8" s="13">
        <v>0.86956521739130399</v>
      </c>
      <c r="AE8" s="13"/>
      <c r="AF8" s="13">
        <v>0.688833124215809</v>
      </c>
      <c r="AG8" s="13">
        <v>0.71595330739299601</v>
      </c>
      <c r="AH8" s="13"/>
      <c r="AI8" s="13">
        <v>0.64830508474576298</v>
      </c>
      <c r="AJ8" s="13">
        <v>0.54545454545454497</v>
      </c>
      <c r="AK8" s="13">
        <v>0.76878612716762995</v>
      </c>
      <c r="AL8" s="13"/>
      <c r="AM8" s="13">
        <v>0.61764705882352899</v>
      </c>
      <c r="AN8" s="13">
        <v>0.480769230769231</v>
      </c>
      <c r="AO8" s="13">
        <v>0.68888888888888899</v>
      </c>
      <c r="AP8" s="13"/>
      <c r="AQ8" s="13">
        <v>0.61504424778761102</v>
      </c>
      <c r="AR8" s="13">
        <v>0.78281250000000002</v>
      </c>
      <c r="AS8" s="13"/>
      <c r="AT8" s="13">
        <v>0.64864864864864902</v>
      </c>
      <c r="AU8" s="13">
        <v>0.72158498435870699</v>
      </c>
      <c r="AV8" s="13"/>
      <c r="AW8" s="13">
        <v>0.70254957507082105</v>
      </c>
      <c r="AX8" s="13">
        <v>0.69464847848898204</v>
      </c>
      <c r="AY8" s="13"/>
      <c r="AZ8" s="13">
        <v>0.77490774907749105</v>
      </c>
      <c r="BA8" s="13">
        <v>0.64210526315789496</v>
      </c>
      <c r="BB8" s="13"/>
      <c r="BC8" s="13">
        <v>0.66379310344827602</v>
      </c>
      <c r="BD8" s="13">
        <v>0.70434782608695701</v>
      </c>
      <c r="BE8" s="13"/>
      <c r="BF8" s="13">
        <v>0.72058823529411797</v>
      </c>
      <c r="BG8" s="13">
        <v>0.62735849056603799</v>
      </c>
      <c r="BH8" s="13"/>
      <c r="BI8" s="13">
        <v>0.60144927536231896</v>
      </c>
      <c r="BJ8" s="13">
        <v>0.71171941830624497</v>
      </c>
      <c r="BK8" s="13"/>
      <c r="BL8" s="13">
        <v>0.73861386138613905</v>
      </c>
      <c r="BM8" s="13">
        <v>0.67929292929292895</v>
      </c>
    </row>
    <row r="9" spans="2:65" ht="28.8" x14ac:dyDescent="0.3">
      <c r="B9" s="14" t="s">
        <v>128</v>
      </c>
      <c r="C9" s="13">
        <v>0.21104387291981799</v>
      </c>
      <c r="D9" s="13">
        <v>0.18298555377207101</v>
      </c>
      <c r="E9" s="13">
        <v>0.23699421965317899</v>
      </c>
      <c r="F9" s="13"/>
      <c r="G9" s="13">
        <v>0.237569060773481</v>
      </c>
      <c r="H9" s="13">
        <v>0.29691876750700302</v>
      </c>
      <c r="I9" s="13">
        <v>0.22140221402214</v>
      </c>
      <c r="J9" s="13">
        <v>0.199052132701422</v>
      </c>
      <c r="K9" s="13">
        <v>0.13740458015267201</v>
      </c>
      <c r="L9" s="13">
        <v>5.8479532163742701E-2</v>
      </c>
      <c r="M9" s="13"/>
      <c r="N9" s="13">
        <v>0.23404255319148901</v>
      </c>
      <c r="O9" s="13">
        <v>0.188235294117647</v>
      </c>
      <c r="P9" s="13">
        <v>0.24157303370786501</v>
      </c>
      <c r="Q9" s="13">
        <v>0.18181818181818199</v>
      </c>
      <c r="R9" s="13"/>
      <c r="S9" s="13">
        <v>0.242214532871972</v>
      </c>
      <c r="T9" s="13">
        <v>0.23134328358209</v>
      </c>
      <c r="U9" s="13">
        <v>0.16129032258064499</v>
      </c>
      <c r="V9" s="13">
        <v>0.20952380952381</v>
      </c>
      <c r="W9" s="13">
        <v>0.24369747899159699</v>
      </c>
      <c r="X9" s="13">
        <v>0.234848484848485</v>
      </c>
      <c r="Y9" s="13">
        <v>0.14953271028037399</v>
      </c>
      <c r="Z9" s="13">
        <v>6.6666666666666693E-2</v>
      </c>
      <c r="AA9" s="13">
        <v>0.22012578616352199</v>
      </c>
      <c r="AB9" s="13">
        <v>0.180851063829787</v>
      </c>
      <c r="AC9" s="13">
        <v>0.20588235294117599</v>
      </c>
      <c r="AD9" s="13">
        <v>8.6956521739130405E-2</v>
      </c>
      <c r="AE9" s="13"/>
      <c r="AF9" s="13">
        <v>0.22961104140527</v>
      </c>
      <c r="AG9" s="13">
        <v>0.17704280155641999</v>
      </c>
      <c r="AH9" s="13"/>
      <c r="AI9" s="13">
        <v>0.25423728813559299</v>
      </c>
      <c r="AJ9" s="13">
        <v>0.38961038961039002</v>
      </c>
      <c r="AK9" s="13">
        <v>0.16184971098265899</v>
      </c>
      <c r="AL9" s="13"/>
      <c r="AM9" s="13">
        <v>0.23529411764705899</v>
      </c>
      <c r="AN9" s="13">
        <v>0.44230769230769201</v>
      </c>
      <c r="AO9" s="13">
        <v>0.24444444444444399</v>
      </c>
      <c r="AP9" s="13"/>
      <c r="AQ9" s="13">
        <v>0.27728613569321497</v>
      </c>
      <c r="AR9" s="13">
        <v>0.14218749999999999</v>
      </c>
      <c r="AS9" s="13"/>
      <c r="AT9" s="13">
        <v>0.24024024024023999</v>
      </c>
      <c r="AU9" s="13">
        <v>0.19603753910323299</v>
      </c>
      <c r="AV9" s="13"/>
      <c r="AW9" s="13">
        <v>0.20679886685552401</v>
      </c>
      <c r="AX9" s="13">
        <v>0.21406086044071401</v>
      </c>
      <c r="AY9" s="13"/>
      <c r="AZ9" s="13">
        <v>0.14206642066420699</v>
      </c>
      <c r="BA9" s="13">
        <v>0.26315789473684198</v>
      </c>
      <c r="BB9" s="13"/>
      <c r="BC9" s="13">
        <v>0.25</v>
      </c>
      <c r="BD9" s="13">
        <v>0.23043478260869599</v>
      </c>
      <c r="BE9" s="13"/>
      <c r="BF9" s="13">
        <v>0.23529411764705899</v>
      </c>
      <c r="BG9" s="13">
        <v>0.259433962264151</v>
      </c>
      <c r="BH9" s="13"/>
      <c r="BI9" s="13">
        <v>0.28985507246376802</v>
      </c>
      <c r="BJ9" s="13">
        <v>0.20017108639863099</v>
      </c>
      <c r="BK9" s="13"/>
      <c r="BL9" s="13">
        <v>0.17227722772277199</v>
      </c>
      <c r="BM9" s="13">
        <v>0.23358585858585901</v>
      </c>
    </row>
    <row r="10" spans="2:65" ht="28.8" x14ac:dyDescent="0.3">
      <c r="B10" s="14" t="s">
        <v>129</v>
      </c>
      <c r="C10" s="13">
        <v>3.32829046898638E-2</v>
      </c>
      <c r="D10" s="13">
        <v>3.5313001605136403E-2</v>
      </c>
      <c r="E10" s="13">
        <v>3.17919075144509E-2</v>
      </c>
      <c r="F10" s="13"/>
      <c r="G10" s="13">
        <v>4.9723756906077297E-2</v>
      </c>
      <c r="H10" s="13">
        <v>5.6022408963585402E-2</v>
      </c>
      <c r="I10" s="13">
        <v>2.5830258302582999E-2</v>
      </c>
      <c r="J10" s="13">
        <v>1.4218009478673001E-2</v>
      </c>
      <c r="K10" s="13">
        <v>2.2900763358778602E-2</v>
      </c>
      <c r="L10" s="13">
        <v>1.1695906432748499E-2</v>
      </c>
      <c r="M10" s="13"/>
      <c r="N10" s="13">
        <v>2.5531914893616999E-2</v>
      </c>
      <c r="O10" s="13">
        <v>2.64705882352941E-2</v>
      </c>
      <c r="P10" s="13">
        <v>4.49438202247191E-2</v>
      </c>
      <c r="Q10" s="13">
        <v>4.70219435736677E-2</v>
      </c>
      <c r="R10" s="13"/>
      <c r="S10" s="13">
        <v>3.8062283737024201E-2</v>
      </c>
      <c r="T10" s="13">
        <v>3.7313432835820899E-2</v>
      </c>
      <c r="U10" s="13">
        <v>1.6129032258064498E-2</v>
      </c>
      <c r="V10" s="13">
        <v>1.9047619047619001E-2</v>
      </c>
      <c r="W10" s="13">
        <v>6.7226890756302504E-2</v>
      </c>
      <c r="X10" s="13">
        <v>5.3030303030302997E-2</v>
      </c>
      <c r="Y10" s="13">
        <v>9.3457943925233603E-3</v>
      </c>
      <c r="Z10" s="13">
        <v>0</v>
      </c>
      <c r="AA10" s="13">
        <v>2.51572327044025E-2</v>
      </c>
      <c r="AB10" s="13">
        <v>3.1914893617021302E-2</v>
      </c>
      <c r="AC10" s="13">
        <v>2.9411764705882401E-2</v>
      </c>
      <c r="AD10" s="13">
        <v>0</v>
      </c>
      <c r="AE10" s="13"/>
      <c r="AF10" s="13">
        <v>3.3877038895859503E-2</v>
      </c>
      <c r="AG10" s="13">
        <v>3.1128404669260701E-2</v>
      </c>
      <c r="AH10" s="13"/>
      <c r="AI10" s="13">
        <v>5.0847457627118599E-2</v>
      </c>
      <c r="AJ10" s="13">
        <v>3.8961038961039002E-2</v>
      </c>
      <c r="AK10" s="13">
        <v>2.3121387283237E-2</v>
      </c>
      <c r="AL10" s="13"/>
      <c r="AM10" s="13">
        <v>0.10294117647058799</v>
      </c>
      <c r="AN10" s="13">
        <v>1.9230769230769201E-2</v>
      </c>
      <c r="AO10" s="13">
        <v>2.96296296296296E-2</v>
      </c>
      <c r="AP10" s="13"/>
      <c r="AQ10" s="13">
        <v>4.4247787610619503E-2</v>
      </c>
      <c r="AR10" s="13">
        <v>2.1874999999999999E-2</v>
      </c>
      <c r="AS10" s="13"/>
      <c r="AT10" s="13">
        <v>5.4054054054054099E-2</v>
      </c>
      <c r="AU10" s="13">
        <v>2.60688216892596E-2</v>
      </c>
      <c r="AV10" s="13"/>
      <c r="AW10" s="13">
        <v>3.39943342776204E-2</v>
      </c>
      <c r="AX10" s="13">
        <v>3.2528856243441803E-2</v>
      </c>
      <c r="AY10" s="13"/>
      <c r="AZ10" s="13">
        <v>2.5830258302582999E-2</v>
      </c>
      <c r="BA10" s="13">
        <v>3.94736842105263E-2</v>
      </c>
      <c r="BB10" s="13"/>
      <c r="BC10" s="13">
        <v>4.0229885057471299E-2</v>
      </c>
      <c r="BD10" s="13">
        <v>2.1739130434782601E-2</v>
      </c>
      <c r="BE10" s="13"/>
      <c r="BF10" s="13">
        <v>1.4705882352941201E-2</v>
      </c>
      <c r="BG10" s="13">
        <v>5.6603773584905703E-2</v>
      </c>
      <c r="BH10" s="13"/>
      <c r="BI10" s="13">
        <v>5.0724637681159403E-2</v>
      </c>
      <c r="BJ10" s="13">
        <v>3.1650983746792101E-2</v>
      </c>
      <c r="BK10" s="13"/>
      <c r="BL10" s="13">
        <v>3.5643564356435599E-2</v>
      </c>
      <c r="BM10" s="13">
        <v>2.9040404040403998E-2</v>
      </c>
    </row>
    <row r="11" spans="2:65" x14ac:dyDescent="0.3">
      <c r="B11" s="14" t="s">
        <v>91</v>
      </c>
      <c r="C11" s="22">
        <v>5.8245083207261697E-2</v>
      </c>
      <c r="D11" s="22">
        <v>4.8154093097913298E-2</v>
      </c>
      <c r="E11" s="22">
        <v>6.7919075144508706E-2</v>
      </c>
      <c r="F11" s="22"/>
      <c r="G11" s="22">
        <v>3.8674033149171297E-2</v>
      </c>
      <c r="H11" s="22">
        <v>7.0028011204481794E-2</v>
      </c>
      <c r="I11" s="22">
        <v>7.7490774907749096E-2</v>
      </c>
      <c r="J11" s="22">
        <v>5.6872037914691899E-2</v>
      </c>
      <c r="K11" s="22">
        <v>4.58015267175573E-2</v>
      </c>
      <c r="L11" s="22">
        <v>3.5087719298245598E-2</v>
      </c>
      <c r="M11" s="22"/>
      <c r="N11" s="22">
        <v>4.2553191489361701E-2</v>
      </c>
      <c r="O11" s="22">
        <v>5.29411764705882E-2</v>
      </c>
      <c r="P11" s="22">
        <v>6.7415730337078594E-2</v>
      </c>
      <c r="Q11" s="22">
        <v>8.1504702194357403E-2</v>
      </c>
      <c r="R11" s="22"/>
      <c r="S11" s="22">
        <v>5.1903114186851201E-2</v>
      </c>
      <c r="T11" s="22">
        <v>7.4626865671641798E-2</v>
      </c>
      <c r="U11" s="22">
        <v>6.4516129032258104E-2</v>
      </c>
      <c r="V11" s="22">
        <v>6.6666666666666693E-2</v>
      </c>
      <c r="W11" s="22">
        <v>7.5630252100840303E-2</v>
      </c>
      <c r="X11" s="22">
        <v>3.7878787878787901E-2</v>
      </c>
      <c r="Y11" s="22">
        <v>5.60747663551402E-2</v>
      </c>
      <c r="Z11" s="22">
        <v>6.6666666666666693E-2</v>
      </c>
      <c r="AA11" s="22">
        <v>6.2893081761006303E-2</v>
      </c>
      <c r="AB11" s="22">
        <v>6.3829787234042507E-2</v>
      </c>
      <c r="AC11" s="22">
        <v>2.9411764705882401E-2</v>
      </c>
      <c r="AD11" s="22">
        <v>4.3478260869565202E-2</v>
      </c>
      <c r="AE11" s="22"/>
      <c r="AF11" s="22">
        <v>4.7678795483061497E-2</v>
      </c>
      <c r="AG11" s="22">
        <v>7.5875486381323007E-2</v>
      </c>
      <c r="AH11" s="22"/>
      <c r="AI11" s="22">
        <v>4.6610169491525397E-2</v>
      </c>
      <c r="AJ11" s="22">
        <v>2.5974025974026E-2</v>
      </c>
      <c r="AK11" s="22">
        <v>4.6242774566474E-2</v>
      </c>
      <c r="AL11" s="22"/>
      <c r="AM11" s="22">
        <v>4.4117647058823498E-2</v>
      </c>
      <c r="AN11" s="22">
        <v>5.7692307692307702E-2</v>
      </c>
      <c r="AO11" s="22">
        <v>3.7037037037037E-2</v>
      </c>
      <c r="AP11" s="22"/>
      <c r="AQ11" s="22">
        <v>6.3421828908554606E-2</v>
      </c>
      <c r="AR11" s="22">
        <v>5.3124999999999999E-2</v>
      </c>
      <c r="AS11" s="22"/>
      <c r="AT11" s="22">
        <v>5.7057057057057103E-2</v>
      </c>
      <c r="AU11" s="22">
        <v>5.63086548488008E-2</v>
      </c>
      <c r="AV11" s="22"/>
      <c r="AW11" s="22">
        <v>5.6657223796034002E-2</v>
      </c>
      <c r="AX11" s="22">
        <v>5.8761804826862503E-2</v>
      </c>
      <c r="AY11" s="22"/>
      <c r="AZ11" s="22">
        <v>5.7195571955719601E-2</v>
      </c>
      <c r="BA11" s="22">
        <v>5.5263157894736799E-2</v>
      </c>
      <c r="BB11" s="22"/>
      <c r="BC11" s="22">
        <v>4.5977011494252901E-2</v>
      </c>
      <c r="BD11" s="22">
        <v>4.3478260869565202E-2</v>
      </c>
      <c r="BE11" s="22"/>
      <c r="BF11" s="22">
        <v>2.9411764705882401E-2</v>
      </c>
      <c r="BG11" s="22">
        <v>5.6603773584905703E-2</v>
      </c>
      <c r="BH11" s="22"/>
      <c r="BI11" s="22">
        <v>5.7971014492753603E-2</v>
      </c>
      <c r="BJ11" s="22">
        <v>5.6458511548331897E-2</v>
      </c>
      <c r="BK11" s="22"/>
      <c r="BL11" s="22">
        <v>5.3465346534653499E-2</v>
      </c>
      <c r="BM11" s="22">
        <v>5.8080808080808101E-2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131</v>
      </c>
      <c r="C8" s="13">
        <v>0.69742813918305602</v>
      </c>
      <c r="D8" s="13">
        <v>0.68378812199036898</v>
      </c>
      <c r="E8" s="13">
        <v>0.71098265895953805</v>
      </c>
      <c r="F8" s="13"/>
      <c r="G8" s="13">
        <v>0.65745856353591203</v>
      </c>
      <c r="H8" s="13">
        <v>0.62464985994397804</v>
      </c>
      <c r="I8" s="13">
        <v>0.70479704797048004</v>
      </c>
      <c r="J8" s="13">
        <v>0.70616113744075804</v>
      </c>
      <c r="K8" s="13">
        <v>0.80152671755725202</v>
      </c>
      <c r="L8" s="13">
        <v>0.78947368421052599</v>
      </c>
      <c r="M8" s="13"/>
      <c r="N8" s="13">
        <v>0.72127659574468095</v>
      </c>
      <c r="O8" s="13">
        <v>0.71470588235294097</v>
      </c>
      <c r="P8" s="13">
        <v>0.67415730337078605</v>
      </c>
      <c r="Q8" s="13">
        <v>0.64890282131661403</v>
      </c>
      <c r="R8" s="13"/>
      <c r="S8" s="13">
        <v>0.69204152249134898</v>
      </c>
      <c r="T8" s="13">
        <v>0.67910447761194004</v>
      </c>
      <c r="U8" s="13">
        <v>0.70967741935483897</v>
      </c>
      <c r="V8" s="13">
        <v>0.74285714285714299</v>
      </c>
      <c r="W8" s="13">
        <v>0.70588235294117696</v>
      </c>
      <c r="X8" s="13">
        <v>0.63636363636363602</v>
      </c>
      <c r="Y8" s="13">
        <v>0.68224299065420602</v>
      </c>
      <c r="Z8" s="13">
        <v>0.73333333333333295</v>
      </c>
      <c r="AA8" s="13">
        <v>0.74842767295597501</v>
      </c>
      <c r="AB8" s="13">
        <v>0.680851063829787</v>
      </c>
      <c r="AC8" s="13">
        <v>0.67647058823529405</v>
      </c>
      <c r="AD8" s="13">
        <v>0.73913043478260898</v>
      </c>
      <c r="AE8" s="13"/>
      <c r="AF8" s="13">
        <v>0.69761606022584699</v>
      </c>
      <c r="AG8" s="13">
        <v>0.70428015564202295</v>
      </c>
      <c r="AH8" s="13"/>
      <c r="AI8" s="13">
        <v>0.63135593220339004</v>
      </c>
      <c r="AJ8" s="13">
        <v>0.63636363636363602</v>
      </c>
      <c r="AK8" s="13">
        <v>0.75144508670520205</v>
      </c>
      <c r="AL8" s="13"/>
      <c r="AM8" s="13">
        <v>0.61764705882352899</v>
      </c>
      <c r="AN8" s="13">
        <v>0.53846153846153799</v>
      </c>
      <c r="AO8" s="13">
        <v>0.67407407407407405</v>
      </c>
      <c r="AP8" s="13"/>
      <c r="AQ8" s="13">
        <v>0.68289085545722705</v>
      </c>
      <c r="AR8" s="13">
        <v>0.71406250000000004</v>
      </c>
      <c r="AS8" s="13"/>
      <c r="AT8" s="13">
        <v>0.66666666666666696</v>
      </c>
      <c r="AU8" s="13">
        <v>0.70802919708029199</v>
      </c>
      <c r="AV8" s="13"/>
      <c r="AW8" s="13">
        <v>0.65439093484419297</v>
      </c>
      <c r="AX8" s="13">
        <v>0.71458551941238202</v>
      </c>
      <c r="AY8" s="13"/>
      <c r="AZ8" s="13">
        <v>0.70479704797048004</v>
      </c>
      <c r="BA8" s="13">
        <v>0.692105263157895</v>
      </c>
      <c r="BB8" s="13"/>
      <c r="BC8" s="13">
        <v>0.65517241379310298</v>
      </c>
      <c r="BD8" s="13">
        <v>0.72173913043478299</v>
      </c>
      <c r="BE8" s="13"/>
      <c r="BF8" s="13">
        <v>0.65441176470588203</v>
      </c>
      <c r="BG8" s="13">
        <v>0.65566037735849103</v>
      </c>
      <c r="BH8" s="13"/>
      <c r="BI8" s="13">
        <v>0.61594202898550698</v>
      </c>
      <c r="BJ8" s="13">
        <v>0.71000855431993204</v>
      </c>
      <c r="BK8" s="13"/>
      <c r="BL8" s="13">
        <v>0.70891089108910899</v>
      </c>
      <c r="BM8" s="13">
        <v>0.69444444444444398</v>
      </c>
    </row>
    <row r="9" spans="2:65" ht="28.8" x14ac:dyDescent="0.3">
      <c r="B9" s="14" t="s">
        <v>132</v>
      </c>
      <c r="C9" s="13">
        <v>0.68003025718608201</v>
      </c>
      <c r="D9" s="13">
        <v>0.69020866773675804</v>
      </c>
      <c r="E9" s="13">
        <v>0.669075144508671</v>
      </c>
      <c r="F9" s="13"/>
      <c r="G9" s="13">
        <v>0.59116022099447496</v>
      </c>
      <c r="H9" s="13">
        <v>0.63865546218487401</v>
      </c>
      <c r="I9" s="13">
        <v>0.72324723247232503</v>
      </c>
      <c r="J9" s="13">
        <v>0.72037914691943095</v>
      </c>
      <c r="K9" s="13">
        <v>0.70229007633587803</v>
      </c>
      <c r="L9" s="13">
        <v>0.72514619883040898</v>
      </c>
      <c r="M9" s="13"/>
      <c r="N9" s="13">
        <v>0.73617021276595696</v>
      </c>
      <c r="O9" s="13">
        <v>0.7</v>
      </c>
      <c r="P9" s="13">
        <v>0.64044943820224698</v>
      </c>
      <c r="Q9" s="13">
        <v>0.59874608150470199</v>
      </c>
      <c r="R9" s="13"/>
      <c r="S9" s="13">
        <v>0.660899653979239</v>
      </c>
      <c r="T9" s="13">
        <v>0.66417910447761197</v>
      </c>
      <c r="U9" s="13">
        <v>0.70967741935483897</v>
      </c>
      <c r="V9" s="13">
        <v>0.70476190476190503</v>
      </c>
      <c r="W9" s="13">
        <v>0.70588235294117696</v>
      </c>
      <c r="X9" s="13">
        <v>0.65909090909090895</v>
      </c>
      <c r="Y9" s="13">
        <v>0.66355140186915895</v>
      </c>
      <c r="Z9" s="13">
        <v>0.7</v>
      </c>
      <c r="AA9" s="13">
        <v>0.65408805031446504</v>
      </c>
      <c r="AB9" s="13">
        <v>0.72340425531914898</v>
      </c>
      <c r="AC9" s="13">
        <v>0.67647058823529405</v>
      </c>
      <c r="AD9" s="13">
        <v>0.86956521739130399</v>
      </c>
      <c r="AE9" s="13"/>
      <c r="AF9" s="13">
        <v>0.67754077791718903</v>
      </c>
      <c r="AG9" s="13">
        <v>0.68871595330739299</v>
      </c>
      <c r="AH9" s="13"/>
      <c r="AI9" s="13">
        <v>0.63983050847457601</v>
      </c>
      <c r="AJ9" s="13">
        <v>0.70129870129870098</v>
      </c>
      <c r="AK9" s="13">
        <v>0.72254335260115599</v>
      </c>
      <c r="AL9" s="13"/>
      <c r="AM9" s="13">
        <v>0.61764705882352899</v>
      </c>
      <c r="AN9" s="13">
        <v>0.57692307692307698</v>
      </c>
      <c r="AO9" s="13">
        <v>0.69629629629629597</v>
      </c>
      <c r="AP9" s="13"/>
      <c r="AQ9" s="13">
        <v>0.67846607669616499</v>
      </c>
      <c r="AR9" s="13">
        <v>0.68125000000000002</v>
      </c>
      <c r="AS9" s="13"/>
      <c r="AT9" s="13">
        <v>0.67567567567567599</v>
      </c>
      <c r="AU9" s="13">
        <v>0.68196037539103205</v>
      </c>
      <c r="AV9" s="13"/>
      <c r="AW9" s="13">
        <v>0.662889518413598</v>
      </c>
      <c r="AX9" s="13">
        <v>0.68730325288562399</v>
      </c>
      <c r="AY9" s="13"/>
      <c r="AZ9" s="13">
        <v>0.65313653136531402</v>
      </c>
      <c r="BA9" s="13">
        <v>0.69736842105263197</v>
      </c>
      <c r="BB9" s="13"/>
      <c r="BC9" s="13">
        <v>0.67241379310344795</v>
      </c>
      <c r="BD9" s="13">
        <v>0.66521739130434798</v>
      </c>
      <c r="BE9" s="13"/>
      <c r="BF9" s="13">
        <v>0.72058823529411797</v>
      </c>
      <c r="BG9" s="13">
        <v>0.64150943396226401</v>
      </c>
      <c r="BH9" s="13"/>
      <c r="BI9" s="13">
        <v>0.52173913043478304</v>
      </c>
      <c r="BJ9" s="13">
        <v>0.70230966638152303</v>
      </c>
      <c r="BK9" s="13"/>
      <c r="BL9" s="13">
        <v>0.67920792079207903</v>
      </c>
      <c r="BM9" s="13">
        <v>0.685606060606061</v>
      </c>
    </row>
    <row r="10" spans="2:65" x14ac:dyDescent="0.3">
      <c r="B10" s="14" t="s">
        <v>133</v>
      </c>
      <c r="C10" s="13">
        <v>0.58169440242057502</v>
      </c>
      <c r="D10" s="13">
        <v>0.62921348314606695</v>
      </c>
      <c r="E10" s="13">
        <v>0.53757225433526001</v>
      </c>
      <c r="F10" s="13"/>
      <c r="G10" s="13">
        <v>0.51933701657458597</v>
      </c>
      <c r="H10" s="13">
        <v>0.49859943977590998</v>
      </c>
      <c r="I10" s="13">
        <v>0.55350553505535105</v>
      </c>
      <c r="J10" s="13">
        <v>0.62085308056872002</v>
      </c>
      <c r="K10" s="13">
        <v>0.70992366412213703</v>
      </c>
      <c r="L10" s="13">
        <v>0.71929824561403499</v>
      </c>
      <c r="M10" s="13"/>
      <c r="N10" s="13">
        <v>0.55106382978723401</v>
      </c>
      <c r="O10" s="13">
        <v>0.63235294117647101</v>
      </c>
      <c r="P10" s="13">
        <v>0.58426966292134797</v>
      </c>
      <c r="Q10" s="13">
        <v>0.56426332288401204</v>
      </c>
      <c r="R10" s="13"/>
      <c r="S10" s="13">
        <v>0.56747404844290705</v>
      </c>
      <c r="T10" s="13">
        <v>0.58208955223880599</v>
      </c>
      <c r="U10" s="13">
        <v>0.56451612903225801</v>
      </c>
      <c r="V10" s="13">
        <v>0.66666666666666696</v>
      </c>
      <c r="W10" s="13">
        <v>0.48739495798319299</v>
      </c>
      <c r="X10" s="13">
        <v>0.57575757575757602</v>
      </c>
      <c r="Y10" s="13">
        <v>0.61682242990654201</v>
      </c>
      <c r="Z10" s="13">
        <v>0.53333333333333299</v>
      </c>
      <c r="AA10" s="13">
        <v>0.58490566037735803</v>
      </c>
      <c r="AB10" s="13">
        <v>0.61702127659574502</v>
      </c>
      <c r="AC10" s="13">
        <v>0.55882352941176505</v>
      </c>
      <c r="AD10" s="13">
        <v>0.73913043478260898</v>
      </c>
      <c r="AE10" s="13"/>
      <c r="AF10" s="13">
        <v>0.58092848180677503</v>
      </c>
      <c r="AG10" s="13">
        <v>0.58560311284046696</v>
      </c>
      <c r="AH10" s="13"/>
      <c r="AI10" s="13">
        <v>0.56779661016949201</v>
      </c>
      <c r="AJ10" s="13">
        <v>0.493506493506494</v>
      </c>
      <c r="AK10" s="13">
        <v>0.63872832369942201</v>
      </c>
      <c r="AL10" s="13"/>
      <c r="AM10" s="13">
        <v>0.55882352941176505</v>
      </c>
      <c r="AN10" s="13">
        <v>0.53846153846153799</v>
      </c>
      <c r="AO10" s="13">
        <v>0.592592592592593</v>
      </c>
      <c r="AP10" s="13"/>
      <c r="AQ10" s="13">
        <v>0.53244837758112096</v>
      </c>
      <c r="AR10" s="13">
        <v>0.63593750000000004</v>
      </c>
      <c r="AS10" s="13"/>
      <c r="AT10" s="13">
        <v>0.54954954954955004</v>
      </c>
      <c r="AU10" s="13">
        <v>0.59436913451511997</v>
      </c>
      <c r="AV10" s="13"/>
      <c r="AW10" s="13">
        <v>0.57223796033994301</v>
      </c>
      <c r="AX10" s="13">
        <v>0.58551941238195204</v>
      </c>
      <c r="AY10" s="13"/>
      <c r="AZ10" s="13">
        <v>0.61070110701107005</v>
      </c>
      <c r="BA10" s="13">
        <v>0.56315789473684197</v>
      </c>
      <c r="BB10" s="13"/>
      <c r="BC10" s="13">
        <v>0.568965517241379</v>
      </c>
      <c r="BD10" s="13">
        <v>0.60434782608695603</v>
      </c>
      <c r="BE10" s="13"/>
      <c r="BF10" s="13">
        <v>0.55147058823529405</v>
      </c>
      <c r="BG10" s="13">
        <v>0.58018867924528295</v>
      </c>
      <c r="BH10" s="13"/>
      <c r="BI10" s="13">
        <v>0.58695652173913004</v>
      </c>
      <c r="BJ10" s="13">
        <v>0.583404619332763</v>
      </c>
      <c r="BK10" s="13"/>
      <c r="BL10" s="13">
        <v>0.62574257425742597</v>
      </c>
      <c r="BM10" s="13">
        <v>0.55808080808080796</v>
      </c>
    </row>
    <row r="11" spans="2:65" ht="28.8" x14ac:dyDescent="0.3">
      <c r="B11" s="14" t="s">
        <v>134</v>
      </c>
      <c r="C11" s="13">
        <v>0.374432677760968</v>
      </c>
      <c r="D11" s="13">
        <v>0.37881219903691798</v>
      </c>
      <c r="E11" s="13">
        <v>0.37138728323699399</v>
      </c>
      <c r="F11" s="13"/>
      <c r="G11" s="13">
        <v>0.28176795580110497</v>
      </c>
      <c r="H11" s="13">
        <v>0.369747899159664</v>
      </c>
      <c r="I11" s="13">
        <v>0.32841328413284099</v>
      </c>
      <c r="J11" s="13">
        <v>0.44549763033175399</v>
      </c>
      <c r="K11" s="13">
        <v>0.41221374045801501</v>
      </c>
      <c r="L11" s="13">
        <v>0.43859649122806998</v>
      </c>
      <c r="M11" s="13"/>
      <c r="N11" s="13">
        <v>0.38936170212766003</v>
      </c>
      <c r="O11" s="13">
        <v>0.33823529411764702</v>
      </c>
      <c r="P11" s="13">
        <v>0.33146067415730301</v>
      </c>
      <c r="Q11" s="13">
        <v>0.41692789968652</v>
      </c>
      <c r="R11" s="13"/>
      <c r="S11" s="13">
        <v>0.38754325259515598</v>
      </c>
      <c r="T11" s="13">
        <v>0.402985074626866</v>
      </c>
      <c r="U11" s="13">
        <v>0.37096774193548399</v>
      </c>
      <c r="V11" s="13">
        <v>0.33333333333333298</v>
      </c>
      <c r="W11" s="13">
        <v>0.436974789915966</v>
      </c>
      <c r="X11" s="13">
        <v>0.34090909090909099</v>
      </c>
      <c r="Y11" s="13">
        <v>0.33644859813084099</v>
      </c>
      <c r="Z11" s="13">
        <v>0.33333333333333298</v>
      </c>
      <c r="AA11" s="13">
        <v>0.37735849056603799</v>
      </c>
      <c r="AB11" s="13">
        <v>0.319148936170213</v>
      </c>
      <c r="AC11" s="13">
        <v>0.39705882352941202</v>
      </c>
      <c r="AD11" s="13">
        <v>0.47826086956521702</v>
      </c>
      <c r="AE11" s="13"/>
      <c r="AF11" s="13">
        <v>0.38644918444165599</v>
      </c>
      <c r="AG11" s="13">
        <v>0.35408560311283999</v>
      </c>
      <c r="AH11" s="13"/>
      <c r="AI11" s="13">
        <v>0.394067796610169</v>
      </c>
      <c r="AJ11" s="13">
        <v>0.44155844155844198</v>
      </c>
      <c r="AK11" s="13">
        <v>0.34104046242774599</v>
      </c>
      <c r="AL11" s="13"/>
      <c r="AM11" s="13">
        <v>0.26470588235294101</v>
      </c>
      <c r="AN11" s="13">
        <v>0.40384615384615402</v>
      </c>
      <c r="AO11" s="13">
        <v>0.45925925925925898</v>
      </c>
      <c r="AP11" s="13"/>
      <c r="AQ11" s="13">
        <v>0.34513274336283201</v>
      </c>
      <c r="AR11" s="13">
        <v>0.40468749999999998</v>
      </c>
      <c r="AS11" s="13"/>
      <c r="AT11" s="13">
        <v>0.33933933933933902</v>
      </c>
      <c r="AU11" s="13">
        <v>0.38269030239833202</v>
      </c>
      <c r="AV11" s="13"/>
      <c r="AW11" s="13">
        <v>0.376770538243626</v>
      </c>
      <c r="AX11" s="13">
        <v>0.37250786988457502</v>
      </c>
      <c r="AY11" s="13"/>
      <c r="AZ11" s="13">
        <v>0.411439114391144</v>
      </c>
      <c r="BA11" s="13">
        <v>0.34736842105263199</v>
      </c>
      <c r="BB11" s="13"/>
      <c r="BC11" s="13">
        <v>0.36494252873563199</v>
      </c>
      <c r="BD11" s="13">
        <v>0.40869565217391302</v>
      </c>
      <c r="BE11" s="13"/>
      <c r="BF11" s="13">
        <v>0.433823529411765</v>
      </c>
      <c r="BG11" s="13">
        <v>0.320754716981132</v>
      </c>
      <c r="BH11" s="13"/>
      <c r="BI11" s="13">
        <v>0.38405797101449302</v>
      </c>
      <c r="BJ11" s="13">
        <v>0.37125748502993999</v>
      </c>
      <c r="BK11" s="13"/>
      <c r="BL11" s="13">
        <v>0.39405940594059402</v>
      </c>
      <c r="BM11" s="13">
        <v>0.35984848484848497</v>
      </c>
    </row>
    <row r="12" spans="2:65" ht="43.2" x14ac:dyDescent="0.3">
      <c r="B12" s="14" t="s">
        <v>135</v>
      </c>
      <c r="C12" s="13">
        <v>0.182299546142209</v>
      </c>
      <c r="D12" s="13">
        <v>0.199036918138042</v>
      </c>
      <c r="E12" s="13">
        <v>0.169075144508671</v>
      </c>
      <c r="F12" s="13"/>
      <c r="G12" s="13">
        <v>0.143646408839779</v>
      </c>
      <c r="H12" s="13">
        <v>0.19047619047618999</v>
      </c>
      <c r="I12" s="13">
        <v>0.20664206642066399</v>
      </c>
      <c r="J12" s="13">
        <v>0.161137440758294</v>
      </c>
      <c r="K12" s="13">
        <v>0.16030534351145001</v>
      </c>
      <c r="L12" s="13">
        <v>0.21052631578947401</v>
      </c>
      <c r="M12" s="13"/>
      <c r="N12" s="13">
        <v>0.195744680851064</v>
      </c>
      <c r="O12" s="13">
        <v>0.158823529411765</v>
      </c>
      <c r="P12" s="13">
        <v>0.19101123595505601</v>
      </c>
      <c r="Q12" s="13">
        <v>0.191222570532915</v>
      </c>
      <c r="R12" s="13"/>
      <c r="S12" s="13">
        <v>0.207612456747405</v>
      </c>
      <c r="T12" s="13">
        <v>0.14925373134328401</v>
      </c>
      <c r="U12" s="13">
        <v>8.0645161290322606E-2</v>
      </c>
      <c r="V12" s="13">
        <v>0.15238095238095201</v>
      </c>
      <c r="W12" s="13">
        <v>0.22689075630252101</v>
      </c>
      <c r="X12" s="13">
        <v>0.189393939393939</v>
      </c>
      <c r="Y12" s="13">
        <v>0.21495327102803699</v>
      </c>
      <c r="Z12" s="13">
        <v>0.233333333333333</v>
      </c>
      <c r="AA12" s="13">
        <v>0.18867924528301899</v>
      </c>
      <c r="AB12" s="13">
        <v>0.21276595744680901</v>
      </c>
      <c r="AC12" s="13">
        <v>8.8235294117647106E-2</v>
      </c>
      <c r="AD12" s="13">
        <v>8.6956521739130405E-2</v>
      </c>
      <c r="AE12" s="13"/>
      <c r="AF12" s="13">
        <v>0.181932245922208</v>
      </c>
      <c r="AG12" s="13">
        <v>0.184824902723735</v>
      </c>
      <c r="AH12" s="13"/>
      <c r="AI12" s="13">
        <v>0.19067796610169499</v>
      </c>
      <c r="AJ12" s="13">
        <v>0.32467532467532501</v>
      </c>
      <c r="AK12" s="13">
        <v>0.130057803468208</v>
      </c>
      <c r="AL12" s="13"/>
      <c r="AM12" s="13">
        <v>0.220588235294118</v>
      </c>
      <c r="AN12" s="13">
        <v>0.21153846153846201</v>
      </c>
      <c r="AO12" s="13">
        <v>0.2</v>
      </c>
      <c r="AP12" s="13"/>
      <c r="AQ12" s="13">
        <v>0.221238938053097</v>
      </c>
      <c r="AR12" s="13">
        <v>0.14218749999999999</v>
      </c>
      <c r="AS12" s="13"/>
      <c r="AT12" s="13">
        <v>0.23123123123123099</v>
      </c>
      <c r="AU12" s="13">
        <v>0.166840458811262</v>
      </c>
      <c r="AV12" s="13"/>
      <c r="AW12" s="13">
        <v>0.13597733711048199</v>
      </c>
      <c r="AX12" s="13">
        <v>0.200419727177335</v>
      </c>
      <c r="AY12" s="13"/>
      <c r="AZ12" s="13">
        <v>0.145756457564576</v>
      </c>
      <c r="BA12" s="13">
        <v>0.20921052631578901</v>
      </c>
      <c r="BB12" s="13"/>
      <c r="BC12" s="13">
        <v>0.18678160919540199</v>
      </c>
      <c r="BD12" s="13">
        <v>0.173913043478261</v>
      </c>
      <c r="BE12" s="13"/>
      <c r="BF12" s="13">
        <v>0.24264705882352899</v>
      </c>
      <c r="BG12" s="13">
        <v>0.15094339622641501</v>
      </c>
      <c r="BH12" s="13"/>
      <c r="BI12" s="13">
        <v>0.231884057971014</v>
      </c>
      <c r="BJ12" s="13">
        <v>0.17792985457656099</v>
      </c>
      <c r="BK12" s="13"/>
      <c r="BL12" s="13">
        <v>0.17623762376237601</v>
      </c>
      <c r="BM12" s="13">
        <v>0.18686868686868699</v>
      </c>
    </row>
    <row r="13" spans="2:65" ht="43.2" x14ac:dyDescent="0.3">
      <c r="B13" s="14" t="s">
        <v>136</v>
      </c>
      <c r="C13" s="13">
        <v>0.17776096822995499</v>
      </c>
      <c r="D13" s="13">
        <v>0.19743178170144501</v>
      </c>
      <c r="E13" s="13">
        <v>0.160404624277457</v>
      </c>
      <c r="F13" s="13"/>
      <c r="G13" s="13">
        <v>0.198895027624309</v>
      </c>
      <c r="H13" s="13">
        <v>0.198879551820728</v>
      </c>
      <c r="I13" s="13">
        <v>0.14760147601476001</v>
      </c>
      <c r="J13" s="13">
        <v>0.15639810426540299</v>
      </c>
      <c r="K13" s="13">
        <v>0.17557251908396901</v>
      </c>
      <c r="L13" s="13">
        <v>0.18713450292397699</v>
      </c>
      <c r="M13" s="13"/>
      <c r="N13" s="13">
        <v>0.195744680851064</v>
      </c>
      <c r="O13" s="13">
        <v>0.16470588235294101</v>
      </c>
      <c r="P13" s="13">
        <v>0.17977528089887601</v>
      </c>
      <c r="Q13" s="13">
        <v>0.16927899686520401</v>
      </c>
      <c r="R13" s="13"/>
      <c r="S13" s="13">
        <v>0.228373702422145</v>
      </c>
      <c r="T13" s="13">
        <v>0.14179104477611901</v>
      </c>
      <c r="U13" s="13">
        <v>0.16129032258064499</v>
      </c>
      <c r="V13" s="13">
        <v>0.15238095238095201</v>
      </c>
      <c r="W13" s="13">
        <v>0.16806722689075601</v>
      </c>
      <c r="X13" s="13">
        <v>0.16666666666666699</v>
      </c>
      <c r="Y13" s="13">
        <v>0.14953271028037399</v>
      </c>
      <c r="Z13" s="13">
        <v>0.133333333333333</v>
      </c>
      <c r="AA13" s="13">
        <v>0.213836477987421</v>
      </c>
      <c r="AB13" s="13">
        <v>0.159574468085106</v>
      </c>
      <c r="AC13" s="13">
        <v>0.14705882352941199</v>
      </c>
      <c r="AD13" s="13">
        <v>0.13043478260869601</v>
      </c>
      <c r="AE13" s="13"/>
      <c r="AF13" s="13">
        <v>0.19573400250941</v>
      </c>
      <c r="AG13" s="13">
        <v>0.149805447470817</v>
      </c>
      <c r="AH13" s="13"/>
      <c r="AI13" s="13">
        <v>0.233050847457627</v>
      </c>
      <c r="AJ13" s="13">
        <v>0.246753246753247</v>
      </c>
      <c r="AK13" s="13">
        <v>0.16184971098265899</v>
      </c>
      <c r="AL13" s="13"/>
      <c r="AM13" s="13">
        <v>0.23529411764705899</v>
      </c>
      <c r="AN13" s="13">
        <v>0.28846153846153799</v>
      </c>
      <c r="AO13" s="13">
        <v>0.17777777777777801</v>
      </c>
      <c r="AP13" s="13"/>
      <c r="AQ13" s="13">
        <v>0.1976401179941</v>
      </c>
      <c r="AR13" s="13">
        <v>0.15781249999999999</v>
      </c>
      <c r="AS13" s="13"/>
      <c r="AT13" s="13">
        <v>0.19519519519519499</v>
      </c>
      <c r="AU13" s="13">
        <v>0.17205422314911401</v>
      </c>
      <c r="AV13" s="13"/>
      <c r="AW13" s="13">
        <v>0.15580736543909299</v>
      </c>
      <c r="AX13" s="13">
        <v>0.18467995802728199</v>
      </c>
      <c r="AY13" s="13"/>
      <c r="AZ13" s="13">
        <v>0.16974169741697401</v>
      </c>
      <c r="BA13" s="13">
        <v>0.182894736842105</v>
      </c>
      <c r="BB13" s="13"/>
      <c r="BC13" s="13">
        <v>0.24137931034482801</v>
      </c>
      <c r="BD13" s="13">
        <v>0.16956521739130401</v>
      </c>
      <c r="BE13" s="13"/>
      <c r="BF13" s="13">
        <v>0.27941176470588203</v>
      </c>
      <c r="BG13" s="13">
        <v>0.21698113207547201</v>
      </c>
      <c r="BH13" s="13"/>
      <c r="BI13" s="13">
        <v>0.18115942028985499</v>
      </c>
      <c r="BJ13" s="13">
        <v>0.17878528656971801</v>
      </c>
      <c r="BK13" s="13"/>
      <c r="BL13" s="13">
        <v>0.174257425742574</v>
      </c>
      <c r="BM13" s="13">
        <v>0.180555555555556</v>
      </c>
    </row>
    <row r="14" spans="2:65" x14ac:dyDescent="0.3">
      <c r="B14" s="14" t="s">
        <v>75</v>
      </c>
      <c r="C14" s="13">
        <v>3.4795763993948597E-2</v>
      </c>
      <c r="D14" s="13">
        <v>3.5313001605136403E-2</v>
      </c>
      <c r="E14" s="13">
        <v>3.3236994219653197E-2</v>
      </c>
      <c r="F14" s="13"/>
      <c r="G14" s="13">
        <v>3.3149171270718203E-2</v>
      </c>
      <c r="H14" s="13">
        <v>3.3613445378151301E-2</v>
      </c>
      <c r="I14" s="13">
        <v>2.5830258302582999E-2</v>
      </c>
      <c r="J14" s="13">
        <v>6.1611374407582901E-2</v>
      </c>
      <c r="K14" s="13">
        <v>1.5267175572519101E-2</v>
      </c>
      <c r="L14" s="13">
        <v>3.5087719298245598E-2</v>
      </c>
      <c r="M14" s="13"/>
      <c r="N14" s="13">
        <v>2.3404255319148901E-2</v>
      </c>
      <c r="O14" s="13">
        <v>3.8235294117647103E-2</v>
      </c>
      <c r="P14" s="13">
        <v>2.2471910112359501E-2</v>
      </c>
      <c r="Q14" s="13">
        <v>5.3291536050156699E-2</v>
      </c>
      <c r="R14" s="13"/>
      <c r="S14" s="13">
        <v>2.42214532871972E-2</v>
      </c>
      <c r="T14" s="13">
        <v>4.47761194029851E-2</v>
      </c>
      <c r="U14" s="13">
        <v>4.8387096774193498E-2</v>
      </c>
      <c r="V14" s="13">
        <v>1.9047619047619001E-2</v>
      </c>
      <c r="W14" s="13">
        <v>5.0420168067226899E-2</v>
      </c>
      <c r="X14" s="13">
        <v>3.7878787878787901E-2</v>
      </c>
      <c r="Y14" s="13">
        <v>2.80373831775701E-2</v>
      </c>
      <c r="Z14" s="13">
        <v>0</v>
      </c>
      <c r="AA14" s="13">
        <v>3.1446540880503103E-2</v>
      </c>
      <c r="AB14" s="13">
        <v>3.1914893617021302E-2</v>
      </c>
      <c r="AC14" s="13">
        <v>8.8235294117647106E-2</v>
      </c>
      <c r="AD14" s="13">
        <v>0</v>
      </c>
      <c r="AE14" s="13"/>
      <c r="AF14" s="13">
        <v>2.5094102885821801E-2</v>
      </c>
      <c r="AG14" s="13">
        <v>4.8638132295719803E-2</v>
      </c>
      <c r="AH14" s="13"/>
      <c r="AI14" s="13">
        <v>2.1186440677966101E-2</v>
      </c>
      <c r="AJ14" s="13">
        <v>1.2987012987013E-2</v>
      </c>
      <c r="AK14" s="13">
        <v>2.6011560693641599E-2</v>
      </c>
      <c r="AL14" s="13"/>
      <c r="AM14" s="13">
        <v>0</v>
      </c>
      <c r="AN14" s="13">
        <v>1.9230769230769201E-2</v>
      </c>
      <c r="AO14" s="13">
        <v>3.7037037037037E-2</v>
      </c>
      <c r="AP14" s="13"/>
      <c r="AQ14" s="13">
        <v>3.2448377581120902E-2</v>
      </c>
      <c r="AR14" s="13">
        <v>3.7499999999999999E-2</v>
      </c>
      <c r="AS14" s="13"/>
      <c r="AT14" s="13">
        <v>3.3033033033033003E-2</v>
      </c>
      <c r="AU14" s="13">
        <v>3.5453597497393102E-2</v>
      </c>
      <c r="AV14" s="13"/>
      <c r="AW14" s="13">
        <v>3.9660056657223802E-2</v>
      </c>
      <c r="AX14" s="13">
        <v>3.2528856243441803E-2</v>
      </c>
      <c r="AY14" s="13"/>
      <c r="AZ14" s="13">
        <v>4.4280442804428E-2</v>
      </c>
      <c r="BA14" s="13">
        <v>2.6315789473684199E-2</v>
      </c>
      <c r="BB14" s="13"/>
      <c r="BC14" s="13">
        <v>2.0114942528735601E-2</v>
      </c>
      <c r="BD14" s="13">
        <v>2.6086956521739101E-2</v>
      </c>
      <c r="BE14" s="13"/>
      <c r="BF14" s="13">
        <v>7.3529411764705899E-3</v>
      </c>
      <c r="BG14" s="13">
        <v>2.83018867924528E-2</v>
      </c>
      <c r="BH14" s="13"/>
      <c r="BI14" s="13">
        <v>2.8985507246376802E-2</v>
      </c>
      <c r="BJ14" s="13">
        <v>3.5072711719418302E-2</v>
      </c>
      <c r="BK14" s="13"/>
      <c r="BL14" s="13">
        <v>3.7623762376237602E-2</v>
      </c>
      <c r="BM14" s="13">
        <v>3.2828282828282797E-2</v>
      </c>
    </row>
    <row r="15" spans="2:65" x14ac:dyDescent="0.3">
      <c r="B15" s="14" t="s">
        <v>137</v>
      </c>
      <c r="C15" s="22">
        <v>1.1346444780635401E-2</v>
      </c>
      <c r="D15" s="22">
        <v>1.28410914927769E-2</v>
      </c>
      <c r="E15" s="22">
        <v>1.0115606936416201E-2</v>
      </c>
      <c r="F15" s="22"/>
      <c r="G15" s="22">
        <v>1.1049723756906099E-2</v>
      </c>
      <c r="H15" s="22">
        <v>5.60224089635854E-3</v>
      </c>
      <c r="I15" s="22">
        <v>7.3800738007380098E-3</v>
      </c>
      <c r="J15" s="22">
        <v>9.4786729857819895E-3</v>
      </c>
      <c r="K15" s="22">
        <v>2.2900763358778602E-2</v>
      </c>
      <c r="L15" s="22">
        <v>2.3391812865497099E-2</v>
      </c>
      <c r="M15" s="22"/>
      <c r="N15" s="22">
        <v>4.2553191489361703E-3</v>
      </c>
      <c r="O15" s="22">
        <v>8.8235294117647092E-3</v>
      </c>
      <c r="P15" s="22">
        <v>2.8089887640449399E-2</v>
      </c>
      <c r="Q15" s="22">
        <v>1.56739811912226E-2</v>
      </c>
      <c r="R15" s="22"/>
      <c r="S15" s="22">
        <v>6.9204152249135002E-3</v>
      </c>
      <c r="T15" s="22">
        <v>1.49253731343284E-2</v>
      </c>
      <c r="U15" s="22">
        <v>1.6129032258064498E-2</v>
      </c>
      <c r="V15" s="22">
        <v>1.9047619047619001E-2</v>
      </c>
      <c r="W15" s="22">
        <v>0</v>
      </c>
      <c r="X15" s="22">
        <v>1.5151515151515201E-2</v>
      </c>
      <c r="Y15" s="22">
        <v>1.86915887850467E-2</v>
      </c>
      <c r="Z15" s="22">
        <v>0</v>
      </c>
      <c r="AA15" s="22">
        <v>1.25786163522013E-2</v>
      </c>
      <c r="AB15" s="22">
        <v>1.0638297872340399E-2</v>
      </c>
      <c r="AC15" s="22">
        <v>1.4705882352941201E-2</v>
      </c>
      <c r="AD15" s="22">
        <v>0</v>
      </c>
      <c r="AE15" s="22"/>
      <c r="AF15" s="22">
        <v>1.0037641154328701E-2</v>
      </c>
      <c r="AG15" s="22">
        <v>1.36186770428016E-2</v>
      </c>
      <c r="AH15" s="22"/>
      <c r="AI15" s="22">
        <v>1.6949152542372899E-2</v>
      </c>
      <c r="AJ15" s="22">
        <v>0</v>
      </c>
      <c r="AK15" s="22">
        <v>8.6705202312138702E-3</v>
      </c>
      <c r="AL15" s="22"/>
      <c r="AM15" s="22">
        <v>0</v>
      </c>
      <c r="AN15" s="22">
        <v>0</v>
      </c>
      <c r="AO15" s="22">
        <v>2.2222222222222199E-2</v>
      </c>
      <c r="AP15" s="22"/>
      <c r="AQ15" s="22">
        <v>5.8997050147492599E-3</v>
      </c>
      <c r="AR15" s="22">
        <v>1.7187500000000001E-2</v>
      </c>
      <c r="AS15" s="22"/>
      <c r="AT15" s="22">
        <v>6.0060060060060103E-3</v>
      </c>
      <c r="AU15" s="22">
        <v>1.3555787278415001E-2</v>
      </c>
      <c r="AV15" s="22"/>
      <c r="AW15" s="22">
        <v>1.1331444759206799E-2</v>
      </c>
      <c r="AX15" s="22">
        <v>1.15424973767051E-2</v>
      </c>
      <c r="AY15" s="22"/>
      <c r="AZ15" s="22">
        <v>2.2140221402214E-2</v>
      </c>
      <c r="BA15" s="22">
        <v>2.6315789473684201E-3</v>
      </c>
      <c r="BB15" s="22"/>
      <c r="BC15" s="22">
        <v>1.1494252873563199E-2</v>
      </c>
      <c r="BD15" s="22">
        <v>8.6956521739130401E-3</v>
      </c>
      <c r="BE15" s="22"/>
      <c r="BF15" s="22">
        <v>2.9411764705882401E-2</v>
      </c>
      <c r="BG15" s="22">
        <v>0</v>
      </c>
      <c r="BH15" s="22"/>
      <c r="BI15" s="22">
        <v>1.4492753623188401E-2</v>
      </c>
      <c r="BJ15" s="22">
        <v>1.11206159110351E-2</v>
      </c>
      <c r="BK15" s="22"/>
      <c r="BL15" s="22">
        <v>1.9801980198019799E-2</v>
      </c>
      <c r="BM15" s="22">
        <v>6.3131313131313104E-3</v>
      </c>
    </row>
    <row r="16" spans="2:65" x14ac:dyDescent="0.3">
      <c r="B16" s="15"/>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145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139</v>
      </c>
      <c r="C8" s="13">
        <v>0.57715582450832104</v>
      </c>
      <c r="D8" s="13">
        <v>0.54574638844301804</v>
      </c>
      <c r="E8" s="13">
        <v>0.60693641618497096</v>
      </c>
      <c r="F8" s="13"/>
      <c r="G8" s="13">
        <v>0.66298342541436495</v>
      </c>
      <c r="H8" s="13">
        <v>0.59383753501400605</v>
      </c>
      <c r="I8" s="13">
        <v>0.50553505535055399</v>
      </c>
      <c r="J8" s="13">
        <v>0.57819905213270095</v>
      </c>
      <c r="K8" s="13">
        <v>0.56488549618320605</v>
      </c>
      <c r="L8" s="13">
        <v>0.573099415204678</v>
      </c>
      <c r="M8" s="13"/>
      <c r="N8" s="13">
        <v>0.56595744680851101</v>
      </c>
      <c r="O8" s="13">
        <v>0.61764705882352899</v>
      </c>
      <c r="P8" s="13">
        <v>0.59550561797752799</v>
      </c>
      <c r="Q8" s="13">
        <v>0.54231974921630099</v>
      </c>
      <c r="R8" s="13"/>
      <c r="S8" s="13">
        <v>0.56747404844290705</v>
      </c>
      <c r="T8" s="13">
        <v>0.55970149253731305</v>
      </c>
      <c r="U8" s="13">
        <v>0.59677419354838701</v>
      </c>
      <c r="V8" s="13">
        <v>0.59047619047619004</v>
      </c>
      <c r="W8" s="13">
        <v>0.59663865546218497</v>
      </c>
      <c r="X8" s="13">
        <v>0.5</v>
      </c>
      <c r="Y8" s="13">
        <v>0.58878504672897203</v>
      </c>
      <c r="Z8" s="13">
        <v>0.6</v>
      </c>
      <c r="AA8" s="13">
        <v>0.62264150943396201</v>
      </c>
      <c r="AB8" s="13">
        <v>0.56382978723404298</v>
      </c>
      <c r="AC8" s="13">
        <v>0.60294117647058798</v>
      </c>
      <c r="AD8" s="13">
        <v>0.60869565217391297</v>
      </c>
      <c r="AE8" s="13"/>
      <c r="AF8" s="13">
        <v>0.58720200752823104</v>
      </c>
      <c r="AG8" s="13">
        <v>0.55836575875486405</v>
      </c>
      <c r="AH8" s="13"/>
      <c r="AI8" s="13">
        <v>0.62711864406779705</v>
      </c>
      <c r="AJ8" s="13">
        <v>0.59740259740259705</v>
      </c>
      <c r="AK8" s="13">
        <v>0.60115606936416199</v>
      </c>
      <c r="AL8" s="13"/>
      <c r="AM8" s="13">
        <v>0.77941176470588203</v>
      </c>
      <c r="AN8" s="13">
        <v>0.53846153846153799</v>
      </c>
      <c r="AO8" s="13">
        <v>0.52592592592592602</v>
      </c>
      <c r="AP8" s="13"/>
      <c r="AQ8" s="13">
        <v>0.57522123893805299</v>
      </c>
      <c r="AR8" s="13">
        <v>0.57968750000000002</v>
      </c>
      <c r="AS8" s="13"/>
      <c r="AT8" s="13">
        <v>0.56756756756756799</v>
      </c>
      <c r="AU8" s="13">
        <v>0.58394160583941601</v>
      </c>
      <c r="AV8" s="13"/>
      <c r="AW8" s="13">
        <v>0.50708215297450399</v>
      </c>
      <c r="AX8" s="13">
        <v>0.60125918153200397</v>
      </c>
      <c r="AY8" s="13"/>
      <c r="AZ8" s="13">
        <v>0.60701107011070099</v>
      </c>
      <c r="BA8" s="13">
        <v>0.557894736842105</v>
      </c>
      <c r="BB8" s="13"/>
      <c r="BC8" s="13">
        <v>0.58045977011494299</v>
      </c>
      <c r="BD8" s="13">
        <v>0.62173913043478302</v>
      </c>
      <c r="BE8" s="13"/>
      <c r="BF8" s="13">
        <v>0.67647058823529405</v>
      </c>
      <c r="BG8" s="13">
        <v>0.51886792452830199</v>
      </c>
      <c r="BH8" s="13"/>
      <c r="BI8" s="13">
        <v>0.45652173913043498</v>
      </c>
      <c r="BJ8" s="13">
        <v>0.593669803250642</v>
      </c>
      <c r="BK8" s="13"/>
      <c r="BL8" s="13">
        <v>0.56237623762376199</v>
      </c>
      <c r="BM8" s="13">
        <v>0.59217171717171702</v>
      </c>
    </row>
    <row r="9" spans="2:65" ht="28.8" x14ac:dyDescent="0.3">
      <c r="B9" s="14" t="s">
        <v>140</v>
      </c>
      <c r="C9" s="13">
        <v>0.476550680786687</v>
      </c>
      <c r="D9" s="13">
        <v>0.47191011235955099</v>
      </c>
      <c r="E9" s="13">
        <v>0.48121387283236999</v>
      </c>
      <c r="F9" s="13"/>
      <c r="G9" s="13">
        <v>0.54696132596685099</v>
      </c>
      <c r="H9" s="13">
        <v>0.52661064425770299</v>
      </c>
      <c r="I9" s="13">
        <v>0.41328413284132798</v>
      </c>
      <c r="J9" s="13">
        <v>0.464454976303318</v>
      </c>
      <c r="K9" s="13">
        <v>0.51145038167938905</v>
      </c>
      <c r="L9" s="13">
        <v>0.38596491228070201</v>
      </c>
      <c r="M9" s="13"/>
      <c r="N9" s="13">
        <v>0.46808510638297901</v>
      </c>
      <c r="O9" s="13">
        <v>0.5</v>
      </c>
      <c r="P9" s="13">
        <v>0.46067415730337102</v>
      </c>
      <c r="Q9" s="13">
        <v>0.47335423197492199</v>
      </c>
      <c r="R9" s="13"/>
      <c r="S9" s="13">
        <v>0.47058823529411797</v>
      </c>
      <c r="T9" s="13">
        <v>0.42537313432835799</v>
      </c>
      <c r="U9" s="13">
        <v>0.51612903225806495</v>
      </c>
      <c r="V9" s="13">
        <v>0.60952380952381002</v>
      </c>
      <c r="W9" s="13">
        <v>0.35294117647058798</v>
      </c>
      <c r="X9" s="13">
        <v>0.52272727272727304</v>
      </c>
      <c r="Y9" s="13">
        <v>0.48598130841121501</v>
      </c>
      <c r="Z9" s="13">
        <v>0.53333333333333299</v>
      </c>
      <c r="AA9" s="13">
        <v>0.54716981132075504</v>
      </c>
      <c r="AB9" s="13">
        <v>0.38297872340425498</v>
      </c>
      <c r="AC9" s="13">
        <v>0.39705882352941202</v>
      </c>
      <c r="AD9" s="13">
        <v>0.52173913043478304</v>
      </c>
      <c r="AE9" s="13"/>
      <c r="AF9" s="13">
        <v>0.489335006273526</v>
      </c>
      <c r="AG9" s="13">
        <v>0.45914396887159498</v>
      </c>
      <c r="AH9" s="13"/>
      <c r="AI9" s="13">
        <v>0.52542372881355903</v>
      </c>
      <c r="AJ9" s="13">
        <v>0.46753246753246802</v>
      </c>
      <c r="AK9" s="13">
        <v>0.49710982658959502</v>
      </c>
      <c r="AL9" s="13"/>
      <c r="AM9" s="13">
        <v>0.54411764705882304</v>
      </c>
      <c r="AN9" s="13">
        <v>0.53846153846153799</v>
      </c>
      <c r="AO9" s="13">
        <v>0.50370370370370399</v>
      </c>
      <c r="AP9" s="13"/>
      <c r="AQ9" s="13">
        <v>0.51769911504424804</v>
      </c>
      <c r="AR9" s="13">
        <v>0.43437500000000001</v>
      </c>
      <c r="AS9" s="13"/>
      <c r="AT9" s="13">
        <v>0.47747747747747699</v>
      </c>
      <c r="AU9" s="13">
        <v>0.47862356621480701</v>
      </c>
      <c r="AV9" s="13"/>
      <c r="AW9" s="13">
        <v>0.42209631728045299</v>
      </c>
      <c r="AX9" s="13">
        <v>0.49842602308499501</v>
      </c>
      <c r="AY9" s="13"/>
      <c r="AZ9" s="13">
        <v>0.47232472324723201</v>
      </c>
      <c r="BA9" s="13">
        <v>0.47368421052631599</v>
      </c>
      <c r="BB9" s="13"/>
      <c r="BC9" s="13">
        <v>0.48850574712643702</v>
      </c>
      <c r="BD9" s="13">
        <v>0.47826086956521702</v>
      </c>
      <c r="BE9" s="13"/>
      <c r="BF9" s="13">
        <v>0.58088235294117696</v>
      </c>
      <c r="BG9" s="13">
        <v>0.429245283018868</v>
      </c>
      <c r="BH9" s="13"/>
      <c r="BI9" s="13">
        <v>0.42028985507246402</v>
      </c>
      <c r="BJ9" s="13">
        <v>0.48331907613344699</v>
      </c>
      <c r="BK9" s="13"/>
      <c r="BL9" s="13">
        <v>0.49108910891089103</v>
      </c>
      <c r="BM9" s="13">
        <v>0.46590909090909099</v>
      </c>
    </row>
    <row r="10" spans="2:65" ht="28.8" x14ac:dyDescent="0.3">
      <c r="B10" s="14" t="s">
        <v>141</v>
      </c>
      <c r="C10" s="13">
        <v>0.470499243570348</v>
      </c>
      <c r="D10" s="13">
        <v>0.49598715890850698</v>
      </c>
      <c r="E10" s="13">
        <v>0.44797687861271701</v>
      </c>
      <c r="F10" s="13"/>
      <c r="G10" s="13">
        <v>0.475138121546961</v>
      </c>
      <c r="H10" s="13">
        <v>0.45378151260504201</v>
      </c>
      <c r="I10" s="13">
        <v>0.464944649446494</v>
      </c>
      <c r="J10" s="13">
        <v>0.44549763033175399</v>
      </c>
      <c r="K10" s="13">
        <v>0.50381679389313005</v>
      </c>
      <c r="L10" s="13">
        <v>0.51461988304093598</v>
      </c>
      <c r="M10" s="13"/>
      <c r="N10" s="13">
        <v>0.52340425531914903</v>
      </c>
      <c r="O10" s="13">
        <v>0.48235294117647098</v>
      </c>
      <c r="P10" s="13">
        <v>0.45505617977528101</v>
      </c>
      <c r="Q10" s="13">
        <v>0.39184952978056398</v>
      </c>
      <c r="R10" s="13"/>
      <c r="S10" s="13">
        <v>0.51557093425605505</v>
      </c>
      <c r="T10" s="13">
        <v>0.51492537313432796</v>
      </c>
      <c r="U10" s="13">
        <v>0.5</v>
      </c>
      <c r="V10" s="13">
        <v>0.49523809523809498</v>
      </c>
      <c r="W10" s="13">
        <v>0.42016806722689098</v>
      </c>
      <c r="X10" s="13">
        <v>0.40909090909090901</v>
      </c>
      <c r="Y10" s="13">
        <v>0.42990654205607498</v>
      </c>
      <c r="Z10" s="13">
        <v>0.46666666666666701</v>
      </c>
      <c r="AA10" s="13">
        <v>0.38993710691823902</v>
      </c>
      <c r="AB10" s="13">
        <v>0.52127659574468099</v>
      </c>
      <c r="AC10" s="13">
        <v>0.45588235294117602</v>
      </c>
      <c r="AD10" s="13">
        <v>0.65217391304347805</v>
      </c>
      <c r="AE10" s="13"/>
      <c r="AF10" s="13">
        <v>0.46925972396486798</v>
      </c>
      <c r="AG10" s="13">
        <v>0.46887159533073902</v>
      </c>
      <c r="AH10" s="13"/>
      <c r="AI10" s="13">
        <v>0.45338983050847498</v>
      </c>
      <c r="AJ10" s="13">
        <v>0.36363636363636398</v>
      </c>
      <c r="AK10" s="13">
        <v>0.51445086705202303</v>
      </c>
      <c r="AL10" s="13"/>
      <c r="AM10" s="13">
        <v>0.39705882352941202</v>
      </c>
      <c r="AN10" s="13">
        <v>0.42307692307692302</v>
      </c>
      <c r="AO10" s="13">
        <v>0.49629629629629601</v>
      </c>
      <c r="AP10" s="13"/>
      <c r="AQ10" s="13">
        <v>0.45132743362831901</v>
      </c>
      <c r="AR10" s="13">
        <v>0.48906250000000001</v>
      </c>
      <c r="AS10" s="13"/>
      <c r="AT10" s="13">
        <v>0.48348348348348302</v>
      </c>
      <c r="AU10" s="13">
        <v>0.466110531803962</v>
      </c>
      <c r="AV10" s="13"/>
      <c r="AW10" s="13">
        <v>0.50424929178470301</v>
      </c>
      <c r="AX10" s="13">
        <v>0.459601259181532</v>
      </c>
      <c r="AY10" s="13"/>
      <c r="AZ10" s="13">
        <v>0.47601476014760102</v>
      </c>
      <c r="BA10" s="13">
        <v>0.46578947368421098</v>
      </c>
      <c r="BB10" s="13"/>
      <c r="BC10" s="13">
        <v>0.47413793103448298</v>
      </c>
      <c r="BD10" s="13">
        <v>0.421739130434783</v>
      </c>
      <c r="BE10" s="13"/>
      <c r="BF10" s="13">
        <v>0.44852941176470601</v>
      </c>
      <c r="BG10" s="13">
        <v>0.490566037735849</v>
      </c>
      <c r="BH10" s="13"/>
      <c r="BI10" s="13">
        <v>0.36956521739130399</v>
      </c>
      <c r="BJ10" s="13">
        <v>0.48502994011975997</v>
      </c>
      <c r="BK10" s="13"/>
      <c r="BL10" s="13">
        <v>0.49306930693069301</v>
      </c>
      <c r="BM10" s="13">
        <v>0.45833333333333298</v>
      </c>
    </row>
    <row r="11" spans="2:65" ht="43.2" x14ac:dyDescent="0.3">
      <c r="B11" s="14" t="s">
        <v>142</v>
      </c>
      <c r="C11" s="13">
        <v>0.45461422087745801</v>
      </c>
      <c r="D11" s="13">
        <v>0.43178170144462302</v>
      </c>
      <c r="E11" s="13">
        <v>0.47543352601156103</v>
      </c>
      <c r="F11" s="13"/>
      <c r="G11" s="13">
        <v>0.475138121546961</v>
      </c>
      <c r="H11" s="13">
        <v>0.378151260504202</v>
      </c>
      <c r="I11" s="13">
        <v>0.44280442804428</v>
      </c>
      <c r="J11" s="13">
        <v>0.45497630331753602</v>
      </c>
      <c r="K11" s="13">
        <v>0.55725190839694705</v>
      </c>
      <c r="L11" s="13">
        <v>0.53216374269005895</v>
      </c>
      <c r="M11" s="13"/>
      <c r="N11" s="13">
        <v>0.43617021276595702</v>
      </c>
      <c r="O11" s="13">
        <v>0.48235294117647098</v>
      </c>
      <c r="P11" s="13">
        <v>0.47752808988764001</v>
      </c>
      <c r="Q11" s="13">
        <v>0.43573667711598701</v>
      </c>
      <c r="R11" s="13"/>
      <c r="S11" s="13">
        <v>0.45328719723183403</v>
      </c>
      <c r="T11" s="13">
        <v>0.49253731343283602</v>
      </c>
      <c r="U11" s="13">
        <v>0.43548387096774199</v>
      </c>
      <c r="V11" s="13">
        <v>0.48571428571428599</v>
      </c>
      <c r="W11" s="13">
        <v>0.495798319327731</v>
      </c>
      <c r="X11" s="13">
        <v>0.42424242424242398</v>
      </c>
      <c r="Y11" s="13">
        <v>0.43925233644859801</v>
      </c>
      <c r="Z11" s="13">
        <v>0.5</v>
      </c>
      <c r="AA11" s="13">
        <v>0.41509433962264197</v>
      </c>
      <c r="AB11" s="13">
        <v>0.41489361702127697</v>
      </c>
      <c r="AC11" s="13">
        <v>0.48529411764705899</v>
      </c>
      <c r="AD11" s="13">
        <v>0.47826086956521702</v>
      </c>
      <c r="AE11" s="13"/>
      <c r="AF11" s="13">
        <v>0.46424090338770402</v>
      </c>
      <c r="AG11" s="13">
        <v>0.44941634241245099</v>
      </c>
      <c r="AH11" s="13"/>
      <c r="AI11" s="13">
        <v>0.49152542372881403</v>
      </c>
      <c r="AJ11" s="13">
        <v>0.337662337662338</v>
      </c>
      <c r="AK11" s="13">
        <v>0.51445086705202303</v>
      </c>
      <c r="AL11" s="13"/>
      <c r="AM11" s="13">
        <v>0.51470588235294101</v>
      </c>
      <c r="AN11" s="13">
        <v>0.34615384615384598</v>
      </c>
      <c r="AO11" s="13">
        <v>0.49629629629629601</v>
      </c>
      <c r="AP11" s="13"/>
      <c r="AQ11" s="13">
        <v>0.38053097345132703</v>
      </c>
      <c r="AR11" s="13">
        <v>0.53437500000000004</v>
      </c>
      <c r="AS11" s="13"/>
      <c r="AT11" s="13">
        <v>0.42342342342342298</v>
      </c>
      <c r="AU11" s="13">
        <v>0.467153284671533</v>
      </c>
      <c r="AV11" s="13"/>
      <c r="AW11" s="13">
        <v>0.47592067988668602</v>
      </c>
      <c r="AX11" s="13">
        <v>0.44700944386149</v>
      </c>
      <c r="AY11" s="13"/>
      <c r="AZ11" s="13">
        <v>0.51107011070110697</v>
      </c>
      <c r="BA11" s="13">
        <v>0.41710526315789498</v>
      </c>
      <c r="BB11" s="13"/>
      <c r="BC11" s="13">
        <v>0.45977011494252901</v>
      </c>
      <c r="BD11" s="13">
        <v>0.48695652173913001</v>
      </c>
      <c r="BE11" s="13"/>
      <c r="BF11" s="13">
        <v>0.47794117647058798</v>
      </c>
      <c r="BG11" s="13">
        <v>0.44811320754716999</v>
      </c>
      <c r="BH11" s="13"/>
      <c r="BI11" s="13">
        <v>0.405797101449275</v>
      </c>
      <c r="BJ11" s="13">
        <v>0.46449957228400302</v>
      </c>
      <c r="BK11" s="13"/>
      <c r="BL11" s="13">
        <v>0.47128712871287098</v>
      </c>
      <c r="BM11" s="13">
        <v>0.44696969696969702</v>
      </c>
    </row>
    <row r="12" spans="2:65" ht="28.8" x14ac:dyDescent="0.3">
      <c r="B12" s="14" t="s">
        <v>143</v>
      </c>
      <c r="C12" s="13">
        <v>0.32375189107412999</v>
      </c>
      <c r="D12" s="13">
        <v>0.29213483146067398</v>
      </c>
      <c r="E12" s="13">
        <v>0.35404624277456598</v>
      </c>
      <c r="F12" s="13"/>
      <c r="G12" s="13">
        <v>0.44198895027624302</v>
      </c>
      <c r="H12" s="13">
        <v>0.30812324929972001</v>
      </c>
      <c r="I12" s="13">
        <v>0.30627306273062699</v>
      </c>
      <c r="J12" s="13">
        <v>0.31279620853080597</v>
      </c>
      <c r="K12" s="13">
        <v>0.33587786259542002</v>
      </c>
      <c r="L12" s="13">
        <v>0.26315789473684198</v>
      </c>
      <c r="M12" s="13"/>
      <c r="N12" s="13">
        <v>0.29574468085106398</v>
      </c>
      <c r="O12" s="13">
        <v>0.311764705882353</v>
      </c>
      <c r="P12" s="13">
        <v>0.38764044943820197</v>
      </c>
      <c r="Q12" s="13">
        <v>0.34482758620689702</v>
      </c>
      <c r="R12" s="13"/>
      <c r="S12" s="13">
        <v>0.28373702422145303</v>
      </c>
      <c r="T12" s="13">
        <v>0.27611940298507498</v>
      </c>
      <c r="U12" s="13">
        <v>0.30645161290322598</v>
      </c>
      <c r="V12" s="13">
        <v>0.35238095238095202</v>
      </c>
      <c r="W12" s="13">
        <v>0.30252100840336099</v>
      </c>
      <c r="X12" s="13">
        <v>0.33333333333333298</v>
      </c>
      <c r="Y12" s="13">
        <v>0.27102803738317799</v>
      </c>
      <c r="Z12" s="13">
        <v>0.4</v>
      </c>
      <c r="AA12" s="13">
        <v>0.36477987421383601</v>
      </c>
      <c r="AB12" s="13">
        <v>0.44680851063829802</v>
      </c>
      <c r="AC12" s="13">
        <v>0.35294117647058798</v>
      </c>
      <c r="AD12" s="13">
        <v>0.34782608695652201</v>
      </c>
      <c r="AE12" s="13"/>
      <c r="AF12" s="13">
        <v>0.341279799247177</v>
      </c>
      <c r="AG12" s="13">
        <v>0.297665369649805</v>
      </c>
      <c r="AH12" s="13"/>
      <c r="AI12" s="13">
        <v>0.338983050847458</v>
      </c>
      <c r="AJ12" s="13">
        <v>0.35064935064935099</v>
      </c>
      <c r="AK12" s="13">
        <v>0.37283236994219698</v>
      </c>
      <c r="AL12" s="13"/>
      <c r="AM12" s="13">
        <v>0.441176470588235</v>
      </c>
      <c r="AN12" s="13">
        <v>0.34615384615384598</v>
      </c>
      <c r="AO12" s="13">
        <v>0.23703703703703699</v>
      </c>
      <c r="AP12" s="13"/>
      <c r="AQ12" s="13">
        <v>0.29203539823008901</v>
      </c>
      <c r="AR12" s="13">
        <v>0.359375</v>
      </c>
      <c r="AS12" s="13"/>
      <c r="AT12" s="13">
        <v>0.29729729729729698</v>
      </c>
      <c r="AU12" s="13">
        <v>0.333680917622523</v>
      </c>
      <c r="AV12" s="13"/>
      <c r="AW12" s="13">
        <v>0.342776203966006</v>
      </c>
      <c r="AX12" s="13">
        <v>0.32109129066107001</v>
      </c>
      <c r="AY12" s="13"/>
      <c r="AZ12" s="13">
        <v>0.34317343173431702</v>
      </c>
      <c r="BA12" s="13">
        <v>0.31052631578947398</v>
      </c>
      <c r="BB12" s="13"/>
      <c r="BC12" s="13">
        <v>0.39655172413793099</v>
      </c>
      <c r="BD12" s="13">
        <v>0.30434782608695699</v>
      </c>
      <c r="BE12" s="13"/>
      <c r="BF12" s="13">
        <v>0.433823529411765</v>
      </c>
      <c r="BG12" s="13">
        <v>0.37264150943396201</v>
      </c>
      <c r="BH12" s="13"/>
      <c r="BI12" s="13">
        <v>0.36231884057970998</v>
      </c>
      <c r="BJ12" s="13">
        <v>0.31993156544054702</v>
      </c>
      <c r="BK12" s="13"/>
      <c r="BL12" s="13">
        <v>0.32475247524752499</v>
      </c>
      <c r="BM12" s="13">
        <v>0.32575757575757602</v>
      </c>
    </row>
    <row r="13" spans="2:65" x14ac:dyDescent="0.3">
      <c r="B13" s="14" t="s">
        <v>144</v>
      </c>
      <c r="C13" s="13">
        <v>9.6066565809379695E-2</v>
      </c>
      <c r="D13" s="13">
        <v>9.7913322632423694E-2</v>
      </c>
      <c r="E13" s="13">
        <v>9.5375722543352595E-2</v>
      </c>
      <c r="F13" s="13"/>
      <c r="G13" s="13">
        <v>8.2872928176795604E-2</v>
      </c>
      <c r="H13" s="13">
        <v>0.131652661064426</v>
      </c>
      <c r="I13" s="13">
        <v>0.11070110701107</v>
      </c>
      <c r="J13" s="13">
        <v>8.5308056872037893E-2</v>
      </c>
      <c r="K13" s="13">
        <v>5.34351145038168E-2</v>
      </c>
      <c r="L13" s="13">
        <v>5.8479532163742701E-2</v>
      </c>
      <c r="M13" s="13"/>
      <c r="N13" s="13">
        <v>9.7872340425531903E-2</v>
      </c>
      <c r="O13" s="13">
        <v>6.7647058823529393E-2</v>
      </c>
      <c r="P13" s="13">
        <v>0.101123595505618</v>
      </c>
      <c r="Q13" s="13">
        <v>0.119122257053292</v>
      </c>
      <c r="R13" s="13"/>
      <c r="S13" s="13">
        <v>0.131487889273356</v>
      </c>
      <c r="T13" s="13">
        <v>4.47761194029851E-2</v>
      </c>
      <c r="U13" s="13">
        <v>0</v>
      </c>
      <c r="V13" s="13">
        <v>0.114285714285714</v>
      </c>
      <c r="W13" s="13">
        <v>8.40336134453782E-2</v>
      </c>
      <c r="X13" s="13">
        <v>0.10606060606060599</v>
      </c>
      <c r="Y13" s="13">
        <v>8.4112149532710304E-2</v>
      </c>
      <c r="Z13" s="13">
        <v>3.3333333333333298E-2</v>
      </c>
      <c r="AA13" s="13">
        <v>0.14465408805031399</v>
      </c>
      <c r="AB13" s="13">
        <v>6.3829787234042507E-2</v>
      </c>
      <c r="AC13" s="13">
        <v>8.8235294117647106E-2</v>
      </c>
      <c r="AD13" s="13">
        <v>8.6956521739130405E-2</v>
      </c>
      <c r="AE13" s="13"/>
      <c r="AF13" s="13">
        <v>0.10664993726474301</v>
      </c>
      <c r="AG13" s="13">
        <v>8.1712062256809298E-2</v>
      </c>
      <c r="AH13" s="13"/>
      <c r="AI13" s="13">
        <v>8.8983050847457598E-2</v>
      </c>
      <c r="AJ13" s="13">
        <v>0.168831168831169</v>
      </c>
      <c r="AK13" s="13">
        <v>7.2254335260115599E-2</v>
      </c>
      <c r="AL13" s="13"/>
      <c r="AM13" s="13">
        <v>0.13235294117647101</v>
      </c>
      <c r="AN13" s="13">
        <v>0.17307692307692299</v>
      </c>
      <c r="AO13" s="13">
        <v>5.1851851851851899E-2</v>
      </c>
      <c r="AP13" s="13"/>
      <c r="AQ13" s="13">
        <v>0.13864306784660799</v>
      </c>
      <c r="AR13" s="13">
        <v>5.1562499999999997E-2</v>
      </c>
      <c r="AS13" s="13"/>
      <c r="AT13" s="13">
        <v>0.114114114114114</v>
      </c>
      <c r="AU13" s="13">
        <v>8.8633993743482797E-2</v>
      </c>
      <c r="AV13" s="13"/>
      <c r="AW13" s="13">
        <v>7.6487252124645896E-2</v>
      </c>
      <c r="AX13" s="13">
        <v>0.10283315844700899</v>
      </c>
      <c r="AY13" s="13"/>
      <c r="AZ13" s="13">
        <v>7.1955719557195597E-2</v>
      </c>
      <c r="BA13" s="13">
        <v>0.11184210526315801</v>
      </c>
      <c r="BB13" s="13"/>
      <c r="BC13" s="13">
        <v>0.12931034482758599</v>
      </c>
      <c r="BD13" s="13">
        <v>6.08695652173913E-2</v>
      </c>
      <c r="BE13" s="13"/>
      <c r="BF13" s="13">
        <v>0.154411764705882</v>
      </c>
      <c r="BG13" s="13">
        <v>0.113207547169811</v>
      </c>
      <c r="BH13" s="13"/>
      <c r="BI13" s="13">
        <v>0.188405797101449</v>
      </c>
      <c r="BJ13" s="13">
        <v>8.3832335329341298E-2</v>
      </c>
      <c r="BK13" s="13"/>
      <c r="BL13" s="13">
        <v>7.9207920792079195E-2</v>
      </c>
      <c r="BM13" s="13">
        <v>0.10353535353535399</v>
      </c>
    </row>
    <row r="14" spans="2:65" x14ac:dyDescent="0.3">
      <c r="B14" s="14" t="s">
        <v>75</v>
      </c>
      <c r="C14" s="13">
        <v>4.00907715582451E-2</v>
      </c>
      <c r="D14" s="13">
        <v>4.1733547351524902E-2</v>
      </c>
      <c r="E14" s="13">
        <v>3.7572254335260097E-2</v>
      </c>
      <c r="F14" s="13"/>
      <c r="G14" s="13">
        <v>2.7624309392265199E-2</v>
      </c>
      <c r="H14" s="13">
        <v>3.0812324929972001E-2</v>
      </c>
      <c r="I14" s="13">
        <v>4.0590405904058997E-2</v>
      </c>
      <c r="J14" s="13">
        <v>5.2132701421800903E-2</v>
      </c>
      <c r="K14" s="13">
        <v>2.2900763358778602E-2</v>
      </c>
      <c r="L14" s="13">
        <v>7.0175438596491196E-2</v>
      </c>
      <c r="M14" s="13"/>
      <c r="N14" s="13">
        <v>3.4042553191489397E-2</v>
      </c>
      <c r="O14" s="13">
        <v>4.11764705882353E-2</v>
      </c>
      <c r="P14" s="13">
        <v>3.9325842696629199E-2</v>
      </c>
      <c r="Q14" s="13">
        <v>5.0156739811912203E-2</v>
      </c>
      <c r="R14" s="13"/>
      <c r="S14" s="13">
        <v>3.8062283737024201E-2</v>
      </c>
      <c r="T14" s="13">
        <v>5.9701492537313397E-2</v>
      </c>
      <c r="U14" s="13">
        <v>4.8387096774193498E-2</v>
      </c>
      <c r="V14" s="13">
        <v>2.8571428571428598E-2</v>
      </c>
      <c r="W14" s="13">
        <v>5.8823529411764698E-2</v>
      </c>
      <c r="X14" s="13">
        <v>1.5151515151515201E-2</v>
      </c>
      <c r="Y14" s="13">
        <v>5.60747663551402E-2</v>
      </c>
      <c r="Z14" s="13">
        <v>0</v>
      </c>
      <c r="AA14" s="13">
        <v>5.0314465408804999E-2</v>
      </c>
      <c r="AB14" s="13">
        <v>2.1276595744680899E-2</v>
      </c>
      <c r="AC14" s="13">
        <v>4.4117647058823498E-2</v>
      </c>
      <c r="AD14" s="13">
        <v>0</v>
      </c>
      <c r="AE14" s="13"/>
      <c r="AF14" s="13">
        <v>3.0112923462986201E-2</v>
      </c>
      <c r="AG14" s="13">
        <v>5.6420233463034999E-2</v>
      </c>
      <c r="AH14" s="13"/>
      <c r="AI14" s="13">
        <v>1.6949152542372899E-2</v>
      </c>
      <c r="AJ14" s="13">
        <v>5.1948051948052E-2</v>
      </c>
      <c r="AK14" s="13">
        <v>3.4682080924855502E-2</v>
      </c>
      <c r="AL14" s="13"/>
      <c r="AM14" s="13">
        <v>0</v>
      </c>
      <c r="AN14" s="13">
        <v>0</v>
      </c>
      <c r="AO14" s="13">
        <v>4.4444444444444398E-2</v>
      </c>
      <c r="AP14" s="13"/>
      <c r="AQ14" s="13">
        <v>4.2772861356932201E-2</v>
      </c>
      <c r="AR14" s="13">
        <v>3.7499999999999999E-2</v>
      </c>
      <c r="AS14" s="13"/>
      <c r="AT14" s="13">
        <v>4.5045045045045001E-2</v>
      </c>
      <c r="AU14" s="13">
        <v>3.7539103232533899E-2</v>
      </c>
      <c r="AV14" s="13"/>
      <c r="AW14" s="13">
        <v>4.2492917847025503E-2</v>
      </c>
      <c r="AX14" s="13">
        <v>3.8824763903462699E-2</v>
      </c>
      <c r="AY14" s="13"/>
      <c r="AZ14" s="13">
        <v>4.0590405904058997E-2</v>
      </c>
      <c r="BA14" s="13">
        <v>3.8157894736842099E-2</v>
      </c>
      <c r="BB14" s="13"/>
      <c r="BC14" s="13">
        <v>2.2988505747126398E-2</v>
      </c>
      <c r="BD14" s="13">
        <v>5.21739130434783E-2</v>
      </c>
      <c r="BE14" s="13"/>
      <c r="BF14" s="13">
        <v>2.2058823529411801E-2</v>
      </c>
      <c r="BG14" s="13">
        <v>2.3584905660377398E-2</v>
      </c>
      <c r="BH14" s="13"/>
      <c r="BI14" s="13">
        <v>5.0724637681159403E-2</v>
      </c>
      <c r="BJ14" s="13">
        <v>3.7639007698887901E-2</v>
      </c>
      <c r="BK14" s="13"/>
      <c r="BL14" s="13">
        <v>3.36633663366337E-2</v>
      </c>
      <c r="BM14" s="13">
        <v>4.4191919191919199E-2</v>
      </c>
    </row>
    <row r="15" spans="2:65" x14ac:dyDescent="0.3">
      <c r="B15" s="14" t="s">
        <v>137</v>
      </c>
      <c r="C15" s="22">
        <v>1.2859304084720099E-2</v>
      </c>
      <c r="D15" s="22">
        <v>1.28410914927769E-2</v>
      </c>
      <c r="E15" s="22">
        <v>1.3005780346820799E-2</v>
      </c>
      <c r="F15" s="22"/>
      <c r="G15" s="22">
        <v>1.1049723756906099E-2</v>
      </c>
      <c r="H15" s="22">
        <v>5.60224089635854E-3</v>
      </c>
      <c r="I15" s="22">
        <v>1.4760147601476E-2</v>
      </c>
      <c r="J15" s="22">
        <v>1.8957345971564E-2</v>
      </c>
      <c r="K15" s="22">
        <v>0</v>
      </c>
      <c r="L15" s="22">
        <v>2.9239766081871298E-2</v>
      </c>
      <c r="M15" s="22"/>
      <c r="N15" s="22">
        <v>2.1276595744680899E-2</v>
      </c>
      <c r="O15" s="22">
        <v>0</v>
      </c>
      <c r="P15" s="22">
        <v>2.2471910112359501E-2</v>
      </c>
      <c r="Q15" s="22">
        <v>9.4043887147335394E-3</v>
      </c>
      <c r="R15" s="22"/>
      <c r="S15" s="22">
        <v>1.73010380622837E-2</v>
      </c>
      <c r="T15" s="22">
        <v>2.2388059701492501E-2</v>
      </c>
      <c r="U15" s="22">
        <v>0</v>
      </c>
      <c r="V15" s="22">
        <v>1.9047619047619001E-2</v>
      </c>
      <c r="W15" s="22">
        <v>8.4033613445378096E-3</v>
      </c>
      <c r="X15" s="22">
        <v>7.5757575757575803E-3</v>
      </c>
      <c r="Y15" s="22">
        <v>9.3457943925233603E-3</v>
      </c>
      <c r="Z15" s="22">
        <v>3.3333333333333298E-2</v>
      </c>
      <c r="AA15" s="22">
        <v>6.2893081761006301E-3</v>
      </c>
      <c r="AB15" s="22">
        <v>0</v>
      </c>
      <c r="AC15" s="22">
        <v>2.9411764705882401E-2</v>
      </c>
      <c r="AD15" s="22">
        <v>0</v>
      </c>
      <c r="AE15" s="22"/>
      <c r="AF15" s="22">
        <v>1.2547051442910901E-2</v>
      </c>
      <c r="AG15" s="22">
        <v>1.36186770428016E-2</v>
      </c>
      <c r="AH15" s="22"/>
      <c r="AI15" s="22">
        <v>1.6949152542372899E-2</v>
      </c>
      <c r="AJ15" s="22">
        <v>0</v>
      </c>
      <c r="AK15" s="22">
        <v>1.15606936416185E-2</v>
      </c>
      <c r="AL15" s="22"/>
      <c r="AM15" s="22">
        <v>0</v>
      </c>
      <c r="AN15" s="22">
        <v>1.9230769230769201E-2</v>
      </c>
      <c r="AO15" s="22">
        <v>2.2222222222222199E-2</v>
      </c>
      <c r="AP15" s="22"/>
      <c r="AQ15" s="22">
        <v>1.0324483775811201E-2</v>
      </c>
      <c r="AR15" s="22">
        <v>1.5625E-2</v>
      </c>
      <c r="AS15" s="22"/>
      <c r="AT15" s="22">
        <v>9.0090090090090107E-3</v>
      </c>
      <c r="AU15" s="22">
        <v>1.4598540145985399E-2</v>
      </c>
      <c r="AV15" s="22"/>
      <c r="AW15" s="22">
        <v>1.9830028328611901E-2</v>
      </c>
      <c r="AX15" s="22">
        <v>9.4438614900314802E-3</v>
      </c>
      <c r="AY15" s="22"/>
      <c r="AZ15" s="22">
        <v>1.66051660516605E-2</v>
      </c>
      <c r="BA15" s="22">
        <v>9.2105263157894694E-3</v>
      </c>
      <c r="BB15" s="22"/>
      <c r="BC15" s="22">
        <v>1.4367816091954E-2</v>
      </c>
      <c r="BD15" s="22">
        <v>1.3043478260869599E-2</v>
      </c>
      <c r="BE15" s="22"/>
      <c r="BF15" s="22">
        <v>1.4705882352941201E-2</v>
      </c>
      <c r="BG15" s="22">
        <v>1.41509433962264E-2</v>
      </c>
      <c r="BH15" s="22"/>
      <c r="BI15" s="22">
        <v>0</v>
      </c>
      <c r="BJ15" s="22">
        <v>1.4542343883661201E-2</v>
      </c>
      <c r="BK15" s="22"/>
      <c r="BL15" s="22">
        <v>1.9801980198019799E-2</v>
      </c>
      <c r="BM15" s="22">
        <v>8.8383838383838398E-3</v>
      </c>
    </row>
    <row r="16" spans="2:65" x14ac:dyDescent="0.3">
      <c r="B16" s="15"/>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154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146</v>
      </c>
      <c r="C8" s="13">
        <v>0.10590015128593</v>
      </c>
      <c r="D8" s="13">
        <v>0.11878009630818601</v>
      </c>
      <c r="E8" s="13">
        <v>9.5375722543352595E-2</v>
      </c>
      <c r="F8" s="13"/>
      <c r="G8" s="13">
        <v>6.6298342541436503E-2</v>
      </c>
      <c r="H8" s="13">
        <v>0.103641456582633</v>
      </c>
      <c r="I8" s="13">
        <v>0.143911439114391</v>
      </c>
      <c r="J8" s="13">
        <v>6.1611374407582901E-2</v>
      </c>
      <c r="K8" s="13">
        <v>0.122137404580153</v>
      </c>
      <c r="L8" s="13">
        <v>0.13450292397660801</v>
      </c>
      <c r="M8" s="13"/>
      <c r="N8" s="13">
        <v>0.123404255319149</v>
      </c>
      <c r="O8" s="13">
        <v>0.10294117647058799</v>
      </c>
      <c r="P8" s="13">
        <v>0.101123595505618</v>
      </c>
      <c r="Q8" s="13">
        <v>8.4639498432601906E-2</v>
      </c>
      <c r="R8" s="13"/>
      <c r="S8" s="13">
        <v>0.131487889273356</v>
      </c>
      <c r="T8" s="13">
        <v>7.4626865671641798E-2</v>
      </c>
      <c r="U8" s="13">
        <v>8.0645161290322606E-2</v>
      </c>
      <c r="V8" s="13">
        <v>8.5714285714285701E-2</v>
      </c>
      <c r="W8" s="13">
        <v>9.2436974789915999E-2</v>
      </c>
      <c r="X8" s="13">
        <v>9.8484848484848495E-2</v>
      </c>
      <c r="Y8" s="13">
        <v>0.121495327102804</v>
      </c>
      <c r="Z8" s="13">
        <v>0.16666666666666699</v>
      </c>
      <c r="AA8" s="13">
        <v>8.8050314465408799E-2</v>
      </c>
      <c r="AB8" s="13">
        <v>0.117021276595745</v>
      </c>
      <c r="AC8" s="13">
        <v>0.13235294117647101</v>
      </c>
      <c r="AD8" s="13">
        <v>8.6956521739130405E-2</v>
      </c>
      <c r="AE8" s="13"/>
      <c r="AF8" s="13">
        <v>0.107904642409034</v>
      </c>
      <c r="AG8" s="13">
        <v>0.105058365758755</v>
      </c>
      <c r="AH8" s="13"/>
      <c r="AI8" s="13">
        <v>9.74576271186441E-2</v>
      </c>
      <c r="AJ8" s="13">
        <v>0.168831168831169</v>
      </c>
      <c r="AK8" s="13">
        <v>7.5144508670520194E-2</v>
      </c>
      <c r="AL8" s="13"/>
      <c r="AM8" s="13">
        <v>0.191176470588235</v>
      </c>
      <c r="AN8" s="13">
        <v>9.6153846153846201E-2</v>
      </c>
      <c r="AO8" s="13">
        <v>6.6666666666666693E-2</v>
      </c>
      <c r="AP8" s="13"/>
      <c r="AQ8" s="13">
        <v>0.117994100294985</v>
      </c>
      <c r="AR8" s="13">
        <v>9.375E-2</v>
      </c>
      <c r="AS8" s="13"/>
      <c r="AT8" s="13">
        <v>0.11111111111111099</v>
      </c>
      <c r="AU8" s="13">
        <v>0.104275286757039</v>
      </c>
      <c r="AV8" s="13"/>
      <c r="AW8" s="13">
        <v>0.10481586402266301</v>
      </c>
      <c r="AX8" s="13">
        <v>0.10703043022035701</v>
      </c>
      <c r="AY8" s="13"/>
      <c r="AZ8" s="13">
        <v>9.2250922509225106E-2</v>
      </c>
      <c r="BA8" s="13">
        <v>0.115789473684211</v>
      </c>
      <c r="BB8" s="13"/>
      <c r="BC8" s="13">
        <v>0.12931034482758599</v>
      </c>
      <c r="BD8" s="13">
        <v>4.7826086956521699E-2</v>
      </c>
      <c r="BE8" s="13"/>
      <c r="BF8" s="13">
        <v>0.13235294117647101</v>
      </c>
      <c r="BG8" s="13">
        <v>0.12735849056603801</v>
      </c>
      <c r="BH8" s="13"/>
      <c r="BI8" s="13">
        <v>0.173913043478261</v>
      </c>
      <c r="BJ8" s="13">
        <v>9.92301112061591E-2</v>
      </c>
      <c r="BK8" s="13"/>
      <c r="BL8" s="13">
        <v>8.5148514851485196E-2</v>
      </c>
      <c r="BM8" s="13">
        <v>0.12121212121212099</v>
      </c>
    </row>
    <row r="9" spans="2:65" x14ac:dyDescent="0.3">
      <c r="B9" s="14" t="s">
        <v>147</v>
      </c>
      <c r="C9" s="13">
        <v>0.40242057488653599</v>
      </c>
      <c r="D9" s="13">
        <v>0.43980738362760802</v>
      </c>
      <c r="E9" s="13">
        <v>0.36705202312138702</v>
      </c>
      <c r="F9" s="13"/>
      <c r="G9" s="13">
        <v>0.41436464088397801</v>
      </c>
      <c r="H9" s="13">
        <v>0.38095238095238099</v>
      </c>
      <c r="I9" s="13">
        <v>0.37269372693726899</v>
      </c>
      <c r="J9" s="13">
        <v>0.39810426540284399</v>
      </c>
      <c r="K9" s="13">
        <v>0.41984732824427501</v>
      </c>
      <c r="L9" s="13">
        <v>0.47368421052631599</v>
      </c>
      <c r="M9" s="13"/>
      <c r="N9" s="13">
        <v>0.40851063829787199</v>
      </c>
      <c r="O9" s="13">
        <v>0.38529411764705901</v>
      </c>
      <c r="P9" s="13">
        <v>0.35955056179775302</v>
      </c>
      <c r="Q9" s="13">
        <v>0.43573667711598701</v>
      </c>
      <c r="R9" s="13"/>
      <c r="S9" s="13">
        <v>0.34256055363321802</v>
      </c>
      <c r="T9" s="13">
        <v>0.462686567164179</v>
      </c>
      <c r="U9" s="13">
        <v>0.32258064516128998</v>
      </c>
      <c r="V9" s="13">
        <v>0.43809523809523798</v>
      </c>
      <c r="W9" s="13">
        <v>0.38655462184874001</v>
      </c>
      <c r="X9" s="13">
        <v>0.45454545454545497</v>
      </c>
      <c r="Y9" s="13">
        <v>0.43925233644859801</v>
      </c>
      <c r="Z9" s="13">
        <v>0.3</v>
      </c>
      <c r="AA9" s="13">
        <v>0.42767295597484301</v>
      </c>
      <c r="AB9" s="13">
        <v>0.41489361702127697</v>
      </c>
      <c r="AC9" s="13">
        <v>0.38235294117647101</v>
      </c>
      <c r="AD9" s="13">
        <v>0.434782608695652</v>
      </c>
      <c r="AE9" s="13"/>
      <c r="AF9" s="13">
        <v>0.41028858218318698</v>
      </c>
      <c r="AG9" s="13">
        <v>0.392996108949416</v>
      </c>
      <c r="AH9" s="13"/>
      <c r="AI9" s="13">
        <v>0.43220338983050799</v>
      </c>
      <c r="AJ9" s="13">
        <v>0.36363636363636398</v>
      </c>
      <c r="AK9" s="13">
        <v>0.39884393063583801</v>
      </c>
      <c r="AL9" s="13"/>
      <c r="AM9" s="13">
        <v>0.35294117647058798</v>
      </c>
      <c r="AN9" s="13">
        <v>0.51923076923076905</v>
      </c>
      <c r="AO9" s="13">
        <v>0.41481481481481502</v>
      </c>
      <c r="AP9" s="13"/>
      <c r="AQ9" s="13">
        <v>0.393805309734513</v>
      </c>
      <c r="AR9" s="13">
        <v>0.41093750000000001</v>
      </c>
      <c r="AS9" s="13"/>
      <c r="AT9" s="13">
        <v>0.417417417417417</v>
      </c>
      <c r="AU9" s="13">
        <v>0.400417101147028</v>
      </c>
      <c r="AV9" s="13"/>
      <c r="AW9" s="13">
        <v>0.40226628895184102</v>
      </c>
      <c r="AX9" s="13">
        <v>0.400839454354669</v>
      </c>
      <c r="AY9" s="13"/>
      <c r="AZ9" s="13">
        <v>0.40405904059040598</v>
      </c>
      <c r="BA9" s="13">
        <v>0.40789473684210498</v>
      </c>
      <c r="BB9" s="13"/>
      <c r="BC9" s="13">
        <v>0.44540229885057497</v>
      </c>
      <c r="BD9" s="13">
        <v>0.34782608695652201</v>
      </c>
      <c r="BE9" s="13"/>
      <c r="BF9" s="13">
        <v>0.441176470588235</v>
      </c>
      <c r="BG9" s="13">
        <v>0.44811320754716999</v>
      </c>
      <c r="BH9" s="13"/>
      <c r="BI9" s="13">
        <v>0.34782608695652201</v>
      </c>
      <c r="BJ9" s="13">
        <v>0.41231822070145402</v>
      </c>
      <c r="BK9" s="13"/>
      <c r="BL9" s="13">
        <v>0.42772277227722799</v>
      </c>
      <c r="BM9" s="13">
        <v>0.38636363636363602</v>
      </c>
    </row>
    <row r="10" spans="2:65" x14ac:dyDescent="0.3">
      <c r="B10" s="14" t="s">
        <v>148</v>
      </c>
      <c r="C10" s="13">
        <v>0.25189107413010597</v>
      </c>
      <c r="D10" s="13">
        <v>0.24719101123595499</v>
      </c>
      <c r="E10" s="13">
        <v>0.25722543352601202</v>
      </c>
      <c r="F10" s="13"/>
      <c r="G10" s="13">
        <v>0.198895027624309</v>
      </c>
      <c r="H10" s="13">
        <v>0.26890756302521002</v>
      </c>
      <c r="I10" s="13">
        <v>0.25092250922509202</v>
      </c>
      <c r="J10" s="13">
        <v>0.32227488151658801</v>
      </c>
      <c r="K10" s="13">
        <v>0.27480916030534402</v>
      </c>
      <c r="L10" s="13">
        <v>0.16959064327485401</v>
      </c>
      <c r="M10" s="13"/>
      <c r="N10" s="13">
        <v>0.242553191489362</v>
      </c>
      <c r="O10" s="13">
        <v>0.27058823529411802</v>
      </c>
      <c r="P10" s="13">
        <v>0.29213483146067398</v>
      </c>
      <c r="Q10" s="13">
        <v>0.22884012539185</v>
      </c>
      <c r="R10" s="13"/>
      <c r="S10" s="13">
        <v>0.262975778546713</v>
      </c>
      <c r="T10" s="13">
        <v>0.27611940298507498</v>
      </c>
      <c r="U10" s="13">
        <v>0.33870967741935498</v>
      </c>
      <c r="V10" s="13">
        <v>0.20952380952381</v>
      </c>
      <c r="W10" s="13">
        <v>0.26050420168067201</v>
      </c>
      <c r="X10" s="13">
        <v>0.25757575757575801</v>
      </c>
      <c r="Y10" s="13">
        <v>0.25233644859813098</v>
      </c>
      <c r="Z10" s="13">
        <v>0.3</v>
      </c>
      <c r="AA10" s="13">
        <v>0.20754716981132099</v>
      </c>
      <c r="AB10" s="13">
        <v>0.23404255319148901</v>
      </c>
      <c r="AC10" s="13">
        <v>0.23529411764705899</v>
      </c>
      <c r="AD10" s="13">
        <v>0.217391304347826</v>
      </c>
      <c r="AE10" s="13"/>
      <c r="AF10" s="13">
        <v>0.24215809284818099</v>
      </c>
      <c r="AG10" s="13">
        <v>0.26848249027237397</v>
      </c>
      <c r="AH10" s="13"/>
      <c r="AI10" s="13">
        <v>0.224576271186441</v>
      </c>
      <c r="AJ10" s="13">
        <v>0.246753246753247</v>
      </c>
      <c r="AK10" s="13">
        <v>0.260115606936416</v>
      </c>
      <c r="AL10" s="13"/>
      <c r="AM10" s="13">
        <v>0.191176470588235</v>
      </c>
      <c r="AN10" s="13">
        <v>9.6153846153846201E-2</v>
      </c>
      <c r="AO10" s="13">
        <v>0.31851851851851898</v>
      </c>
      <c r="AP10" s="13"/>
      <c r="AQ10" s="13">
        <v>0.25368731563421798</v>
      </c>
      <c r="AR10" s="13">
        <v>0.25156250000000002</v>
      </c>
      <c r="AS10" s="13"/>
      <c r="AT10" s="13">
        <v>0.25225225225225201</v>
      </c>
      <c r="AU10" s="13">
        <v>0.252346193952033</v>
      </c>
      <c r="AV10" s="13"/>
      <c r="AW10" s="13">
        <v>0.24079320113314401</v>
      </c>
      <c r="AX10" s="13">
        <v>0.257082896117524</v>
      </c>
      <c r="AY10" s="13"/>
      <c r="AZ10" s="13">
        <v>0.25092250922509202</v>
      </c>
      <c r="BA10" s="13">
        <v>0.25394736842105298</v>
      </c>
      <c r="BB10" s="13"/>
      <c r="BC10" s="13">
        <v>0.20114942528735599</v>
      </c>
      <c r="BD10" s="13">
        <v>0.33913043478260901</v>
      </c>
      <c r="BE10" s="13"/>
      <c r="BF10" s="13">
        <v>0.220588235294118</v>
      </c>
      <c r="BG10" s="13">
        <v>0.18867924528301899</v>
      </c>
      <c r="BH10" s="13"/>
      <c r="BI10" s="13">
        <v>0.282608695652174</v>
      </c>
      <c r="BJ10" s="13">
        <v>0.24465355004277201</v>
      </c>
      <c r="BK10" s="13"/>
      <c r="BL10" s="13">
        <v>0.21782178217821799</v>
      </c>
      <c r="BM10" s="13">
        <v>0.27146464646464602</v>
      </c>
    </row>
    <row r="11" spans="2:65" x14ac:dyDescent="0.3">
      <c r="B11" s="14" t="s">
        <v>149</v>
      </c>
      <c r="C11" s="13">
        <v>0.15052950075643001</v>
      </c>
      <c r="D11" s="13">
        <v>0.11878009630818601</v>
      </c>
      <c r="E11" s="13">
        <v>0.179190751445087</v>
      </c>
      <c r="F11" s="13"/>
      <c r="G11" s="13">
        <v>0.25414364640884002</v>
      </c>
      <c r="H11" s="13">
        <v>0.14285714285714299</v>
      </c>
      <c r="I11" s="13">
        <v>0.143911439114391</v>
      </c>
      <c r="J11" s="13">
        <v>0.11848341232227499</v>
      </c>
      <c r="K11" s="13">
        <v>0.12977099236641201</v>
      </c>
      <c r="L11" s="13">
        <v>0.12280701754386</v>
      </c>
      <c r="M11" s="13"/>
      <c r="N11" s="13">
        <v>0.13829787234042601</v>
      </c>
      <c r="O11" s="13">
        <v>0.14705882352941199</v>
      </c>
      <c r="P11" s="13">
        <v>0.19101123595505601</v>
      </c>
      <c r="Q11" s="13">
        <v>0.15047021943573699</v>
      </c>
      <c r="R11" s="13"/>
      <c r="S11" s="13">
        <v>0.16262975778546701</v>
      </c>
      <c r="T11" s="13">
        <v>9.7014925373134303E-2</v>
      </c>
      <c r="U11" s="13">
        <v>0.16129032258064499</v>
      </c>
      <c r="V11" s="13">
        <v>0.15238095238095201</v>
      </c>
      <c r="W11" s="13">
        <v>0.184873949579832</v>
      </c>
      <c r="X11" s="13">
        <v>8.3333333333333301E-2</v>
      </c>
      <c r="Y11" s="13">
        <v>0.14018691588785001</v>
      </c>
      <c r="Z11" s="13">
        <v>0.133333333333333</v>
      </c>
      <c r="AA11" s="13">
        <v>0.17610062893081799</v>
      </c>
      <c r="AB11" s="13">
        <v>0.19148936170212799</v>
      </c>
      <c r="AC11" s="13">
        <v>0.161764705882353</v>
      </c>
      <c r="AD11" s="13">
        <v>0.173913043478261</v>
      </c>
      <c r="AE11" s="13"/>
      <c r="AF11" s="13">
        <v>0.155583437892095</v>
      </c>
      <c r="AG11" s="13">
        <v>0.142023346303502</v>
      </c>
      <c r="AH11" s="13"/>
      <c r="AI11" s="13">
        <v>0.152542372881356</v>
      </c>
      <c r="AJ11" s="13">
        <v>0.15584415584415601</v>
      </c>
      <c r="AK11" s="13">
        <v>0.18208092485549099</v>
      </c>
      <c r="AL11" s="13"/>
      <c r="AM11" s="13">
        <v>0.14705882352941199</v>
      </c>
      <c r="AN11" s="13">
        <v>0.19230769230769201</v>
      </c>
      <c r="AO11" s="13">
        <v>0.140740740740741</v>
      </c>
      <c r="AP11" s="13"/>
      <c r="AQ11" s="13">
        <v>0.15044247787610601</v>
      </c>
      <c r="AR11" s="13">
        <v>0.15</v>
      </c>
      <c r="AS11" s="13"/>
      <c r="AT11" s="13">
        <v>0.13213213213213201</v>
      </c>
      <c r="AU11" s="13">
        <v>0.15641293013555799</v>
      </c>
      <c r="AV11" s="13"/>
      <c r="AW11" s="13">
        <v>0.16713881019829999</v>
      </c>
      <c r="AX11" s="13">
        <v>0.14690451206715599</v>
      </c>
      <c r="AY11" s="13"/>
      <c r="AZ11" s="13">
        <v>0.16420664206642099</v>
      </c>
      <c r="BA11" s="13">
        <v>0.139473684210526</v>
      </c>
      <c r="BB11" s="13"/>
      <c r="BC11" s="13">
        <v>0.13505747126436801</v>
      </c>
      <c r="BD11" s="13">
        <v>0.19565217391304299</v>
      </c>
      <c r="BE11" s="13"/>
      <c r="BF11" s="13">
        <v>0.13235294117647101</v>
      </c>
      <c r="BG11" s="13">
        <v>0.13679245283018901</v>
      </c>
      <c r="BH11" s="13"/>
      <c r="BI11" s="13">
        <v>0.13768115942028999</v>
      </c>
      <c r="BJ11" s="13">
        <v>0.149700598802395</v>
      </c>
      <c r="BK11" s="13"/>
      <c r="BL11" s="13">
        <v>0.16633663366336601</v>
      </c>
      <c r="BM11" s="13">
        <v>0.140151515151515</v>
      </c>
    </row>
    <row r="12" spans="2:65" x14ac:dyDescent="0.3">
      <c r="B12" s="14" t="s">
        <v>150</v>
      </c>
      <c r="C12" s="13">
        <v>4.0847201210287398E-2</v>
      </c>
      <c r="D12" s="13">
        <v>4.6548956661316199E-2</v>
      </c>
      <c r="E12" s="13">
        <v>3.6127167630057799E-2</v>
      </c>
      <c r="F12" s="13"/>
      <c r="G12" s="13">
        <v>3.3149171270718203E-2</v>
      </c>
      <c r="H12" s="13">
        <v>6.4425770308123201E-2</v>
      </c>
      <c r="I12" s="13">
        <v>2.9520295202952001E-2</v>
      </c>
      <c r="J12" s="13">
        <v>3.3175355450236997E-2</v>
      </c>
      <c r="K12" s="13">
        <v>3.0534351145038201E-2</v>
      </c>
      <c r="L12" s="13">
        <v>3.5087719298245598E-2</v>
      </c>
      <c r="M12" s="13"/>
      <c r="N12" s="13">
        <v>4.2553191489361701E-2</v>
      </c>
      <c r="O12" s="13">
        <v>3.8235294117647103E-2</v>
      </c>
      <c r="P12" s="13">
        <v>3.9325842696629199E-2</v>
      </c>
      <c r="Q12" s="13">
        <v>3.7617554858934199E-2</v>
      </c>
      <c r="R12" s="13"/>
      <c r="S12" s="13">
        <v>5.8823529411764698E-2</v>
      </c>
      <c r="T12" s="13">
        <v>3.7313432835820899E-2</v>
      </c>
      <c r="U12" s="13">
        <v>4.8387096774193498E-2</v>
      </c>
      <c r="V12" s="13">
        <v>4.7619047619047603E-2</v>
      </c>
      <c r="W12" s="13">
        <v>1.6806722689075598E-2</v>
      </c>
      <c r="X12" s="13">
        <v>3.7878787878787901E-2</v>
      </c>
      <c r="Y12" s="13">
        <v>1.86915887850467E-2</v>
      </c>
      <c r="Z12" s="13">
        <v>0.1</v>
      </c>
      <c r="AA12" s="13">
        <v>5.6603773584905703E-2</v>
      </c>
      <c r="AB12" s="13">
        <v>0</v>
      </c>
      <c r="AC12" s="13">
        <v>2.9411764705882401E-2</v>
      </c>
      <c r="AD12" s="13">
        <v>4.3478260869565202E-2</v>
      </c>
      <c r="AE12" s="13"/>
      <c r="AF12" s="13">
        <v>5.01882057716437E-2</v>
      </c>
      <c r="AG12" s="13">
        <v>2.5291828793774299E-2</v>
      </c>
      <c r="AH12" s="13"/>
      <c r="AI12" s="13">
        <v>6.7796610169491497E-2</v>
      </c>
      <c r="AJ12" s="13">
        <v>3.8961038961039002E-2</v>
      </c>
      <c r="AK12" s="13">
        <v>4.0462427745664699E-2</v>
      </c>
      <c r="AL12" s="13"/>
      <c r="AM12" s="13">
        <v>0.10294117647058799</v>
      </c>
      <c r="AN12" s="13">
        <v>5.7692307692307702E-2</v>
      </c>
      <c r="AO12" s="13">
        <v>2.96296296296296E-2</v>
      </c>
      <c r="AP12" s="13"/>
      <c r="AQ12" s="13">
        <v>4.2772861356932201E-2</v>
      </c>
      <c r="AR12" s="13">
        <v>3.7499999999999999E-2</v>
      </c>
      <c r="AS12" s="13"/>
      <c r="AT12" s="13">
        <v>3.0030030030029999E-2</v>
      </c>
      <c r="AU12" s="13">
        <v>4.3795620437956199E-2</v>
      </c>
      <c r="AV12" s="13"/>
      <c r="AW12" s="13">
        <v>3.9660056657223802E-2</v>
      </c>
      <c r="AX12" s="13">
        <v>4.1972717733473199E-2</v>
      </c>
      <c r="AY12" s="13"/>
      <c r="AZ12" s="13">
        <v>3.87453874538745E-2</v>
      </c>
      <c r="BA12" s="13">
        <v>4.3421052631578999E-2</v>
      </c>
      <c r="BB12" s="13"/>
      <c r="BC12" s="13">
        <v>6.0344827586206899E-2</v>
      </c>
      <c r="BD12" s="13">
        <v>3.4782608695652202E-2</v>
      </c>
      <c r="BE12" s="13"/>
      <c r="BF12" s="13">
        <v>5.1470588235294101E-2</v>
      </c>
      <c r="BG12" s="13">
        <v>6.6037735849056603E-2</v>
      </c>
      <c r="BH12" s="13"/>
      <c r="BI12" s="13">
        <v>1.4492753623188401E-2</v>
      </c>
      <c r="BJ12" s="13">
        <v>4.4482463644140303E-2</v>
      </c>
      <c r="BK12" s="13"/>
      <c r="BL12" s="13">
        <v>4.95049504950495E-2</v>
      </c>
      <c r="BM12" s="13">
        <v>3.5353535353535401E-2</v>
      </c>
    </row>
    <row r="13" spans="2:65" x14ac:dyDescent="0.3">
      <c r="B13" s="14" t="s">
        <v>151</v>
      </c>
      <c r="C13" s="13">
        <v>4.8411497730711003E-2</v>
      </c>
      <c r="D13" s="13">
        <v>2.8892455858748001E-2</v>
      </c>
      <c r="E13" s="13">
        <v>6.5028901734104E-2</v>
      </c>
      <c r="F13" s="13"/>
      <c r="G13" s="13">
        <v>3.3149171270718203E-2</v>
      </c>
      <c r="H13" s="13">
        <v>3.9215686274509803E-2</v>
      </c>
      <c r="I13" s="13">
        <v>5.9040590405904099E-2</v>
      </c>
      <c r="J13" s="13">
        <v>6.6350710900473897E-2</v>
      </c>
      <c r="K13" s="13">
        <v>2.2900763358778602E-2</v>
      </c>
      <c r="L13" s="13">
        <v>6.4327485380116997E-2</v>
      </c>
      <c r="M13" s="13"/>
      <c r="N13" s="13">
        <v>4.4680851063829803E-2</v>
      </c>
      <c r="O13" s="13">
        <v>5.5882352941176501E-2</v>
      </c>
      <c r="P13" s="13">
        <v>1.6853932584269701E-2</v>
      </c>
      <c r="Q13" s="13">
        <v>6.2695924764890304E-2</v>
      </c>
      <c r="R13" s="13"/>
      <c r="S13" s="13">
        <v>4.1522491349481001E-2</v>
      </c>
      <c r="T13" s="13">
        <v>5.22388059701493E-2</v>
      </c>
      <c r="U13" s="13">
        <v>4.8387096774193498E-2</v>
      </c>
      <c r="V13" s="13">
        <v>6.6666666666666693E-2</v>
      </c>
      <c r="W13" s="13">
        <v>5.8823529411764698E-2</v>
      </c>
      <c r="X13" s="13">
        <v>6.8181818181818205E-2</v>
      </c>
      <c r="Y13" s="13">
        <v>2.80373831775701E-2</v>
      </c>
      <c r="Z13" s="13">
        <v>0</v>
      </c>
      <c r="AA13" s="13">
        <v>4.40251572327044E-2</v>
      </c>
      <c r="AB13" s="13">
        <v>4.2553191489361701E-2</v>
      </c>
      <c r="AC13" s="13">
        <v>5.8823529411764698E-2</v>
      </c>
      <c r="AD13" s="13">
        <v>4.3478260869565202E-2</v>
      </c>
      <c r="AE13" s="13"/>
      <c r="AF13" s="13">
        <v>3.3877038895859503E-2</v>
      </c>
      <c r="AG13" s="13">
        <v>6.6147859922179003E-2</v>
      </c>
      <c r="AH13" s="13"/>
      <c r="AI13" s="13">
        <v>2.5423728813559299E-2</v>
      </c>
      <c r="AJ13" s="13">
        <v>2.5974025974026E-2</v>
      </c>
      <c r="AK13" s="13">
        <v>4.3352601156069398E-2</v>
      </c>
      <c r="AL13" s="13"/>
      <c r="AM13" s="13">
        <v>1.4705882352941201E-2</v>
      </c>
      <c r="AN13" s="13">
        <v>3.8461538461538498E-2</v>
      </c>
      <c r="AO13" s="13">
        <v>2.96296296296296E-2</v>
      </c>
      <c r="AP13" s="13"/>
      <c r="AQ13" s="13">
        <v>4.1297935103244802E-2</v>
      </c>
      <c r="AR13" s="13">
        <v>5.6250000000000001E-2</v>
      </c>
      <c r="AS13" s="13"/>
      <c r="AT13" s="13">
        <v>5.7057057057057103E-2</v>
      </c>
      <c r="AU13" s="13">
        <v>4.2752867570385801E-2</v>
      </c>
      <c r="AV13" s="13"/>
      <c r="AW13" s="13">
        <v>4.5325779036827198E-2</v>
      </c>
      <c r="AX13" s="13">
        <v>4.6169989506820601E-2</v>
      </c>
      <c r="AY13" s="13"/>
      <c r="AZ13" s="13">
        <v>4.98154981549815E-2</v>
      </c>
      <c r="BA13" s="13">
        <v>3.94736842105263E-2</v>
      </c>
      <c r="BB13" s="13"/>
      <c r="BC13" s="13">
        <v>2.8735632183908E-2</v>
      </c>
      <c r="BD13" s="13">
        <v>3.4782608695652202E-2</v>
      </c>
      <c r="BE13" s="13"/>
      <c r="BF13" s="13">
        <v>2.2058823529411801E-2</v>
      </c>
      <c r="BG13" s="13">
        <v>3.3018867924528301E-2</v>
      </c>
      <c r="BH13" s="13"/>
      <c r="BI13" s="13">
        <v>4.3478260869565202E-2</v>
      </c>
      <c r="BJ13" s="13">
        <v>4.9615055603079598E-2</v>
      </c>
      <c r="BK13" s="13"/>
      <c r="BL13" s="13">
        <v>5.3465346534653499E-2</v>
      </c>
      <c r="BM13" s="13">
        <v>4.5454545454545497E-2</v>
      </c>
    </row>
    <row r="14" spans="2:65" x14ac:dyDescent="0.3">
      <c r="B14" s="14" t="s">
        <v>152</v>
      </c>
      <c r="C14" s="17">
        <v>0.50832072617246604</v>
      </c>
      <c r="D14" s="17">
        <v>0.55858747993579505</v>
      </c>
      <c r="E14" s="17">
        <v>0.46242774566473999</v>
      </c>
      <c r="F14" s="17"/>
      <c r="G14" s="17">
        <v>0.48066298342541403</v>
      </c>
      <c r="H14" s="17">
        <v>0.484593837535014</v>
      </c>
      <c r="I14" s="17">
        <v>0.51660516605166096</v>
      </c>
      <c r="J14" s="17">
        <v>0.45971563981042701</v>
      </c>
      <c r="K14" s="17">
        <v>0.54198473282442705</v>
      </c>
      <c r="L14" s="17">
        <v>0.60818713450292405</v>
      </c>
      <c r="M14" s="17"/>
      <c r="N14" s="17">
        <v>0.53191489361702105</v>
      </c>
      <c r="O14" s="17">
        <v>0.48823529411764699</v>
      </c>
      <c r="P14" s="17">
        <v>0.46067415730337102</v>
      </c>
      <c r="Q14" s="17">
        <v>0.52037617554858895</v>
      </c>
      <c r="R14" s="17"/>
      <c r="S14" s="17">
        <v>0.474048442906574</v>
      </c>
      <c r="T14" s="17">
        <v>0.537313432835821</v>
      </c>
      <c r="U14" s="17">
        <v>0.40322580645161299</v>
      </c>
      <c r="V14" s="17">
        <v>0.52380952380952395</v>
      </c>
      <c r="W14" s="17">
        <v>0.47899159663865498</v>
      </c>
      <c r="X14" s="17">
        <v>0.55303030303030298</v>
      </c>
      <c r="Y14" s="17">
        <v>0.56074766355140204</v>
      </c>
      <c r="Z14" s="17">
        <v>0.46666666666666701</v>
      </c>
      <c r="AA14" s="17">
        <v>0.51572327044025201</v>
      </c>
      <c r="AB14" s="17">
        <v>0.53191489361702105</v>
      </c>
      <c r="AC14" s="17">
        <v>0.51470588235294101</v>
      </c>
      <c r="AD14" s="17">
        <v>0.52173913043478304</v>
      </c>
      <c r="AE14" s="17"/>
      <c r="AF14" s="17">
        <v>0.51819322459222095</v>
      </c>
      <c r="AG14" s="17">
        <v>0.49805447470817099</v>
      </c>
      <c r="AH14" s="17"/>
      <c r="AI14" s="17">
        <v>0.52966101694915302</v>
      </c>
      <c r="AJ14" s="17">
        <v>0.53246753246753298</v>
      </c>
      <c r="AK14" s="17">
        <v>0.47398843930635798</v>
      </c>
      <c r="AL14" s="17"/>
      <c r="AM14" s="17">
        <v>0.54411764705882404</v>
      </c>
      <c r="AN14" s="17">
        <v>0.61538461538461497</v>
      </c>
      <c r="AO14" s="17">
        <v>0.48148148148148101</v>
      </c>
      <c r="AP14" s="17"/>
      <c r="AQ14" s="17">
        <v>0.51179941002949803</v>
      </c>
      <c r="AR14" s="17">
        <v>0.50468749999999996</v>
      </c>
      <c r="AS14" s="17"/>
      <c r="AT14" s="17">
        <v>0.52852852852852805</v>
      </c>
      <c r="AU14" s="17">
        <v>0.50469238790406701</v>
      </c>
      <c r="AV14" s="17"/>
      <c r="AW14" s="17">
        <v>0.50708215297450399</v>
      </c>
      <c r="AX14" s="17">
        <v>0.50786988457502602</v>
      </c>
      <c r="AY14" s="17"/>
      <c r="AZ14" s="17">
        <v>0.49630996309963099</v>
      </c>
      <c r="BA14" s="17">
        <v>0.52368421052631597</v>
      </c>
      <c r="BB14" s="17"/>
      <c r="BC14" s="17">
        <v>0.57471264367816099</v>
      </c>
      <c r="BD14" s="17">
        <v>0.39565217391304303</v>
      </c>
      <c r="BE14" s="17"/>
      <c r="BF14" s="17">
        <v>0.57352941176470595</v>
      </c>
      <c r="BG14" s="17">
        <v>0.57547169811320797</v>
      </c>
      <c r="BH14" s="17"/>
      <c r="BI14" s="17">
        <v>0.52173913043478304</v>
      </c>
      <c r="BJ14" s="17">
        <v>0.51154833190761295</v>
      </c>
      <c r="BK14" s="17"/>
      <c r="BL14" s="17">
        <v>0.51287128712871299</v>
      </c>
      <c r="BM14" s="17">
        <v>0.50757575757575801</v>
      </c>
    </row>
    <row r="15" spans="2:65" x14ac:dyDescent="0.3">
      <c r="B15" s="14" t="s">
        <v>153</v>
      </c>
      <c r="C15" s="17">
        <v>0.19137670196671699</v>
      </c>
      <c r="D15" s="17">
        <v>0.16532905296950201</v>
      </c>
      <c r="E15" s="17">
        <v>0.215317919075144</v>
      </c>
      <c r="F15" s="17"/>
      <c r="G15" s="17">
        <v>0.287292817679558</v>
      </c>
      <c r="H15" s="17">
        <v>0.20728291316526601</v>
      </c>
      <c r="I15" s="17">
        <v>0.17343173431734299</v>
      </c>
      <c r="J15" s="17">
        <v>0.151658767772512</v>
      </c>
      <c r="K15" s="17">
        <v>0.16030534351145001</v>
      </c>
      <c r="L15" s="17">
        <v>0.157894736842105</v>
      </c>
      <c r="M15" s="17"/>
      <c r="N15" s="17">
        <v>0.180851063829787</v>
      </c>
      <c r="O15" s="17">
        <v>0.185294117647059</v>
      </c>
      <c r="P15" s="17">
        <v>0.23033707865168501</v>
      </c>
      <c r="Q15" s="17">
        <v>0.188087774294671</v>
      </c>
      <c r="R15" s="17"/>
      <c r="S15" s="17">
        <v>0.22145328719723201</v>
      </c>
      <c r="T15" s="17">
        <v>0.134328358208955</v>
      </c>
      <c r="U15" s="17">
        <v>0.209677419354839</v>
      </c>
      <c r="V15" s="17">
        <v>0.2</v>
      </c>
      <c r="W15" s="17">
        <v>0.20168067226890801</v>
      </c>
      <c r="X15" s="17">
        <v>0.12121212121212099</v>
      </c>
      <c r="Y15" s="17">
        <v>0.15887850467289699</v>
      </c>
      <c r="Z15" s="17">
        <v>0.233333333333333</v>
      </c>
      <c r="AA15" s="17">
        <v>0.232704402515723</v>
      </c>
      <c r="AB15" s="17">
        <v>0.19148936170212799</v>
      </c>
      <c r="AC15" s="17">
        <v>0.191176470588235</v>
      </c>
      <c r="AD15" s="17">
        <v>0.217391304347826</v>
      </c>
      <c r="AE15" s="17"/>
      <c r="AF15" s="17">
        <v>0.20577164366373901</v>
      </c>
      <c r="AG15" s="17">
        <v>0.167315175097276</v>
      </c>
      <c r="AH15" s="17"/>
      <c r="AI15" s="17">
        <v>0.22033898305084701</v>
      </c>
      <c r="AJ15" s="17">
        <v>0.19480519480519501</v>
      </c>
      <c r="AK15" s="17">
        <v>0.22254335260115601</v>
      </c>
      <c r="AL15" s="17"/>
      <c r="AM15" s="17">
        <v>0.25</v>
      </c>
      <c r="AN15" s="17">
        <v>0.25</v>
      </c>
      <c r="AO15" s="17">
        <v>0.17037037037037001</v>
      </c>
      <c r="AP15" s="17"/>
      <c r="AQ15" s="17">
        <v>0.19321533923303799</v>
      </c>
      <c r="AR15" s="17">
        <v>0.1875</v>
      </c>
      <c r="AS15" s="17"/>
      <c r="AT15" s="17">
        <v>0.162162162162162</v>
      </c>
      <c r="AU15" s="17">
        <v>0.200208550573514</v>
      </c>
      <c r="AV15" s="17"/>
      <c r="AW15" s="17">
        <v>0.20679886685552401</v>
      </c>
      <c r="AX15" s="17">
        <v>0.18887722980062999</v>
      </c>
      <c r="AY15" s="17"/>
      <c r="AZ15" s="17">
        <v>0.20295202952029501</v>
      </c>
      <c r="BA15" s="17">
        <v>0.182894736842105</v>
      </c>
      <c r="BB15" s="17"/>
      <c r="BC15" s="17">
        <v>0.195402298850575</v>
      </c>
      <c r="BD15" s="17">
        <v>0.23043478260869599</v>
      </c>
      <c r="BE15" s="17"/>
      <c r="BF15" s="17">
        <v>0.183823529411765</v>
      </c>
      <c r="BG15" s="17">
        <v>0.20283018867924499</v>
      </c>
      <c r="BH15" s="17"/>
      <c r="BI15" s="17">
        <v>0.15217391304347799</v>
      </c>
      <c r="BJ15" s="17">
        <v>0.19418306244653499</v>
      </c>
      <c r="BK15" s="17"/>
      <c r="BL15" s="17">
        <v>0.21584158415841601</v>
      </c>
      <c r="BM15" s="17">
        <v>0.17550505050505</v>
      </c>
    </row>
    <row r="16" spans="2:65" x14ac:dyDescent="0.3">
      <c r="B16" s="14" t="s">
        <v>78</v>
      </c>
      <c r="C16" s="18">
        <v>0.31694402420574902</v>
      </c>
      <c r="D16" s="18">
        <v>0.39325842696629199</v>
      </c>
      <c r="E16" s="18">
        <v>0.24710982658959499</v>
      </c>
      <c r="F16" s="18"/>
      <c r="G16" s="18">
        <v>0.193370165745856</v>
      </c>
      <c r="H16" s="18">
        <v>0.27731092436974802</v>
      </c>
      <c r="I16" s="18">
        <v>0.34317343173431702</v>
      </c>
      <c r="J16" s="18">
        <v>0.30805687203791499</v>
      </c>
      <c r="K16" s="18">
        <v>0.38167938931297701</v>
      </c>
      <c r="L16" s="18">
        <v>0.45029239766081902</v>
      </c>
      <c r="M16" s="18"/>
      <c r="N16" s="18">
        <v>0.35106382978723399</v>
      </c>
      <c r="O16" s="18">
        <v>0.30294117647058799</v>
      </c>
      <c r="P16" s="18">
        <v>0.23033707865168501</v>
      </c>
      <c r="Q16" s="18">
        <v>0.33228840125391901</v>
      </c>
      <c r="R16" s="18"/>
      <c r="S16" s="18">
        <v>0.25259515570934199</v>
      </c>
      <c r="T16" s="18">
        <v>0.402985074626866</v>
      </c>
      <c r="U16" s="18">
        <v>0.19354838709677399</v>
      </c>
      <c r="V16" s="18">
        <v>0.32380952380952399</v>
      </c>
      <c r="W16" s="18">
        <v>0.27731092436974802</v>
      </c>
      <c r="X16" s="18">
        <v>0.43181818181818199</v>
      </c>
      <c r="Y16" s="18">
        <v>0.401869158878505</v>
      </c>
      <c r="Z16" s="18">
        <v>0.233333333333333</v>
      </c>
      <c r="AA16" s="18">
        <v>0.28301886792452802</v>
      </c>
      <c r="AB16" s="18">
        <v>0.340425531914894</v>
      </c>
      <c r="AC16" s="18">
        <v>0.32352941176470601</v>
      </c>
      <c r="AD16" s="18">
        <v>0.30434782608695699</v>
      </c>
      <c r="AE16" s="18"/>
      <c r="AF16" s="18">
        <v>0.31242158092848199</v>
      </c>
      <c r="AG16" s="18">
        <v>0.33073929961089499</v>
      </c>
      <c r="AH16" s="18"/>
      <c r="AI16" s="18">
        <v>0.30932203389830498</v>
      </c>
      <c r="AJ16" s="18">
        <v>0.337662337662338</v>
      </c>
      <c r="AK16" s="18">
        <v>0.25144508670520199</v>
      </c>
      <c r="AL16" s="18"/>
      <c r="AM16" s="18">
        <v>0.29411764705882398</v>
      </c>
      <c r="AN16" s="18">
        <v>0.36538461538461497</v>
      </c>
      <c r="AO16" s="18">
        <v>0.31111111111111101</v>
      </c>
      <c r="AP16" s="18"/>
      <c r="AQ16" s="18">
        <v>0.31858407079646001</v>
      </c>
      <c r="AR16" s="18">
        <v>0.31718750000000001</v>
      </c>
      <c r="AS16" s="18"/>
      <c r="AT16" s="18">
        <v>0.36636636636636599</v>
      </c>
      <c r="AU16" s="18">
        <v>0.30448383733055301</v>
      </c>
      <c r="AV16" s="18"/>
      <c r="AW16" s="18">
        <v>0.30028328611897998</v>
      </c>
      <c r="AX16" s="18">
        <v>0.31899265477439698</v>
      </c>
      <c r="AY16" s="18"/>
      <c r="AZ16" s="18">
        <v>0.29335793357933598</v>
      </c>
      <c r="BA16" s="18">
        <v>0.34078947368421098</v>
      </c>
      <c r="BB16" s="18"/>
      <c r="BC16" s="18">
        <v>0.37931034482758602</v>
      </c>
      <c r="BD16" s="18">
        <v>0.16521739130434801</v>
      </c>
      <c r="BE16" s="18"/>
      <c r="BF16" s="18">
        <v>0.38970588235294101</v>
      </c>
      <c r="BG16" s="18">
        <v>0.37264150943396201</v>
      </c>
      <c r="BH16" s="18"/>
      <c r="BI16" s="18">
        <v>0.36956521739130399</v>
      </c>
      <c r="BJ16" s="18">
        <v>0.31736526946107801</v>
      </c>
      <c r="BK16" s="18"/>
      <c r="BL16" s="18">
        <v>0.29702970297029702</v>
      </c>
      <c r="BM16" s="18">
        <v>0.33207070707070702</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155</v>
      </c>
      <c r="C8" s="13">
        <v>0.16036308623298001</v>
      </c>
      <c r="D8" s="13">
        <v>0.158908507223114</v>
      </c>
      <c r="E8" s="13">
        <v>0.16329479768786101</v>
      </c>
      <c r="F8" s="13"/>
      <c r="G8" s="13">
        <v>0.16574585635359099</v>
      </c>
      <c r="H8" s="13">
        <v>0.18207282913165301</v>
      </c>
      <c r="I8" s="13">
        <v>0.15867158671586701</v>
      </c>
      <c r="J8" s="13">
        <v>0.14218009478672999</v>
      </c>
      <c r="K8" s="13">
        <v>0.12977099236641201</v>
      </c>
      <c r="L8" s="13">
        <v>0.157894736842105</v>
      </c>
      <c r="M8" s="13"/>
      <c r="N8" s="13">
        <v>0.14255319148936199</v>
      </c>
      <c r="O8" s="13">
        <v>0.14411764705882399</v>
      </c>
      <c r="P8" s="13">
        <v>0.19101123595505601</v>
      </c>
      <c r="Q8" s="13">
        <v>0.18495297805642599</v>
      </c>
      <c r="R8" s="13"/>
      <c r="S8" s="13">
        <v>0.17647058823529399</v>
      </c>
      <c r="T8" s="13">
        <v>0.134328358208955</v>
      </c>
      <c r="U8" s="13">
        <v>0.14516129032258099</v>
      </c>
      <c r="V8" s="13">
        <v>0.19047619047618999</v>
      </c>
      <c r="W8" s="13">
        <v>0.17647058823529399</v>
      </c>
      <c r="X8" s="13">
        <v>0.16666666666666699</v>
      </c>
      <c r="Y8" s="13">
        <v>0.11214953271028</v>
      </c>
      <c r="Z8" s="13">
        <v>0.2</v>
      </c>
      <c r="AA8" s="13">
        <v>0.15094339622641501</v>
      </c>
      <c r="AB8" s="13">
        <v>0.117021276595745</v>
      </c>
      <c r="AC8" s="13">
        <v>0.17647058823529399</v>
      </c>
      <c r="AD8" s="13">
        <v>0.26086956521739102</v>
      </c>
      <c r="AE8" s="13"/>
      <c r="AF8" s="13">
        <v>0.16938519447929701</v>
      </c>
      <c r="AG8" s="13">
        <v>0.147859922178988</v>
      </c>
      <c r="AH8" s="13"/>
      <c r="AI8" s="13">
        <v>0.19067796610169499</v>
      </c>
      <c r="AJ8" s="13">
        <v>0.14285714285714299</v>
      </c>
      <c r="AK8" s="13">
        <v>0.15606936416184999</v>
      </c>
      <c r="AL8" s="13"/>
      <c r="AM8" s="13">
        <v>0.20588235294117599</v>
      </c>
      <c r="AN8" s="13">
        <v>0.269230769230769</v>
      </c>
      <c r="AO8" s="13">
        <v>0.125925925925926</v>
      </c>
      <c r="AP8" s="13"/>
      <c r="AQ8" s="13">
        <v>0.16666666666666699</v>
      </c>
      <c r="AR8" s="13">
        <v>0.15312500000000001</v>
      </c>
      <c r="AS8" s="13"/>
      <c r="AT8" s="13">
        <v>0.144144144144144</v>
      </c>
      <c r="AU8" s="13">
        <v>0.165797705943691</v>
      </c>
      <c r="AV8" s="13"/>
      <c r="AW8" s="13">
        <v>0.18980169971671401</v>
      </c>
      <c r="AX8" s="13">
        <v>0.14690451206715599</v>
      </c>
      <c r="AY8" s="13"/>
      <c r="AZ8" s="13">
        <v>0.154981549815498</v>
      </c>
      <c r="BA8" s="13">
        <v>0.16184210526315801</v>
      </c>
      <c r="BB8" s="13"/>
      <c r="BC8" s="13">
        <v>0.17241379310344801</v>
      </c>
      <c r="BD8" s="13">
        <v>0.16521739130434801</v>
      </c>
      <c r="BE8" s="13"/>
      <c r="BF8" s="13">
        <v>0.13970588235294101</v>
      </c>
      <c r="BG8" s="13">
        <v>0.19339622641509399</v>
      </c>
      <c r="BH8" s="13"/>
      <c r="BI8" s="13">
        <v>0.173913043478261</v>
      </c>
      <c r="BJ8" s="13">
        <v>0.158254918733961</v>
      </c>
      <c r="BK8" s="13"/>
      <c r="BL8" s="13">
        <v>0.17821782178217799</v>
      </c>
      <c r="BM8" s="13">
        <v>0.14646464646464599</v>
      </c>
    </row>
    <row r="9" spans="2:65" ht="43.2" x14ac:dyDescent="0.3">
      <c r="B9" s="14" t="s">
        <v>156</v>
      </c>
      <c r="C9" s="13">
        <v>0.71558245083207295</v>
      </c>
      <c r="D9" s="13">
        <v>0.69020866773675804</v>
      </c>
      <c r="E9" s="13">
        <v>0.73699421965317902</v>
      </c>
      <c r="F9" s="13"/>
      <c r="G9" s="13">
        <v>0.76795580110497197</v>
      </c>
      <c r="H9" s="13">
        <v>0.68347338935574198</v>
      </c>
      <c r="I9" s="13">
        <v>0.67158671586715901</v>
      </c>
      <c r="J9" s="13">
        <v>0.73933649289099501</v>
      </c>
      <c r="K9" s="13">
        <v>0.76335877862595403</v>
      </c>
      <c r="L9" s="13">
        <v>0.73099415204678397</v>
      </c>
      <c r="M9" s="13"/>
      <c r="N9" s="13">
        <v>0.73829787234042599</v>
      </c>
      <c r="O9" s="13">
        <v>0.72647058823529398</v>
      </c>
      <c r="P9" s="13">
        <v>0.74157303370786498</v>
      </c>
      <c r="Q9" s="13">
        <v>0.65830721003134796</v>
      </c>
      <c r="R9" s="13"/>
      <c r="S9" s="13">
        <v>0.68166089965397902</v>
      </c>
      <c r="T9" s="13">
        <v>0.78358208955223896</v>
      </c>
      <c r="U9" s="13">
        <v>0.69354838709677402</v>
      </c>
      <c r="V9" s="13">
        <v>0.66666666666666696</v>
      </c>
      <c r="W9" s="13">
        <v>0.70588235294117696</v>
      </c>
      <c r="X9" s="13">
        <v>0.65909090909090895</v>
      </c>
      <c r="Y9" s="13">
        <v>0.76635514018691597</v>
      </c>
      <c r="Z9" s="13">
        <v>0.7</v>
      </c>
      <c r="AA9" s="13">
        <v>0.74842767295597501</v>
      </c>
      <c r="AB9" s="13">
        <v>0.78723404255319196</v>
      </c>
      <c r="AC9" s="13">
        <v>0.73529411764705899</v>
      </c>
      <c r="AD9" s="13">
        <v>0.60869565217391297</v>
      </c>
      <c r="AE9" s="13"/>
      <c r="AF9" s="13">
        <v>0.71016311166875801</v>
      </c>
      <c r="AG9" s="13">
        <v>0.72178988326848204</v>
      </c>
      <c r="AH9" s="13"/>
      <c r="AI9" s="13">
        <v>0.69915254237288105</v>
      </c>
      <c r="AJ9" s="13">
        <v>0.71428571428571397</v>
      </c>
      <c r="AK9" s="13">
        <v>0.72543352601156097</v>
      </c>
      <c r="AL9" s="13"/>
      <c r="AM9" s="13">
        <v>0.64705882352941202</v>
      </c>
      <c r="AN9" s="13">
        <v>0.57692307692307698</v>
      </c>
      <c r="AO9" s="13">
        <v>0.75555555555555598</v>
      </c>
      <c r="AP9" s="13"/>
      <c r="AQ9" s="13">
        <v>0.71976401179940996</v>
      </c>
      <c r="AR9" s="13">
        <v>0.71250000000000002</v>
      </c>
      <c r="AS9" s="13"/>
      <c r="AT9" s="13">
        <v>0.70870870870870895</v>
      </c>
      <c r="AU9" s="13">
        <v>0.719499478623566</v>
      </c>
      <c r="AV9" s="13"/>
      <c r="AW9" s="13">
        <v>0.66572237960339897</v>
      </c>
      <c r="AX9" s="13">
        <v>0.73557187827911896</v>
      </c>
      <c r="AY9" s="13"/>
      <c r="AZ9" s="13">
        <v>0.72693726937269398</v>
      </c>
      <c r="BA9" s="13">
        <v>0.70921052631578996</v>
      </c>
      <c r="BB9" s="13"/>
      <c r="BC9" s="13">
        <v>0.70977011494252895</v>
      </c>
      <c r="BD9" s="13">
        <v>0.71739130434782605</v>
      </c>
      <c r="BE9" s="13"/>
      <c r="BF9" s="13">
        <v>0.79411764705882304</v>
      </c>
      <c r="BG9" s="13">
        <v>0.65566037735849103</v>
      </c>
      <c r="BH9" s="13"/>
      <c r="BI9" s="13">
        <v>0.688405797101449</v>
      </c>
      <c r="BJ9" s="13">
        <v>0.72112917023096701</v>
      </c>
      <c r="BK9" s="13"/>
      <c r="BL9" s="13">
        <v>0.70891089108910899</v>
      </c>
      <c r="BM9" s="13">
        <v>0.72474747474747503</v>
      </c>
    </row>
    <row r="10" spans="2:65" ht="28.8" x14ac:dyDescent="0.3">
      <c r="B10" s="14" t="s">
        <v>157</v>
      </c>
      <c r="C10" s="13">
        <v>9.3797276853252606E-2</v>
      </c>
      <c r="D10" s="13">
        <v>0.12520064205457501</v>
      </c>
      <c r="E10" s="13">
        <v>6.5028901734104E-2</v>
      </c>
      <c r="F10" s="13"/>
      <c r="G10" s="13">
        <v>4.9723756906077297E-2</v>
      </c>
      <c r="H10" s="13">
        <v>9.8039215686274495E-2</v>
      </c>
      <c r="I10" s="13">
        <v>0.14022140221402199</v>
      </c>
      <c r="J10" s="13">
        <v>6.1611374407582901E-2</v>
      </c>
      <c r="K10" s="13">
        <v>9.9236641221374003E-2</v>
      </c>
      <c r="L10" s="13">
        <v>9.3567251461988299E-2</v>
      </c>
      <c r="M10" s="13"/>
      <c r="N10" s="13">
        <v>9.7872340425531903E-2</v>
      </c>
      <c r="O10" s="13">
        <v>9.7058823529411795E-2</v>
      </c>
      <c r="P10" s="13">
        <v>5.0561797752809001E-2</v>
      </c>
      <c r="Q10" s="13">
        <v>0.10658307210031299</v>
      </c>
      <c r="R10" s="13"/>
      <c r="S10" s="13">
        <v>0.11764705882352899</v>
      </c>
      <c r="T10" s="13">
        <v>5.9701492537313397E-2</v>
      </c>
      <c r="U10" s="13">
        <v>0.14516129032258099</v>
      </c>
      <c r="V10" s="13">
        <v>8.5714285714285701E-2</v>
      </c>
      <c r="W10" s="13">
        <v>0.10084033613445401</v>
      </c>
      <c r="X10" s="13">
        <v>0.11363636363636399</v>
      </c>
      <c r="Y10" s="13">
        <v>0.10280373831775701</v>
      </c>
      <c r="Z10" s="13">
        <v>0.1</v>
      </c>
      <c r="AA10" s="13">
        <v>7.5471698113207503E-2</v>
      </c>
      <c r="AB10" s="13">
        <v>5.31914893617021E-2</v>
      </c>
      <c r="AC10" s="13">
        <v>5.8823529411764698E-2</v>
      </c>
      <c r="AD10" s="13">
        <v>8.6956521739130405E-2</v>
      </c>
      <c r="AE10" s="13"/>
      <c r="AF10" s="13">
        <v>9.4102885821831905E-2</v>
      </c>
      <c r="AG10" s="13">
        <v>9.5330739299610903E-2</v>
      </c>
      <c r="AH10" s="13"/>
      <c r="AI10" s="13">
        <v>9.74576271186441E-2</v>
      </c>
      <c r="AJ10" s="13">
        <v>0.12987012987013</v>
      </c>
      <c r="AK10" s="13">
        <v>8.6705202312138699E-2</v>
      </c>
      <c r="AL10" s="13"/>
      <c r="AM10" s="13">
        <v>0.14705882352941199</v>
      </c>
      <c r="AN10" s="13">
        <v>0.15384615384615399</v>
      </c>
      <c r="AO10" s="13">
        <v>8.8888888888888906E-2</v>
      </c>
      <c r="AP10" s="13"/>
      <c r="AQ10" s="13">
        <v>8.70206489675516E-2</v>
      </c>
      <c r="AR10" s="13">
        <v>0.1</v>
      </c>
      <c r="AS10" s="13"/>
      <c r="AT10" s="13">
        <v>0.11111111111111099</v>
      </c>
      <c r="AU10" s="13">
        <v>8.6548488008342001E-2</v>
      </c>
      <c r="AV10" s="13"/>
      <c r="AW10" s="13">
        <v>0.107648725212465</v>
      </c>
      <c r="AX10" s="13">
        <v>8.9192025183630605E-2</v>
      </c>
      <c r="AY10" s="13"/>
      <c r="AZ10" s="13">
        <v>8.6715867158671606E-2</v>
      </c>
      <c r="BA10" s="13">
        <v>0.101315789473684</v>
      </c>
      <c r="BB10" s="13"/>
      <c r="BC10" s="13">
        <v>0.100574712643678</v>
      </c>
      <c r="BD10" s="13">
        <v>7.8260869565217397E-2</v>
      </c>
      <c r="BE10" s="13"/>
      <c r="BF10" s="13">
        <v>6.6176470588235295E-2</v>
      </c>
      <c r="BG10" s="13">
        <v>0.122641509433962</v>
      </c>
      <c r="BH10" s="13"/>
      <c r="BI10" s="13">
        <v>0.108695652173913</v>
      </c>
      <c r="BJ10" s="13">
        <v>9.0675791274593701E-2</v>
      </c>
      <c r="BK10" s="13"/>
      <c r="BL10" s="13">
        <v>8.3168316831683201E-2</v>
      </c>
      <c r="BM10" s="13">
        <v>0.10101010101010099</v>
      </c>
    </row>
    <row r="11" spans="2:65" x14ac:dyDescent="0.3">
      <c r="B11" s="14" t="s">
        <v>75</v>
      </c>
      <c r="C11" s="22">
        <v>3.02571860816944E-2</v>
      </c>
      <c r="D11" s="22">
        <v>2.56821829855538E-2</v>
      </c>
      <c r="E11" s="22">
        <v>3.4682080924855502E-2</v>
      </c>
      <c r="F11" s="22"/>
      <c r="G11" s="22">
        <v>1.6574585635359101E-2</v>
      </c>
      <c r="H11" s="22">
        <v>3.64145658263305E-2</v>
      </c>
      <c r="I11" s="22">
        <v>2.9520295202952001E-2</v>
      </c>
      <c r="J11" s="22">
        <v>5.6872037914691899E-2</v>
      </c>
      <c r="K11" s="22">
        <v>7.63358778625954E-3</v>
      </c>
      <c r="L11" s="22">
        <v>1.7543859649122799E-2</v>
      </c>
      <c r="M11" s="22"/>
      <c r="N11" s="22">
        <v>2.1276595744680899E-2</v>
      </c>
      <c r="O11" s="22">
        <v>3.2352941176470598E-2</v>
      </c>
      <c r="P11" s="22">
        <v>1.6853932584269701E-2</v>
      </c>
      <c r="Q11" s="22">
        <v>5.0156739811912203E-2</v>
      </c>
      <c r="R11" s="22"/>
      <c r="S11" s="22">
        <v>2.42214532871972E-2</v>
      </c>
      <c r="T11" s="22">
        <v>2.2388059701492501E-2</v>
      </c>
      <c r="U11" s="22">
        <v>1.6129032258064498E-2</v>
      </c>
      <c r="V11" s="22">
        <v>5.7142857142857099E-2</v>
      </c>
      <c r="W11" s="22">
        <v>1.6806722689075598E-2</v>
      </c>
      <c r="X11" s="22">
        <v>6.0606060606060601E-2</v>
      </c>
      <c r="Y11" s="22">
        <v>1.86915887850467E-2</v>
      </c>
      <c r="Z11" s="22">
        <v>0</v>
      </c>
      <c r="AA11" s="22">
        <v>2.51572327044025E-2</v>
      </c>
      <c r="AB11" s="22">
        <v>4.2553191489361701E-2</v>
      </c>
      <c r="AC11" s="22">
        <v>2.9411764705882401E-2</v>
      </c>
      <c r="AD11" s="22">
        <v>4.3478260869565202E-2</v>
      </c>
      <c r="AE11" s="22"/>
      <c r="AF11" s="22">
        <v>2.63488080301129E-2</v>
      </c>
      <c r="AG11" s="22">
        <v>3.5019455252918302E-2</v>
      </c>
      <c r="AH11" s="22"/>
      <c r="AI11" s="22">
        <v>1.27118644067797E-2</v>
      </c>
      <c r="AJ11" s="22">
        <v>1.2987012987013E-2</v>
      </c>
      <c r="AK11" s="22">
        <v>3.17919075144509E-2</v>
      </c>
      <c r="AL11" s="22"/>
      <c r="AM11" s="22">
        <v>0</v>
      </c>
      <c r="AN11" s="22">
        <v>0</v>
      </c>
      <c r="AO11" s="22">
        <v>2.96296296296296E-2</v>
      </c>
      <c r="AP11" s="22"/>
      <c r="AQ11" s="22">
        <v>2.6548672566371698E-2</v>
      </c>
      <c r="AR11" s="22">
        <v>3.4375000000000003E-2</v>
      </c>
      <c r="AS11" s="22"/>
      <c r="AT11" s="22">
        <v>3.6036036036036001E-2</v>
      </c>
      <c r="AU11" s="22">
        <v>2.81543274244004E-2</v>
      </c>
      <c r="AV11" s="22"/>
      <c r="AW11" s="22">
        <v>3.6827195467422101E-2</v>
      </c>
      <c r="AX11" s="22">
        <v>2.8331584470094401E-2</v>
      </c>
      <c r="AY11" s="22"/>
      <c r="AZ11" s="22">
        <v>3.1365313653136502E-2</v>
      </c>
      <c r="BA11" s="22">
        <v>2.7631578947368399E-2</v>
      </c>
      <c r="BB11" s="22"/>
      <c r="BC11" s="22">
        <v>1.72413793103448E-2</v>
      </c>
      <c r="BD11" s="22">
        <v>3.9130434782608699E-2</v>
      </c>
      <c r="BE11" s="22"/>
      <c r="BF11" s="22">
        <v>0</v>
      </c>
      <c r="BG11" s="22">
        <v>2.83018867924528E-2</v>
      </c>
      <c r="BH11" s="22"/>
      <c r="BI11" s="22">
        <v>2.8985507246376802E-2</v>
      </c>
      <c r="BJ11" s="22">
        <v>2.9940119760479E-2</v>
      </c>
      <c r="BK11" s="22"/>
      <c r="BL11" s="22">
        <v>2.9702970297029702E-2</v>
      </c>
      <c r="BM11" s="22">
        <v>2.7777777777777801E-2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159</v>
      </c>
      <c r="C8" s="13">
        <v>0.81240544629349498</v>
      </c>
      <c r="D8" s="13">
        <v>0.81380417335473498</v>
      </c>
      <c r="E8" s="13">
        <v>0.810693641618497</v>
      </c>
      <c r="F8" s="13"/>
      <c r="G8" s="13">
        <v>0.801104972375691</v>
      </c>
      <c r="H8" s="13">
        <v>0.80112044817927197</v>
      </c>
      <c r="I8" s="13">
        <v>0.88191881918819204</v>
      </c>
      <c r="J8" s="13">
        <v>0.77725118483412303</v>
      </c>
      <c r="K8" s="13">
        <v>0.77099236641221403</v>
      </c>
      <c r="L8" s="13">
        <v>0.81286549707602296</v>
      </c>
      <c r="M8" s="13"/>
      <c r="N8" s="13">
        <v>0.83191489361702098</v>
      </c>
      <c r="O8" s="13">
        <v>0.81470588235294095</v>
      </c>
      <c r="P8" s="13">
        <v>0.82584269662921395</v>
      </c>
      <c r="Q8" s="13">
        <v>0.77429467084639503</v>
      </c>
      <c r="R8" s="13"/>
      <c r="S8" s="13">
        <v>0.83391003460207602</v>
      </c>
      <c r="T8" s="13">
        <v>0.80597014925373101</v>
      </c>
      <c r="U8" s="13">
        <v>0.79032258064516103</v>
      </c>
      <c r="V8" s="13">
        <v>0.8</v>
      </c>
      <c r="W8" s="13">
        <v>0.80672268907563005</v>
      </c>
      <c r="X8" s="13">
        <v>0.77272727272727304</v>
      </c>
      <c r="Y8" s="13">
        <v>0.83177570093457898</v>
      </c>
      <c r="Z8" s="13">
        <v>0.83333333333333304</v>
      </c>
      <c r="AA8" s="13">
        <v>0.767295597484277</v>
      </c>
      <c r="AB8" s="13">
        <v>0.87234042553191504</v>
      </c>
      <c r="AC8" s="13">
        <v>0.79411764705882304</v>
      </c>
      <c r="AD8" s="13">
        <v>0.95652173913043503</v>
      </c>
      <c r="AE8" s="13"/>
      <c r="AF8" s="13">
        <v>0.81304893350062701</v>
      </c>
      <c r="AG8" s="13">
        <v>0.809338521400778</v>
      </c>
      <c r="AH8" s="13"/>
      <c r="AI8" s="13">
        <v>0.78389830508474601</v>
      </c>
      <c r="AJ8" s="13">
        <v>0.84415584415584399</v>
      </c>
      <c r="AK8" s="13">
        <v>0.83236994219653204</v>
      </c>
      <c r="AL8" s="13"/>
      <c r="AM8" s="13">
        <v>0.85294117647058798</v>
      </c>
      <c r="AN8" s="13">
        <v>0.71153846153846201</v>
      </c>
      <c r="AO8" s="13">
        <v>0.77777777777777801</v>
      </c>
      <c r="AP8" s="13"/>
      <c r="AQ8" s="13">
        <v>0.82890855457227097</v>
      </c>
      <c r="AR8" s="13">
        <v>0.79374999999999996</v>
      </c>
      <c r="AS8" s="13"/>
      <c r="AT8" s="13">
        <v>0.78378378378378399</v>
      </c>
      <c r="AU8" s="13">
        <v>0.81960375391032303</v>
      </c>
      <c r="AV8" s="13"/>
      <c r="AW8" s="13">
        <v>0.76203966005665702</v>
      </c>
      <c r="AX8" s="13">
        <v>0.83210912906610701</v>
      </c>
      <c r="AY8" s="13"/>
      <c r="AZ8" s="13">
        <v>0.80258302583025798</v>
      </c>
      <c r="BA8" s="13">
        <v>0.82368421052631602</v>
      </c>
      <c r="BB8" s="13"/>
      <c r="BC8" s="13">
        <v>0.83045977011494299</v>
      </c>
      <c r="BD8" s="13">
        <v>0.77391304347826095</v>
      </c>
      <c r="BE8" s="13"/>
      <c r="BF8" s="13">
        <v>0.89705882352941202</v>
      </c>
      <c r="BG8" s="13">
        <v>0.78773584905660399</v>
      </c>
      <c r="BH8" s="13"/>
      <c r="BI8" s="13">
        <v>0.811594202898551</v>
      </c>
      <c r="BJ8" s="13">
        <v>0.81608212147134296</v>
      </c>
      <c r="BK8" s="13"/>
      <c r="BL8" s="13">
        <v>0.83960396039604002</v>
      </c>
      <c r="BM8" s="13">
        <v>0.79924242424242398</v>
      </c>
    </row>
    <row r="9" spans="2:65" ht="43.2" x14ac:dyDescent="0.3">
      <c r="B9" s="14" t="s">
        <v>160</v>
      </c>
      <c r="C9" s="13">
        <v>0.122541603630862</v>
      </c>
      <c r="D9" s="13">
        <v>0.13322632423756001</v>
      </c>
      <c r="E9" s="13">
        <v>0.11271676300578</v>
      </c>
      <c r="F9" s="13"/>
      <c r="G9" s="13">
        <v>0.15469613259668499</v>
      </c>
      <c r="H9" s="13">
        <v>0.126050420168067</v>
      </c>
      <c r="I9" s="13">
        <v>9.9630996309963096E-2</v>
      </c>
      <c r="J9" s="13">
        <v>0.127962085308057</v>
      </c>
      <c r="K9" s="13">
        <v>0.122137404580153</v>
      </c>
      <c r="L9" s="13">
        <v>0.11111111111111099</v>
      </c>
      <c r="M9" s="13"/>
      <c r="N9" s="13">
        <v>0.123404255319149</v>
      </c>
      <c r="O9" s="13">
        <v>0.126470588235294</v>
      </c>
      <c r="P9" s="13">
        <v>9.5505617977528101E-2</v>
      </c>
      <c r="Q9" s="13">
        <v>0.13166144200627</v>
      </c>
      <c r="R9" s="13"/>
      <c r="S9" s="13">
        <v>0.114186851211073</v>
      </c>
      <c r="T9" s="13">
        <v>8.9552238805970102E-2</v>
      </c>
      <c r="U9" s="13">
        <v>0.16129032258064499</v>
      </c>
      <c r="V9" s="13">
        <v>0.14285714285714299</v>
      </c>
      <c r="W9" s="13">
        <v>0.11764705882352899</v>
      </c>
      <c r="X9" s="13">
        <v>0.14393939393939401</v>
      </c>
      <c r="Y9" s="13">
        <v>0.13084112149532701</v>
      </c>
      <c r="Z9" s="13">
        <v>0.1</v>
      </c>
      <c r="AA9" s="13">
        <v>0.16352201257861601</v>
      </c>
      <c r="AB9" s="13">
        <v>6.3829787234042507E-2</v>
      </c>
      <c r="AC9" s="13">
        <v>0.14705882352941199</v>
      </c>
      <c r="AD9" s="13">
        <v>0</v>
      </c>
      <c r="AE9" s="13"/>
      <c r="AF9" s="13">
        <v>0.12672521957339999</v>
      </c>
      <c r="AG9" s="13">
        <v>0.118677042801556</v>
      </c>
      <c r="AH9" s="13"/>
      <c r="AI9" s="13">
        <v>0.161016949152542</v>
      </c>
      <c r="AJ9" s="13">
        <v>0.15584415584415601</v>
      </c>
      <c r="AK9" s="13">
        <v>9.5375722543352595E-2</v>
      </c>
      <c r="AL9" s="13"/>
      <c r="AM9" s="13">
        <v>0.13235294117647101</v>
      </c>
      <c r="AN9" s="13">
        <v>0.269230769230769</v>
      </c>
      <c r="AO9" s="13">
        <v>0.140740740740741</v>
      </c>
      <c r="AP9" s="13"/>
      <c r="AQ9" s="13">
        <v>0.12241887905604699</v>
      </c>
      <c r="AR9" s="13">
        <v>0.12343750000000001</v>
      </c>
      <c r="AS9" s="13"/>
      <c r="AT9" s="13">
        <v>0.144144144144144</v>
      </c>
      <c r="AU9" s="13">
        <v>0.116788321167883</v>
      </c>
      <c r="AV9" s="13"/>
      <c r="AW9" s="13">
        <v>0.17280453257790401</v>
      </c>
      <c r="AX9" s="13">
        <v>0.10388247639034601</v>
      </c>
      <c r="AY9" s="13"/>
      <c r="AZ9" s="13">
        <v>0.112546125461255</v>
      </c>
      <c r="BA9" s="13">
        <v>0.13157894736842099</v>
      </c>
      <c r="BB9" s="13"/>
      <c r="BC9" s="13">
        <v>0.123563218390805</v>
      </c>
      <c r="BD9" s="13">
        <v>0.139130434782609</v>
      </c>
      <c r="BE9" s="13"/>
      <c r="BF9" s="13">
        <v>8.8235294117647106E-2</v>
      </c>
      <c r="BG9" s="13">
        <v>0.14622641509434001</v>
      </c>
      <c r="BH9" s="13"/>
      <c r="BI9" s="13">
        <v>0.13043478260869601</v>
      </c>
      <c r="BJ9" s="13">
        <v>0.121471343028229</v>
      </c>
      <c r="BK9" s="13"/>
      <c r="BL9" s="13">
        <v>0.10297029702970301</v>
      </c>
      <c r="BM9" s="13">
        <v>0.13510101010101</v>
      </c>
    </row>
    <row r="10" spans="2:65" x14ac:dyDescent="0.3">
      <c r="B10" s="14" t="s">
        <v>75</v>
      </c>
      <c r="C10" s="22">
        <v>6.5052950075643004E-2</v>
      </c>
      <c r="D10" s="22">
        <v>5.2969502407704698E-2</v>
      </c>
      <c r="E10" s="22">
        <v>7.6589595375722505E-2</v>
      </c>
      <c r="F10" s="22"/>
      <c r="G10" s="22">
        <v>4.4198895027624301E-2</v>
      </c>
      <c r="H10" s="22">
        <v>7.2829131652661097E-2</v>
      </c>
      <c r="I10" s="22">
        <v>1.8450184501845001E-2</v>
      </c>
      <c r="J10" s="22">
        <v>9.4786729857819899E-2</v>
      </c>
      <c r="K10" s="22">
        <v>0.106870229007634</v>
      </c>
      <c r="L10" s="22">
        <v>7.6023391812865507E-2</v>
      </c>
      <c r="M10" s="22"/>
      <c r="N10" s="22">
        <v>4.4680851063829803E-2</v>
      </c>
      <c r="O10" s="22">
        <v>5.8823529411764698E-2</v>
      </c>
      <c r="P10" s="22">
        <v>7.8651685393258397E-2</v>
      </c>
      <c r="Q10" s="22">
        <v>9.40438871473354E-2</v>
      </c>
      <c r="R10" s="22"/>
      <c r="S10" s="22">
        <v>5.1903114186851201E-2</v>
      </c>
      <c r="T10" s="22">
        <v>0.104477611940299</v>
      </c>
      <c r="U10" s="22">
        <v>4.8387096774193498E-2</v>
      </c>
      <c r="V10" s="22">
        <v>5.7142857142857099E-2</v>
      </c>
      <c r="W10" s="22">
        <v>7.5630252100840303E-2</v>
      </c>
      <c r="X10" s="22">
        <v>8.3333333333333301E-2</v>
      </c>
      <c r="Y10" s="22">
        <v>3.7383177570093497E-2</v>
      </c>
      <c r="Z10" s="22">
        <v>6.6666666666666693E-2</v>
      </c>
      <c r="AA10" s="22">
        <v>6.9182389937106903E-2</v>
      </c>
      <c r="AB10" s="22">
        <v>6.3829787234042507E-2</v>
      </c>
      <c r="AC10" s="22">
        <v>5.8823529411764698E-2</v>
      </c>
      <c r="AD10" s="22">
        <v>4.3478260869565202E-2</v>
      </c>
      <c r="AE10" s="22"/>
      <c r="AF10" s="22">
        <v>6.0225846925972402E-2</v>
      </c>
      <c r="AG10" s="22">
        <v>7.1984435797665405E-2</v>
      </c>
      <c r="AH10" s="22"/>
      <c r="AI10" s="22">
        <v>5.5084745762711898E-2</v>
      </c>
      <c r="AJ10" s="22">
        <v>0</v>
      </c>
      <c r="AK10" s="22">
        <v>7.2254335260115599E-2</v>
      </c>
      <c r="AL10" s="22"/>
      <c r="AM10" s="22">
        <v>1.4705882352941201E-2</v>
      </c>
      <c r="AN10" s="22">
        <v>1.9230769230769201E-2</v>
      </c>
      <c r="AO10" s="22">
        <v>8.1481481481481502E-2</v>
      </c>
      <c r="AP10" s="22"/>
      <c r="AQ10" s="22">
        <v>4.8672566371681401E-2</v>
      </c>
      <c r="AR10" s="22">
        <v>8.2812499999999997E-2</v>
      </c>
      <c r="AS10" s="22"/>
      <c r="AT10" s="22">
        <v>7.2072072072072099E-2</v>
      </c>
      <c r="AU10" s="22">
        <v>6.3607924921793499E-2</v>
      </c>
      <c r="AV10" s="22"/>
      <c r="AW10" s="22">
        <v>6.5155807365439106E-2</v>
      </c>
      <c r="AX10" s="22">
        <v>6.4008394543546704E-2</v>
      </c>
      <c r="AY10" s="22"/>
      <c r="AZ10" s="22">
        <v>8.4870848708487101E-2</v>
      </c>
      <c r="BA10" s="22">
        <v>4.47368421052632E-2</v>
      </c>
      <c r="BB10" s="22"/>
      <c r="BC10" s="22">
        <v>4.5977011494252901E-2</v>
      </c>
      <c r="BD10" s="22">
        <v>8.6956521739130405E-2</v>
      </c>
      <c r="BE10" s="22"/>
      <c r="BF10" s="22">
        <v>1.4705882352941201E-2</v>
      </c>
      <c r="BG10" s="22">
        <v>6.6037735849056603E-2</v>
      </c>
      <c r="BH10" s="22"/>
      <c r="BI10" s="22">
        <v>5.7971014492753603E-2</v>
      </c>
      <c r="BJ10" s="22">
        <v>6.2446535500427697E-2</v>
      </c>
      <c r="BK10" s="22"/>
      <c r="BL10" s="22">
        <v>5.74257425742574E-2</v>
      </c>
      <c r="BM10" s="22">
        <v>6.5656565656565705E-2</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M27"/>
  <sheetViews>
    <sheetView showGridLines="0" workbookViewId="0">
      <pane xSplit="2" topLeftCell="C1" activePane="topRight" state="frozen"/>
      <selection pane="topRight" activeCell="B27" sqref="B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176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161</v>
      </c>
      <c r="C8" s="13">
        <v>0.40620272314674699</v>
      </c>
      <c r="D8" s="13">
        <v>0.40449438202247201</v>
      </c>
      <c r="E8" s="13">
        <v>0.40606936416185002</v>
      </c>
      <c r="F8" s="13"/>
      <c r="G8" s="13">
        <v>0.53038674033149202</v>
      </c>
      <c r="H8" s="13">
        <v>0.49299719887955201</v>
      </c>
      <c r="I8" s="13">
        <v>0.40959409594095902</v>
      </c>
      <c r="J8" s="13">
        <v>0.37440758293838899</v>
      </c>
      <c r="K8" s="13">
        <v>0.34351145038167902</v>
      </c>
      <c r="L8" s="13">
        <v>0.175438596491228</v>
      </c>
      <c r="M8" s="13"/>
      <c r="N8" s="13">
        <v>0.43191489361702101</v>
      </c>
      <c r="O8" s="13">
        <v>0.40294117647058803</v>
      </c>
      <c r="P8" s="13">
        <v>0.449438202247191</v>
      </c>
      <c r="Q8" s="13">
        <v>0.35109717868338602</v>
      </c>
      <c r="R8" s="13"/>
      <c r="S8" s="13">
        <v>0.46366782006920398</v>
      </c>
      <c r="T8" s="13">
        <v>0.41791044776119401</v>
      </c>
      <c r="U8" s="13">
        <v>0.38709677419354799</v>
      </c>
      <c r="V8" s="13">
        <v>0.314285714285714</v>
      </c>
      <c r="W8" s="13">
        <v>0.369747899159664</v>
      </c>
      <c r="X8" s="13">
        <v>0.36363636363636398</v>
      </c>
      <c r="Y8" s="13">
        <v>0.37383177570093501</v>
      </c>
      <c r="Z8" s="13">
        <v>0.63333333333333297</v>
      </c>
      <c r="AA8" s="13">
        <v>0.39622641509433998</v>
      </c>
      <c r="AB8" s="13">
        <v>0.44680851063829802</v>
      </c>
      <c r="AC8" s="13">
        <v>0.36764705882352899</v>
      </c>
      <c r="AD8" s="13">
        <v>0.39130434782608697</v>
      </c>
      <c r="AE8" s="13"/>
      <c r="AF8" s="13">
        <v>0.67001254705144297</v>
      </c>
      <c r="AG8" s="13">
        <v>5.8365758754863797E-3</v>
      </c>
      <c r="AH8" s="13"/>
      <c r="AI8" s="13">
        <v>0.572033898305085</v>
      </c>
      <c r="AJ8" s="13">
        <v>0.53246753246753198</v>
      </c>
      <c r="AK8" s="13">
        <v>0.70231213872832399</v>
      </c>
      <c r="AL8" s="13"/>
      <c r="AM8" s="13">
        <v>0.57352941176470595</v>
      </c>
      <c r="AN8" s="13">
        <v>0.57692307692307698</v>
      </c>
      <c r="AO8" s="13">
        <v>0.48888888888888898</v>
      </c>
      <c r="AP8" s="13"/>
      <c r="AQ8" s="13">
        <v>0.393805309734513</v>
      </c>
      <c r="AR8" s="13">
        <v>0.42031249999999998</v>
      </c>
      <c r="AS8" s="13"/>
      <c r="AT8" s="13">
        <v>0.38438438438438399</v>
      </c>
      <c r="AU8" s="13">
        <v>0.41188738269030201</v>
      </c>
      <c r="AV8" s="13"/>
      <c r="AW8" s="13">
        <v>0.50141643059490104</v>
      </c>
      <c r="AX8" s="13">
        <v>0.36935991605456497</v>
      </c>
      <c r="AY8" s="13"/>
      <c r="AZ8" s="13">
        <v>0.43726937269372701</v>
      </c>
      <c r="BA8" s="13">
        <v>0.37763157894736799</v>
      </c>
      <c r="BB8" s="13"/>
      <c r="BC8" s="13">
        <v>0.77011494252873602</v>
      </c>
      <c r="BD8" s="13">
        <v>0.426086956521739</v>
      </c>
      <c r="BE8" s="13"/>
      <c r="BF8" s="13">
        <v>0.82352941176470595</v>
      </c>
      <c r="BG8" s="13">
        <v>0.73584905660377398</v>
      </c>
      <c r="BH8" s="13"/>
      <c r="BI8" s="13">
        <v>0.471014492753623</v>
      </c>
      <c r="BJ8" s="13">
        <v>0.40034217279726297</v>
      </c>
      <c r="BK8" s="13"/>
      <c r="BL8" s="13">
        <v>0.53861386138613898</v>
      </c>
      <c r="BM8" s="13">
        <v>0.32196969696969702</v>
      </c>
    </row>
    <row r="9" spans="2:65" ht="28.8" x14ac:dyDescent="0.3">
      <c r="B9" s="14" t="s">
        <v>162</v>
      </c>
      <c r="C9" s="13">
        <v>0.331316187594554</v>
      </c>
      <c r="D9" s="13">
        <v>0.354735152487962</v>
      </c>
      <c r="E9" s="13">
        <v>0.31213872832369899</v>
      </c>
      <c r="F9" s="13"/>
      <c r="G9" s="13">
        <v>0.15469613259668499</v>
      </c>
      <c r="H9" s="13">
        <v>0.238095238095238</v>
      </c>
      <c r="I9" s="13">
        <v>0.32103321033210303</v>
      </c>
      <c r="J9" s="13">
        <v>0.36018957345971597</v>
      </c>
      <c r="K9" s="13">
        <v>0.41221374045801501</v>
      </c>
      <c r="L9" s="13">
        <v>0.63157894736842102</v>
      </c>
      <c r="M9" s="13"/>
      <c r="N9" s="13">
        <v>0.30851063829787201</v>
      </c>
      <c r="O9" s="13">
        <v>0.36470588235294099</v>
      </c>
      <c r="P9" s="13">
        <v>0.29213483146067398</v>
      </c>
      <c r="Q9" s="13">
        <v>0.35109717868338602</v>
      </c>
      <c r="R9" s="13"/>
      <c r="S9" s="13">
        <v>0.262975778546713</v>
      </c>
      <c r="T9" s="13">
        <v>0.42537313432835799</v>
      </c>
      <c r="U9" s="13">
        <v>0.30645161290322598</v>
      </c>
      <c r="V9" s="13">
        <v>0.419047619047619</v>
      </c>
      <c r="W9" s="13">
        <v>0.33613445378151302</v>
      </c>
      <c r="X9" s="13">
        <v>0.35606060606060602</v>
      </c>
      <c r="Y9" s="13">
        <v>0.38317757009345799</v>
      </c>
      <c r="Z9" s="13">
        <v>0.2</v>
      </c>
      <c r="AA9" s="13">
        <v>0.28301886792452802</v>
      </c>
      <c r="AB9" s="13">
        <v>0.340425531914894</v>
      </c>
      <c r="AC9" s="13">
        <v>0.308823529411765</v>
      </c>
      <c r="AD9" s="13">
        <v>0.434782608695652</v>
      </c>
      <c r="AE9" s="13"/>
      <c r="AF9" s="13">
        <v>0</v>
      </c>
      <c r="AG9" s="13">
        <v>0.85214007782101198</v>
      </c>
      <c r="AH9" s="13"/>
      <c r="AI9" s="13">
        <v>0</v>
      </c>
      <c r="AJ9" s="13">
        <v>0</v>
      </c>
      <c r="AK9" s="13">
        <v>0</v>
      </c>
      <c r="AL9" s="13"/>
      <c r="AM9" s="13">
        <v>0</v>
      </c>
      <c r="AN9" s="13">
        <v>0</v>
      </c>
      <c r="AO9" s="13">
        <v>0</v>
      </c>
      <c r="AP9" s="13"/>
      <c r="AQ9" s="13">
        <v>0.32300884955752202</v>
      </c>
      <c r="AR9" s="13">
        <v>0.33906249999999999</v>
      </c>
      <c r="AS9" s="13"/>
      <c r="AT9" s="13">
        <v>0.363363363363363</v>
      </c>
      <c r="AU9" s="13">
        <v>0.32325338894681999</v>
      </c>
      <c r="AV9" s="13"/>
      <c r="AW9" s="13">
        <v>0.26345609065155801</v>
      </c>
      <c r="AX9" s="13">
        <v>0.35781741867785899</v>
      </c>
      <c r="AY9" s="13"/>
      <c r="AZ9" s="13">
        <v>0.31180811808118097</v>
      </c>
      <c r="BA9" s="13">
        <v>0.34736842105263199</v>
      </c>
      <c r="BB9" s="13"/>
      <c r="BC9" s="13">
        <v>0</v>
      </c>
      <c r="BD9" s="13">
        <v>0</v>
      </c>
      <c r="BE9" s="13"/>
      <c r="BF9" s="13">
        <v>0</v>
      </c>
      <c r="BG9" s="13">
        <v>0</v>
      </c>
      <c r="BH9" s="13"/>
      <c r="BI9" s="13">
        <v>0.24637681159420299</v>
      </c>
      <c r="BJ9" s="13">
        <v>0.34217279726261801</v>
      </c>
      <c r="BK9" s="13"/>
      <c r="BL9" s="13">
        <v>0.21782178217821799</v>
      </c>
      <c r="BM9" s="13">
        <v>0.40782828282828298</v>
      </c>
    </row>
    <row r="10" spans="2:65" ht="28.8" x14ac:dyDescent="0.3">
      <c r="B10" s="14" t="s">
        <v>163</v>
      </c>
      <c r="C10" s="13">
        <v>0.23751891074130099</v>
      </c>
      <c r="D10" s="13">
        <v>0.239165329052969</v>
      </c>
      <c r="E10" s="13">
        <v>0.235549132947977</v>
      </c>
      <c r="F10" s="13"/>
      <c r="G10" s="13">
        <v>0.31491712707182301</v>
      </c>
      <c r="H10" s="13">
        <v>0.25770308123249303</v>
      </c>
      <c r="I10" s="13">
        <v>0.243542435424354</v>
      </c>
      <c r="J10" s="13">
        <v>0.255924170616114</v>
      </c>
      <c r="K10" s="13">
        <v>0.19847328244274801</v>
      </c>
      <c r="L10" s="13">
        <v>0.11111111111111099</v>
      </c>
      <c r="M10" s="13"/>
      <c r="N10" s="13">
        <v>0.26170212765957401</v>
      </c>
      <c r="O10" s="13">
        <v>0.22647058823529401</v>
      </c>
      <c r="P10" s="13">
        <v>0.24719101123595499</v>
      </c>
      <c r="Q10" s="13">
        <v>0.20376175548589301</v>
      </c>
      <c r="R10" s="13"/>
      <c r="S10" s="13">
        <v>0.30795847750865102</v>
      </c>
      <c r="T10" s="13">
        <v>0.18656716417910399</v>
      </c>
      <c r="U10" s="13">
        <v>0.16129032258064499</v>
      </c>
      <c r="V10" s="13">
        <v>0.19047619047618999</v>
      </c>
      <c r="W10" s="13">
        <v>0.23529411764705899</v>
      </c>
      <c r="X10" s="13">
        <v>0.22727272727272699</v>
      </c>
      <c r="Y10" s="13">
        <v>0.18691588785046701</v>
      </c>
      <c r="Z10" s="13">
        <v>0.2</v>
      </c>
      <c r="AA10" s="13">
        <v>0.245283018867925</v>
      </c>
      <c r="AB10" s="13">
        <v>0.24468085106383</v>
      </c>
      <c r="AC10" s="13">
        <v>0.26470588235294101</v>
      </c>
      <c r="AD10" s="13">
        <v>0.26086956521739102</v>
      </c>
      <c r="AE10" s="13"/>
      <c r="AF10" s="13">
        <v>0.30614805520702598</v>
      </c>
      <c r="AG10" s="13">
        <v>0.136186770428016</v>
      </c>
      <c r="AH10" s="13"/>
      <c r="AI10" s="13">
        <v>0.14830508474576301</v>
      </c>
      <c r="AJ10" s="13">
        <v>0.246753246753247</v>
      </c>
      <c r="AK10" s="13">
        <v>0.17341040462427701</v>
      </c>
      <c r="AL10" s="13"/>
      <c r="AM10" s="13">
        <v>0.191176470588235</v>
      </c>
      <c r="AN10" s="13">
        <v>0.17307692307692299</v>
      </c>
      <c r="AO10" s="13">
        <v>0.140740740740741</v>
      </c>
      <c r="AP10" s="13"/>
      <c r="AQ10" s="13">
        <v>0.27728613569321497</v>
      </c>
      <c r="AR10" s="13">
        <v>0.1953125</v>
      </c>
      <c r="AS10" s="13"/>
      <c r="AT10" s="13">
        <v>0.23423423423423401</v>
      </c>
      <c r="AU10" s="13">
        <v>0.23670490093847801</v>
      </c>
      <c r="AV10" s="13"/>
      <c r="AW10" s="13">
        <v>0.23229461756373901</v>
      </c>
      <c r="AX10" s="13">
        <v>0.23714585519412401</v>
      </c>
      <c r="AY10" s="13"/>
      <c r="AZ10" s="13">
        <v>0.23062730627306299</v>
      </c>
      <c r="BA10" s="13">
        <v>0.244736842105263</v>
      </c>
      <c r="BB10" s="13"/>
      <c r="BC10" s="13">
        <v>0.16666666666666699</v>
      </c>
      <c r="BD10" s="13">
        <v>0.143478260869565</v>
      </c>
      <c r="BE10" s="13"/>
      <c r="BF10" s="13">
        <v>0.24264705882352899</v>
      </c>
      <c r="BG10" s="13">
        <v>0.117924528301887</v>
      </c>
      <c r="BH10" s="13"/>
      <c r="BI10" s="13">
        <v>0.27536231884057999</v>
      </c>
      <c r="BJ10" s="13">
        <v>0.23353293413173701</v>
      </c>
      <c r="BK10" s="13"/>
      <c r="BL10" s="13">
        <v>0.293069306930693</v>
      </c>
      <c r="BM10" s="13">
        <v>0.20202020202020199</v>
      </c>
    </row>
    <row r="11" spans="2:65" ht="28.8" x14ac:dyDescent="0.3">
      <c r="B11" s="14" t="s">
        <v>164</v>
      </c>
      <c r="C11" s="13">
        <v>0.168683812405446</v>
      </c>
      <c r="D11" s="13">
        <v>0.1669341894061</v>
      </c>
      <c r="E11" s="13">
        <v>0.170520231213873</v>
      </c>
      <c r="F11" s="13"/>
      <c r="G11" s="13">
        <v>0.24861878453038699</v>
      </c>
      <c r="H11" s="13">
        <v>0.25770308123249303</v>
      </c>
      <c r="I11" s="13">
        <v>0.16236162361623599</v>
      </c>
      <c r="J11" s="13">
        <v>0.123222748815166</v>
      </c>
      <c r="K11" s="13">
        <v>6.8702290076335895E-2</v>
      </c>
      <c r="L11" s="13">
        <v>4.0935672514619902E-2</v>
      </c>
      <c r="M11" s="13"/>
      <c r="N11" s="13">
        <v>0.21489361702127699</v>
      </c>
      <c r="O11" s="13">
        <v>0.15</v>
      </c>
      <c r="P11" s="13">
        <v>0.14606741573033699</v>
      </c>
      <c r="Q11" s="13">
        <v>0.14106583072100301</v>
      </c>
      <c r="R11" s="13"/>
      <c r="S11" s="13">
        <v>0.22145328719723201</v>
      </c>
      <c r="T11" s="13">
        <v>0.164179104477612</v>
      </c>
      <c r="U11" s="13">
        <v>0.209677419354839</v>
      </c>
      <c r="V11" s="13">
        <v>0.161904761904762</v>
      </c>
      <c r="W11" s="13">
        <v>0.109243697478992</v>
      </c>
      <c r="X11" s="13">
        <v>0.15151515151515199</v>
      </c>
      <c r="Y11" s="13">
        <v>0.13084112149532701</v>
      </c>
      <c r="Z11" s="13">
        <v>0.266666666666667</v>
      </c>
      <c r="AA11" s="13">
        <v>0.14465408805031399</v>
      </c>
      <c r="AB11" s="13">
        <v>0.180851063829787</v>
      </c>
      <c r="AC11" s="13">
        <v>0.14705882352941199</v>
      </c>
      <c r="AD11" s="13">
        <v>8.6956521739130405E-2</v>
      </c>
      <c r="AE11" s="13"/>
      <c r="AF11" s="13">
        <v>0.27854454203262202</v>
      </c>
      <c r="AG11" s="13">
        <v>1.9455252918287899E-3</v>
      </c>
      <c r="AH11" s="13"/>
      <c r="AI11" s="13">
        <v>0.36016949152542399</v>
      </c>
      <c r="AJ11" s="13">
        <v>0.28571428571428598</v>
      </c>
      <c r="AK11" s="13">
        <v>0.18208092485549099</v>
      </c>
      <c r="AL11" s="13"/>
      <c r="AM11" s="13">
        <v>0.39705882352941202</v>
      </c>
      <c r="AN11" s="13">
        <v>0.44230769230769201</v>
      </c>
      <c r="AO11" s="13">
        <v>0.25925925925925902</v>
      </c>
      <c r="AP11" s="13"/>
      <c r="AQ11" s="13">
        <v>0.199115044247788</v>
      </c>
      <c r="AR11" s="13">
        <v>0.13750000000000001</v>
      </c>
      <c r="AS11" s="13"/>
      <c r="AT11" s="13">
        <v>0.13813813813813799</v>
      </c>
      <c r="AU11" s="13">
        <v>0.17518248175182499</v>
      </c>
      <c r="AV11" s="13"/>
      <c r="AW11" s="13">
        <v>0.18980169971671401</v>
      </c>
      <c r="AX11" s="13">
        <v>0.160545645330535</v>
      </c>
      <c r="AY11" s="13"/>
      <c r="AZ11" s="13">
        <v>0.13653136531365301</v>
      </c>
      <c r="BA11" s="13">
        <v>0.19605263157894701</v>
      </c>
      <c r="BB11" s="13"/>
      <c r="BC11" s="13">
        <v>0.23850574712643699</v>
      </c>
      <c r="BD11" s="13">
        <v>0.247826086956522</v>
      </c>
      <c r="BE11" s="13"/>
      <c r="BF11" s="13">
        <v>0.25</v>
      </c>
      <c r="BG11" s="13">
        <v>0.23113207547169801</v>
      </c>
      <c r="BH11" s="13"/>
      <c r="BI11" s="13">
        <v>0.27536231884057999</v>
      </c>
      <c r="BJ11" s="13">
        <v>0.155688622754491</v>
      </c>
      <c r="BK11" s="13"/>
      <c r="BL11" s="13">
        <v>0.20198019801980199</v>
      </c>
      <c r="BM11" s="13">
        <v>0.14520202020202</v>
      </c>
    </row>
    <row r="12" spans="2:65" ht="28.8" x14ac:dyDescent="0.3">
      <c r="B12" s="14" t="s">
        <v>165</v>
      </c>
      <c r="C12" s="13">
        <v>0.126323751891074</v>
      </c>
      <c r="D12" s="13">
        <v>0.13162118780096299</v>
      </c>
      <c r="E12" s="13">
        <v>0.12138728323699401</v>
      </c>
      <c r="F12" s="13"/>
      <c r="G12" s="13">
        <v>0.149171270718232</v>
      </c>
      <c r="H12" s="13">
        <v>0.12885154061624601</v>
      </c>
      <c r="I12" s="13">
        <v>0.12915129151291499</v>
      </c>
      <c r="J12" s="13">
        <v>9.9526066350710901E-2</v>
      </c>
      <c r="K12" s="13">
        <v>0.12977099236641201</v>
      </c>
      <c r="L12" s="13">
        <v>0.12280701754386</v>
      </c>
      <c r="M12" s="13"/>
      <c r="N12" s="13">
        <v>0.12978723404255299</v>
      </c>
      <c r="O12" s="13">
        <v>0.129411764705882</v>
      </c>
      <c r="P12" s="13">
        <v>0.13483146067415699</v>
      </c>
      <c r="Q12" s="13">
        <v>0.10658307210031299</v>
      </c>
      <c r="R12" s="13"/>
      <c r="S12" s="13">
        <v>0.131487889273356</v>
      </c>
      <c r="T12" s="13">
        <v>6.7164179104477598E-2</v>
      </c>
      <c r="U12" s="13">
        <v>9.6774193548387094E-2</v>
      </c>
      <c r="V12" s="13">
        <v>0.14285714285714299</v>
      </c>
      <c r="W12" s="13">
        <v>0.151260504201681</v>
      </c>
      <c r="X12" s="13">
        <v>9.8484848484848495E-2</v>
      </c>
      <c r="Y12" s="13">
        <v>0.121495327102804</v>
      </c>
      <c r="Z12" s="13">
        <v>0.16666666666666699</v>
      </c>
      <c r="AA12" s="13">
        <v>0.13207547169811301</v>
      </c>
      <c r="AB12" s="13">
        <v>0.14893617021276601</v>
      </c>
      <c r="AC12" s="13">
        <v>0.20588235294117599</v>
      </c>
      <c r="AD12" s="13">
        <v>4.3478260869565202E-2</v>
      </c>
      <c r="AE12" s="13"/>
      <c r="AF12" s="13">
        <v>0.20702634880803</v>
      </c>
      <c r="AG12" s="13">
        <v>3.8910505836575902E-3</v>
      </c>
      <c r="AH12" s="13"/>
      <c r="AI12" s="13">
        <v>0.30932203389830498</v>
      </c>
      <c r="AJ12" s="13">
        <v>0.168831168831169</v>
      </c>
      <c r="AK12" s="13">
        <v>0.170520231213873</v>
      </c>
      <c r="AL12" s="13"/>
      <c r="AM12" s="13">
        <v>0.191176470588235</v>
      </c>
      <c r="AN12" s="13">
        <v>0.28846153846153799</v>
      </c>
      <c r="AO12" s="13">
        <v>0.34074074074074101</v>
      </c>
      <c r="AP12" s="13"/>
      <c r="AQ12" s="13">
        <v>0.117994100294985</v>
      </c>
      <c r="AR12" s="13">
        <v>0.13593749999999999</v>
      </c>
      <c r="AS12" s="13"/>
      <c r="AT12" s="13">
        <v>0.117117117117117</v>
      </c>
      <c r="AU12" s="13">
        <v>0.13138686131386901</v>
      </c>
      <c r="AV12" s="13"/>
      <c r="AW12" s="13">
        <v>0.14447592067988699</v>
      </c>
      <c r="AX12" s="13">
        <v>0.11962224554039901</v>
      </c>
      <c r="AY12" s="13"/>
      <c r="AZ12" s="13">
        <v>0.12546125461254601</v>
      </c>
      <c r="BA12" s="13">
        <v>0.130263157894737</v>
      </c>
      <c r="BB12" s="13"/>
      <c r="BC12" s="13">
        <v>0.20402298850574699</v>
      </c>
      <c r="BD12" s="13">
        <v>0.22173913043478299</v>
      </c>
      <c r="BE12" s="13"/>
      <c r="BF12" s="13">
        <v>0.183823529411765</v>
      </c>
      <c r="BG12" s="13">
        <v>0.21698113207547201</v>
      </c>
      <c r="BH12" s="13"/>
      <c r="BI12" s="13">
        <v>0.13768115942028999</v>
      </c>
      <c r="BJ12" s="13">
        <v>0.124893071000855</v>
      </c>
      <c r="BK12" s="13"/>
      <c r="BL12" s="13">
        <v>0.17821782178217799</v>
      </c>
      <c r="BM12" s="13">
        <v>9.3434343434343398E-2</v>
      </c>
    </row>
    <row r="13" spans="2:65" ht="43.2" x14ac:dyDescent="0.3">
      <c r="B13" s="14" t="s">
        <v>166</v>
      </c>
      <c r="C13" s="13">
        <v>9.0015128593040894E-2</v>
      </c>
      <c r="D13" s="13">
        <v>0.115569823434992</v>
      </c>
      <c r="E13" s="13">
        <v>6.6473988439306395E-2</v>
      </c>
      <c r="F13" s="13"/>
      <c r="G13" s="13">
        <v>0.187845303867403</v>
      </c>
      <c r="H13" s="13">
        <v>0.10084033613445401</v>
      </c>
      <c r="I13" s="13">
        <v>8.4870848708487101E-2</v>
      </c>
      <c r="J13" s="13">
        <v>7.10900473933649E-2</v>
      </c>
      <c r="K13" s="13">
        <v>5.34351145038168E-2</v>
      </c>
      <c r="L13" s="13">
        <v>2.3391812865497099E-2</v>
      </c>
      <c r="M13" s="13"/>
      <c r="N13" s="13">
        <v>7.8723404255319193E-2</v>
      </c>
      <c r="O13" s="13">
        <v>0.108823529411765</v>
      </c>
      <c r="P13" s="13">
        <v>8.4269662921348298E-2</v>
      </c>
      <c r="Q13" s="13">
        <v>8.7774294670846395E-2</v>
      </c>
      <c r="R13" s="13"/>
      <c r="S13" s="13">
        <v>0.110726643598616</v>
      </c>
      <c r="T13" s="13">
        <v>6.7164179104477598E-2</v>
      </c>
      <c r="U13" s="13">
        <v>9.6774193548387094E-2</v>
      </c>
      <c r="V13" s="13">
        <v>7.6190476190476197E-2</v>
      </c>
      <c r="W13" s="13">
        <v>0.109243697478992</v>
      </c>
      <c r="X13" s="13">
        <v>9.8484848484848495E-2</v>
      </c>
      <c r="Y13" s="13">
        <v>5.60747663551402E-2</v>
      </c>
      <c r="Z13" s="13">
        <v>0.16666666666666699</v>
      </c>
      <c r="AA13" s="13">
        <v>4.40251572327044E-2</v>
      </c>
      <c r="AB13" s="13">
        <v>0.117021276595745</v>
      </c>
      <c r="AC13" s="13">
        <v>0.13235294117647101</v>
      </c>
      <c r="AD13" s="13">
        <v>0</v>
      </c>
      <c r="AE13" s="13"/>
      <c r="AF13" s="13">
        <v>0.14554579673776699</v>
      </c>
      <c r="AG13" s="13">
        <v>5.8365758754863797E-3</v>
      </c>
      <c r="AH13" s="13"/>
      <c r="AI13" s="13">
        <v>0.161016949152542</v>
      </c>
      <c r="AJ13" s="13">
        <v>0.18181818181818199</v>
      </c>
      <c r="AK13" s="13">
        <v>0.12716763005780299</v>
      </c>
      <c r="AL13" s="13"/>
      <c r="AM13" s="13">
        <v>0.13235294117647101</v>
      </c>
      <c r="AN13" s="13">
        <v>0.28846153846153799</v>
      </c>
      <c r="AO13" s="13">
        <v>0.125925925925926</v>
      </c>
      <c r="AP13" s="13"/>
      <c r="AQ13" s="13">
        <v>8.1120943952802393E-2</v>
      </c>
      <c r="AR13" s="13">
        <v>0.1</v>
      </c>
      <c r="AS13" s="13"/>
      <c r="AT13" s="13">
        <v>7.5075075075075104E-2</v>
      </c>
      <c r="AU13" s="13">
        <v>9.5933263816475503E-2</v>
      </c>
      <c r="AV13" s="13"/>
      <c r="AW13" s="13">
        <v>0.107648725212465</v>
      </c>
      <c r="AX13" s="13">
        <v>8.3945435466946494E-2</v>
      </c>
      <c r="AY13" s="13"/>
      <c r="AZ13" s="13">
        <v>9.5940959409594101E-2</v>
      </c>
      <c r="BA13" s="13">
        <v>8.2894736842105299E-2</v>
      </c>
      <c r="BB13" s="13"/>
      <c r="BC13" s="13">
        <v>0.163793103448276</v>
      </c>
      <c r="BD13" s="13">
        <v>0.108695652173913</v>
      </c>
      <c r="BE13" s="13"/>
      <c r="BF13" s="13">
        <v>0.14705882352941199</v>
      </c>
      <c r="BG13" s="13">
        <v>0.174528301886792</v>
      </c>
      <c r="BH13" s="13"/>
      <c r="BI13" s="13">
        <v>0.173913043478261</v>
      </c>
      <c r="BJ13" s="13">
        <v>7.9555175363558606E-2</v>
      </c>
      <c r="BK13" s="13"/>
      <c r="BL13" s="13">
        <v>0.130693069306931</v>
      </c>
      <c r="BM13" s="13">
        <v>6.1868686868686899E-2</v>
      </c>
    </row>
    <row r="14" spans="2:65" x14ac:dyDescent="0.3">
      <c r="B14" s="14" t="s">
        <v>167</v>
      </c>
      <c r="C14" s="13">
        <v>8.7745839636913806E-2</v>
      </c>
      <c r="D14" s="13">
        <v>4.9759229534510403E-2</v>
      </c>
      <c r="E14" s="13">
        <v>0.12138728323699401</v>
      </c>
      <c r="F14" s="13"/>
      <c r="G14" s="13">
        <v>0.193370165745856</v>
      </c>
      <c r="H14" s="13">
        <v>0.103641456582633</v>
      </c>
      <c r="I14" s="13">
        <v>9.5940959409594101E-2</v>
      </c>
      <c r="J14" s="13">
        <v>3.7914691943128E-2</v>
      </c>
      <c r="K14" s="13">
        <v>5.34351145038168E-2</v>
      </c>
      <c r="L14" s="13">
        <v>1.7543859649122799E-2</v>
      </c>
      <c r="M14" s="13"/>
      <c r="N14" s="13">
        <v>8.29787234042553E-2</v>
      </c>
      <c r="O14" s="13">
        <v>0.10294117647058799</v>
      </c>
      <c r="P14" s="13">
        <v>6.7415730337078594E-2</v>
      </c>
      <c r="Q14" s="13">
        <v>9.0909090909090898E-2</v>
      </c>
      <c r="R14" s="13"/>
      <c r="S14" s="13">
        <v>0.121107266435986</v>
      </c>
      <c r="T14" s="13">
        <v>0.111940298507463</v>
      </c>
      <c r="U14" s="13">
        <v>0.112903225806452</v>
      </c>
      <c r="V14" s="13">
        <v>6.6666666666666693E-2</v>
      </c>
      <c r="W14" s="13">
        <v>5.8823529411764698E-2</v>
      </c>
      <c r="X14" s="13">
        <v>5.3030303030302997E-2</v>
      </c>
      <c r="Y14" s="13">
        <v>0.13084112149532701</v>
      </c>
      <c r="Z14" s="13">
        <v>6.6666666666666693E-2</v>
      </c>
      <c r="AA14" s="13">
        <v>5.0314465408804999E-2</v>
      </c>
      <c r="AB14" s="13">
        <v>8.5106382978723402E-2</v>
      </c>
      <c r="AC14" s="13">
        <v>5.8823529411764698E-2</v>
      </c>
      <c r="AD14" s="13">
        <v>8.6956521739130405E-2</v>
      </c>
      <c r="AE14" s="13"/>
      <c r="AF14" s="13">
        <v>0.14178168130489299</v>
      </c>
      <c r="AG14" s="13">
        <v>5.8365758754863797E-3</v>
      </c>
      <c r="AH14" s="13"/>
      <c r="AI14" s="13">
        <v>0.11440677966101701</v>
      </c>
      <c r="AJ14" s="13">
        <v>0.168831168831169</v>
      </c>
      <c r="AK14" s="13">
        <v>0.15317919075144501</v>
      </c>
      <c r="AL14" s="13"/>
      <c r="AM14" s="13">
        <v>0.14705882352941199</v>
      </c>
      <c r="AN14" s="13">
        <v>9.6153846153846201E-2</v>
      </c>
      <c r="AO14" s="13">
        <v>0.11111111111111099</v>
      </c>
      <c r="AP14" s="13"/>
      <c r="AQ14" s="13">
        <v>7.22713864306785E-2</v>
      </c>
      <c r="AR14" s="13">
        <v>0.1046875</v>
      </c>
      <c r="AS14" s="13"/>
      <c r="AT14" s="13">
        <v>5.7057057057057103E-2</v>
      </c>
      <c r="AU14" s="13">
        <v>9.5933263816475503E-2</v>
      </c>
      <c r="AV14" s="13"/>
      <c r="AW14" s="13">
        <v>0.17847025495750701</v>
      </c>
      <c r="AX14" s="13">
        <v>5.4564533053515198E-2</v>
      </c>
      <c r="AY14" s="13"/>
      <c r="AZ14" s="13">
        <v>9.9630996309963096E-2</v>
      </c>
      <c r="BA14" s="13">
        <v>7.8947368421052599E-2</v>
      </c>
      <c r="BB14" s="13"/>
      <c r="BC14" s="13">
        <v>0.18678160919540199</v>
      </c>
      <c r="BD14" s="13">
        <v>8.6956521739130405E-2</v>
      </c>
      <c r="BE14" s="13"/>
      <c r="BF14" s="13">
        <v>0.14705882352941199</v>
      </c>
      <c r="BG14" s="13">
        <v>0.21226415094339601</v>
      </c>
      <c r="BH14" s="13"/>
      <c r="BI14" s="13">
        <v>8.6956521739130405E-2</v>
      </c>
      <c r="BJ14" s="13">
        <v>8.7254063301967499E-2</v>
      </c>
      <c r="BK14" s="13"/>
      <c r="BL14" s="13">
        <v>0.104950495049505</v>
      </c>
      <c r="BM14" s="13">
        <v>7.7020202020202003E-2</v>
      </c>
    </row>
    <row r="15" spans="2:65" x14ac:dyDescent="0.3">
      <c r="B15" s="14" t="s">
        <v>168</v>
      </c>
      <c r="C15" s="13">
        <v>6.8078668683812404E-2</v>
      </c>
      <c r="D15" s="13">
        <v>5.1364365971107502E-2</v>
      </c>
      <c r="E15" s="13">
        <v>8.3815028901734104E-2</v>
      </c>
      <c r="F15" s="13"/>
      <c r="G15" s="13">
        <v>8.2872928176795604E-2</v>
      </c>
      <c r="H15" s="13">
        <v>9.5238095238095205E-2</v>
      </c>
      <c r="I15" s="13">
        <v>8.1180811808118106E-2</v>
      </c>
      <c r="J15" s="13">
        <v>7.10900473933649E-2</v>
      </c>
      <c r="K15" s="13">
        <v>2.2900763358778602E-2</v>
      </c>
      <c r="L15" s="13">
        <v>5.8479532163742704E-3</v>
      </c>
      <c r="M15" s="13"/>
      <c r="N15" s="13">
        <v>5.7446808510638298E-2</v>
      </c>
      <c r="O15" s="13">
        <v>7.0588235294117604E-2</v>
      </c>
      <c r="P15" s="13">
        <v>8.4269662921348298E-2</v>
      </c>
      <c r="Q15" s="13">
        <v>6.5830721003134807E-2</v>
      </c>
      <c r="R15" s="13"/>
      <c r="S15" s="13">
        <v>5.5363321799308002E-2</v>
      </c>
      <c r="T15" s="13">
        <v>7.4626865671641798E-2</v>
      </c>
      <c r="U15" s="13">
        <v>8.0645161290322606E-2</v>
      </c>
      <c r="V15" s="13">
        <v>6.6666666666666693E-2</v>
      </c>
      <c r="W15" s="13">
        <v>9.2436974789915999E-2</v>
      </c>
      <c r="X15" s="13">
        <v>6.8181818181818205E-2</v>
      </c>
      <c r="Y15" s="13">
        <v>7.4766355140186896E-2</v>
      </c>
      <c r="Z15" s="13">
        <v>6.6666666666666693E-2</v>
      </c>
      <c r="AA15" s="13">
        <v>8.17610062893082E-2</v>
      </c>
      <c r="AB15" s="13">
        <v>5.31914893617021E-2</v>
      </c>
      <c r="AC15" s="13">
        <v>4.4117647058823498E-2</v>
      </c>
      <c r="AD15" s="13">
        <v>4.3478260869565202E-2</v>
      </c>
      <c r="AE15" s="13"/>
      <c r="AF15" s="13">
        <v>0.111668757841907</v>
      </c>
      <c r="AG15" s="13">
        <v>1.9455252918287899E-3</v>
      </c>
      <c r="AH15" s="13"/>
      <c r="AI15" s="13">
        <v>8.8983050847457598E-2</v>
      </c>
      <c r="AJ15" s="13">
        <v>0.11688311688311701</v>
      </c>
      <c r="AK15" s="13">
        <v>8.0924855491329495E-2</v>
      </c>
      <c r="AL15" s="13"/>
      <c r="AM15" s="13">
        <v>0.13235294117647101</v>
      </c>
      <c r="AN15" s="13">
        <v>0.115384615384615</v>
      </c>
      <c r="AO15" s="13">
        <v>7.4074074074074098E-2</v>
      </c>
      <c r="AP15" s="13"/>
      <c r="AQ15" s="13">
        <v>8.2595870206489702E-2</v>
      </c>
      <c r="AR15" s="13">
        <v>5.3124999999999999E-2</v>
      </c>
      <c r="AS15" s="13"/>
      <c r="AT15" s="13">
        <v>6.6066066066066104E-2</v>
      </c>
      <c r="AU15" s="13">
        <v>6.8821689259645505E-2</v>
      </c>
      <c r="AV15" s="13"/>
      <c r="AW15" s="13">
        <v>6.79886685552408E-2</v>
      </c>
      <c r="AX15" s="13">
        <v>6.5057712486883496E-2</v>
      </c>
      <c r="AY15" s="13"/>
      <c r="AZ15" s="13">
        <v>7.1955719557195597E-2</v>
      </c>
      <c r="BA15" s="13">
        <v>6.0526315789473699E-2</v>
      </c>
      <c r="BB15" s="13"/>
      <c r="BC15" s="13">
        <v>0.114942528735632</v>
      </c>
      <c r="BD15" s="13">
        <v>7.3913043478260901E-2</v>
      </c>
      <c r="BE15" s="13"/>
      <c r="BF15" s="13">
        <v>0.10294117647058799</v>
      </c>
      <c r="BG15" s="13">
        <v>0.122641509433962</v>
      </c>
      <c r="BH15" s="13"/>
      <c r="BI15" s="13">
        <v>7.9710144927536197E-2</v>
      </c>
      <c r="BJ15" s="13">
        <v>6.7579127459367005E-2</v>
      </c>
      <c r="BK15" s="13"/>
      <c r="BL15" s="13">
        <v>9.1089108910891101E-2</v>
      </c>
      <c r="BM15" s="13">
        <v>5.4292929292929303E-2</v>
      </c>
    </row>
    <row r="16" spans="2:65" x14ac:dyDescent="0.3">
      <c r="B16" s="14" t="s">
        <v>169</v>
      </c>
      <c r="C16" s="13">
        <v>5.9757942511346397E-2</v>
      </c>
      <c r="D16" s="13">
        <v>6.2600321027287298E-2</v>
      </c>
      <c r="E16" s="13">
        <v>5.7803468208092498E-2</v>
      </c>
      <c r="F16" s="13"/>
      <c r="G16" s="13">
        <v>0.10497237569060799</v>
      </c>
      <c r="H16" s="13">
        <v>7.0028011204481794E-2</v>
      </c>
      <c r="I16" s="13">
        <v>3.3210332103321E-2</v>
      </c>
      <c r="J16" s="13">
        <v>5.2132701421800903E-2</v>
      </c>
      <c r="K16" s="13">
        <v>6.1068702290076299E-2</v>
      </c>
      <c r="L16" s="13">
        <v>4.0935672514619902E-2</v>
      </c>
      <c r="M16" s="13"/>
      <c r="N16" s="13">
        <v>7.4468085106383003E-2</v>
      </c>
      <c r="O16" s="13">
        <v>3.2352941176470598E-2</v>
      </c>
      <c r="P16" s="13">
        <v>6.7415730337078594E-2</v>
      </c>
      <c r="Q16" s="13">
        <v>6.5830721003134807E-2</v>
      </c>
      <c r="R16" s="13"/>
      <c r="S16" s="13">
        <v>8.9965397923875395E-2</v>
      </c>
      <c r="T16" s="13">
        <v>4.47761194029851E-2</v>
      </c>
      <c r="U16" s="13">
        <v>6.4516129032258104E-2</v>
      </c>
      <c r="V16" s="13">
        <v>9.5238095238095195E-3</v>
      </c>
      <c r="W16" s="13">
        <v>4.20168067226891E-2</v>
      </c>
      <c r="X16" s="13">
        <v>6.0606060606060601E-2</v>
      </c>
      <c r="Y16" s="13">
        <v>4.67289719626168E-2</v>
      </c>
      <c r="Z16" s="13">
        <v>3.3333333333333298E-2</v>
      </c>
      <c r="AA16" s="13">
        <v>8.17610062893082E-2</v>
      </c>
      <c r="AB16" s="13">
        <v>5.31914893617021E-2</v>
      </c>
      <c r="AC16" s="13">
        <v>7.3529411764705899E-2</v>
      </c>
      <c r="AD16" s="13">
        <v>0</v>
      </c>
      <c r="AE16" s="13"/>
      <c r="AF16" s="13">
        <v>9.9121706398996201E-2</v>
      </c>
      <c r="AG16" s="13">
        <v>0</v>
      </c>
      <c r="AH16" s="13"/>
      <c r="AI16" s="13">
        <v>0.19067796610169499</v>
      </c>
      <c r="AJ16" s="13">
        <v>7.7922077922077906E-2</v>
      </c>
      <c r="AK16" s="13">
        <v>2.3121387283237E-2</v>
      </c>
      <c r="AL16" s="13"/>
      <c r="AM16" s="13">
        <v>0.10294117647058799</v>
      </c>
      <c r="AN16" s="13">
        <v>0.230769230769231</v>
      </c>
      <c r="AO16" s="13">
        <v>0.19259259259259301</v>
      </c>
      <c r="AP16" s="13"/>
      <c r="AQ16" s="13">
        <v>6.7846607669616504E-2</v>
      </c>
      <c r="AR16" s="13">
        <v>5.1562499999999997E-2</v>
      </c>
      <c r="AS16" s="13"/>
      <c r="AT16" s="13">
        <v>8.4084084084084104E-2</v>
      </c>
      <c r="AU16" s="13">
        <v>5.3180396246089702E-2</v>
      </c>
      <c r="AV16" s="13"/>
      <c r="AW16" s="13">
        <v>5.9490084985835703E-2</v>
      </c>
      <c r="AX16" s="13">
        <v>5.8761804826862503E-2</v>
      </c>
      <c r="AY16" s="13"/>
      <c r="AZ16" s="13">
        <v>5.7195571955719601E-2</v>
      </c>
      <c r="BA16" s="13">
        <v>6.3157894736842093E-2</v>
      </c>
      <c r="BB16" s="13"/>
      <c r="BC16" s="13">
        <v>6.8965517241379296E-2</v>
      </c>
      <c r="BD16" s="13">
        <v>0.13478260869565201</v>
      </c>
      <c r="BE16" s="13"/>
      <c r="BF16" s="13">
        <v>8.0882352941176502E-2</v>
      </c>
      <c r="BG16" s="13">
        <v>6.1320754716981098E-2</v>
      </c>
      <c r="BH16" s="13"/>
      <c r="BI16" s="13">
        <v>8.6956521739130405E-2</v>
      </c>
      <c r="BJ16" s="13">
        <v>5.5603079555175398E-2</v>
      </c>
      <c r="BK16" s="13"/>
      <c r="BL16" s="13">
        <v>5.5445544554455398E-2</v>
      </c>
      <c r="BM16" s="13">
        <v>5.8080808080808101E-2</v>
      </c>
    </row>
    <row r="17" spans="2:65" x14ac:dyDescent="0.3">
      <c r="B17" s="14" t="s">
        <v>170</v>
      </c>
      <c r="C17" s="13">
        <v>5.3706505295007603E-2</v>
      </c>
      <c r="D17" s="13">
        <v>3.2102728731942198E-2</v>
      </c>
      <c r="E17" s="13">
        <v>7.2254335260115599E-2</v>
      </c>
      <c r="F17" s="13"/>
      <c r="G17" s="13">
        <v>0.143646408839779</v>
      </c>
      <c r="H17" s="13">
        <v>6.4425770308123201E-2</v>
      </c>
      <c r="I17" s="13">
        <v>4.0590405904058997E-2</v>
      </c>
      <c r="J17" s="13">
        <v>3.3175355450236997E-2</v>
      </c>
      <c r="K17" s="13">
        <v>1.5267175572519101E-2</v>
      </c>
      <c r="L17" s="13">
        <v>1.1695906432748499E-2</v>
      </c>
      <c r="M17" s="13"/>
      <c r="N17" s="13">
        <v>4.0425531914893599E-2</v>
      </c>
      <c r="O17" s="13">
        <v>8.2352941176470601E-2</v>
      </c>
      <c r="P17" s="13">
        <v>4.49438202247191E-2</v>
      </c>
      <c r="Q17" s="13">
        <v>4.70219435736677E-2</v>
      </c>
      <c r="R17" s="13"/>
      <c r="S17" s="13">
        <v>6.2283737024221401E-2</v>
      </c>
      <c r="T17" s="13">
        <v>5.9701492537313397E-2</v>
      </c>
      <c r="U17" s="13">
        <v>6.4516129032258104E-2</v>
      </c>
      <c r="V17" s="13">
        <v>4.7619047619047603E-2</v>
      </c>
      <c r="W17" s="13">
        <v>4.20168067226891E-2</v>
      </c>
      <c r="X17" s="13">
        <v>6.8181818181818205E-2</v>
      </c>
      <c r="Y17" s="13">
        <v>2.80373831775701E-2</v>
      </c>
      <c r="Z17" s="13">
        <v>0</v>
      </c>
      <c r="AA17" s="13">
        <v>5.6603773584905703E-2</v>
      </c>
      <c r="AB17" s="13">
        <v>5.31914893617021E-2</v>
      </c>
      <c r="AC17" s="13">
        <v>4.4117647058823498E-2</v>
      </c>
      <c r="AD17" s="13">
        <v>8.6956521739130405E-2</v>
      </c>
      <c r="AE17" s="13"/>
      <c r="AF17" s="13">
        <v>8.9084065244667499E-2</v>
      </c>
      <c r="AG17" s="13">
        <v>0</v>
      </c>
      <c r="AH17" s="13"/>
      <c r="AI17" s="13">
        <v>6.7796610169491497E-2</v>
      </c>
      <c r="AJ17" s="13">
        <v>0.15584415584415601</v>
      </c>
      <c r="AK17" s="13">
        <v>9.8265895953757204E-2</v>
      </c>
      <c r="AL17" s="13"/>
      <c r="AM17" s="13">
        <v>0.13235294117647101</v>
      </c>
      <c r="AN17" s="13">
        <v>9.6153846153846201E-2</v>
      </c>
      <c r="AO17" s="13">
        <v>6.6666666666666693E-2</v>
      </c>
      <c r="AP17" s="13"/>
      <c r="AQ17" s="13">
        <v>4.4247787610619503E-2</v>
      </c>
      <c r="AR17" s="13">
        <v>6.4062499999999994E-2</v>
      </c>
      <c r="AS17" s="13"/>
      <c r="AT17" s="13">
        <v>4.2042042042041997E-2</v>
      </c>
      <c r="AU17" s="13">
        <v>5.7351407716371199E-2</v>
      </c>
      <c r="AV17" s="13"/>
      <c r="AW17" s="13">
        <v>9.3484419263456103E-2</v>
      </c>
      <c r="AX17" s="13">
        <v>3.8824763903462699E-2</v>
      </c>
      <c r="AY17" s="13"/>
      <c r="AZ17" s="13">
        <v>8.1180811808118106E-2</v>
      </c>
      <c r="BA17" s="13">
        <v>3.2894736842105303E-2</v>
      </c>
      <c r="BB17" s="13"/>
      <c r="BC17" s="13">
        <v>0.10344827586206901</v>
      </c>
      <c r="BD17" s="13">
        <v>6.9565217391304293E-2</v>
      </c>
      <c r="BE17" s="13"/>
      <c r="BF17" s="13">
        <v>8.0882352941176502E-2</v>
      </c>
      <c r="BG17" s="13">
        <v>0.117924528301887</v>
      </c>
      <c r="BH17" s="13"/>
      <c r="BI17" s="13">
        <v>7.9710144927536197E-2</v>
      </c>
      <c r="BJ17" s="13">
        <v>4.8759623609923003E-2</v>
      </c>
      <c r="BK17" s="13"/>
      <c r="BL17" s="13">
        <v>6.7326732673267303E-2</v>
      </c>
      <c r="BM17" s="13">
        <v>4.29292929292929E-2</v>
      </c>
    </row>
    <row r="18" spans="2:65" ht="43.2" x14ac:dyDescent="0.3">
      <c r="B18" s="14" t="s">
        <v>171</v>
      </c>
      <c r="C18" s="13">
        <v>4.6898638426626303E-2</v>
      </c>
      <c r="D18" s="13">
        <v>5.7784911717496001E-2</v>
      </c>
      <c r="E18" s="13">
        <v>3.7572254335260097E-2</v>
      </c>
      <c r="F18" s="13"/>
      <c r="G18" s="13">
        <v>7.7348066298342497E-2</v>
      </c>
      <c r="H18" s="13">
        <v>6.7226890756302504E-2</v>
      </c>
      <c r="I18" s="13">
        <v>6.2730627306273101E-2</v>
      </c>
      <c r="J18" s="13">
        <v>2.3696682464454999E-2</v>
      </c>
      <c r="K18" s="13">
        <v>7.63358778625954E-3</v>
      </c>
      <c r="L18" s="13">
        <v>5.8479532163742704E-3</v>
      </c>
      <c r="M18" s="13"/>
      <c r="N18" s="13">
        <v>4.6808510638297898E-2</v>
      </c>
      <c r="O18" s="13">
        <v>4.11764705882353E-2</v>
      </c>
      <c r="P18" s="13">
        <v>4.49438202247191E-2</v>
      </c>
      <c r="Q18" s="13">
        <v>5.3291536050156699E-2</v>
      </c>
      <c r="R18" s="13"/>
      <c r="S18" s="13">
        <v>4.8442906574394498E-2</v>
      </c>
      <c r="T18" s="13">
        <v>5.9701492537313397E-2</v>
      </c>
      <c r="U18" s="13">
        <v>1.6129032258064498E-2</v>
      </c>
      <c r="V18" s="13">
        <v>4.7619047619047603E-2</v>
      </c>
      <c r="W18" s="13">
        <v>5.8823529411764698E-2</v>
      </c>
      <c r="X18" s="13">
        <v>6.0606060606060601E-2</v>
      </c>
      <c r="Y18" s="13">
        <v>4.67289719626168E-2</v>
      </c>
      <c r="Z18" s="13">
        <v>3.3333333333333298E-2</v>
      </c>
      <c r="AA18" s="13">
        <v>3.77358490566038E-2</v>
      </c>
      <c r="AB18" s="13">
        <v>3.1914893617021302E-2</v>
      </c>
      <c r="AC18" s="13">
        <v>4.4117647058823498E-2</v>
      </c>
      <c r="AD18" s="13">
        <v>4.3478260869565202E-2</v>
      </c>
      <c r="AE18" s="13"/>
      <c r="AF18" s="13">
        <v>7.6537013801756607E-2</v>
      </c>
      <c r="AG18" s="13">
        <v>1.9455252918287899E-3</v>
      </c>
      <c r="AH18" s="13"/>
      <c r="AI18" s="13">
        <v>0.11440677966101701</v>
      </c>
      <c r="AJ18" s="13">
        <v>0.11688311688311701</v>
      </c>
      <c r="AK18" s="13">
        <v>3.7572254335260097E-2</v>
      </c>
      <c r="AL18" s="13"/>
      <c r="AM18" s="13">
        <v>0.14705882352941199</v>
      </c>
      <c r="AN18" s="13">
        <v>0.134615384615385</v>
      </c>
      <c r="AO18" s="13">
        <v>7.4074074074074098E-2</v>
      </c>
      <c r="AP18" s="13"/>
      <c r="AQ18" s="13">
        <v>4.5722713864306798E-2</v>
      </c>
      <c r="AR18" s="13">
        <v>4.8437500000000001E-2</v>
      </c>
      <c r="AS18" s="13"/>
      <c r="AT18" s="13">
        <v>4.8048048048047999E-2</v>
      </c>
      <c r="AU18" s="13">
        <v>4.6923879040667402E-2</v>
      </c>
      <c r="AV18" s="13"/>
      <c r="AW18" s="13">
        <v>6.5155807365439106E-2</v>
      </c>
      <c r="AX18" s="13">
        <v>4.09233997901364E-2</v>
      </c>
      <c r="AY18" s="13"/>
      <c r="AZ18" s="13">
        <v>5.7195571955719601E-2</v>
      </c>
      <c r="BA18" s="13">
        <v>4.07894736842105E-2</v>
      </c>
      <c r="BB18" s="13"/>
      <c r="BC18" s="13">
        <v>9.7701149425287404E-2</v>
      </c>
      <c r="BD18" s="13">
        <v>2.6086956521739101E-2</v>
      </c>
      <c r="BE18" s="13"/>
      <c r="BF18" s="13">
        <v>0.110294117647059</v>
      </c>
      <c r="BG18" s="13">
        <v>8.9622641509433998E-2</v>
      </c>
      <c r="BH18" s="13"/>
      <c r="BI18" s="13">
        <v>0.13043478260869601</v>
      </c>
      <c r="BJ18" s="13">
        <v>3.6783575705731403E-2</v>
      </c>
      <c r="BK18" s="13"/>
      <c r="BL18" s="13">
        <v>6.5346534653465294E-2</v>
      </c>
      <c r="BM18" s="13">
        <v>3.4090909090909102E-2</v>
      </c>
    </row>
    <row r="19" spans="2:65" ht="28.8" x14ac:dyDescent="0.3">
      <c r="B19" s="14" t="s">
        <v>174</v>
      </c>
      <c r="C19" s="13">
        <v>3.4039334341906202E-2</v>
      </c>
      <c r="D19" s="13">
        <v>2.8892455858748001E-2</v>
      </c>
      <c r="E19" s="13">
        <v>3.7572254335260097E-2</v>
      </c>
      <c r="F19" s="13"/>
      <c r="G19" s="13">
        <v>2.2099447513812199E-2</v>
      </c>
      <c r="H19" s="13">
        <v>1.6806722689075598E-2</v>
      </c>
      <c r="I19" s="13">
        <v>3.3210332103321E-2</v>
      </c>
      <c r="J19" s="13">
        <v>6.6350710900473897E-2</v>
      </c>
      <c r="K19" s="13">
        <v>3.8167938931297697E-2</v>
      </c>
      <c r="L19" s="13">
        <v>4.0935672514619902E-2</v>
      </c>
      <c r="M19" s="13"/>
      <c r="N19" s="13">
        <v>2.7659574468085101E-2</v>
      </c>
      <c r="O19" s="13">
        <v>3.5294117647058802E-2</v>
      </c>
      <c r="P19" s="13">
        <v>4.49438202247191E-2</v>
      </c>
      <c r="Q19" s="13">
        <v>3.4482758620689703E-2</v>
      </c>
      <c r="R19" s="13"/>
      <c r="S19" s="13">
        <v>3.4602076124567498E-2</v>
      </c>
      <c r="T19" s="13">
        <v>1.49253731343284E-2</v>
      </c>
      <c r="U19" s="13">
        <v>4.8387096774193498E-2</v>
      </c>
      <c r="V19" s="13">
        <v>2.8571428571428598E-2</v>
      </c>
      <c r="W19" s="13">
        <v>4.20168067226891E-2</v>
      </c>
      <c r="X19" s="13">
        <v>4.5454545454545497E-2</v>
      </c>
      <c r="Y19" s="13">
        <v>3.7383177570093497E-2</v>
      </c>
      <c r="Z19" s="13">
        <v>0</v>
      </c>
      <c r="AA19" s="13">
        <v>3.77358490566038E-2</v>
      </c>
      <c r="AB19" s="13">
        <v>3.1914893617021302E-2</v>
      </c>
      <c r="AC19" s="13">
        <v>4.4117647058823498E-2</v>
      </c>
      <c r="AD19" s="13">
        <v>0</v>
      </c>
      <c r="AE19" s="13"/>
      <c r="AF19" s="13">
        <v>4.3914680050188198E-2</v>
      </c>
      <c r="AG19" s="13">
        <v>1.7509727626459099E-2</v>
      </c>
      <c r="AH19" s="13"/>
      <c r="AI19" s="13">
        <v>8.0508474576271194E-2</v>
      </c>
      <c r="AJ19" s="13">
        <v>7.7922077922077906E-2</v>
      </c>
      <c r="AK19" s="13">
        <v>3.4682080924855502E-2</v>
      </c>
      <c r="AL19" s="13"/>
      <c r="AM19" s="13">
        <v>4.4117647058823498E-2</v>
      </c>
      <c r="AN19" s="13">
        <v>3.8461538461538498E-2</v>
      </c>
      <c r="AO19" s="13">
        <v>0.125925925925926</v>
      </c>
      <c r="AP19" s="13"/>
      <c r="AQ19" s="13">
        <v>2.8023598820059E-2</v>
      </c>
      <c r="AR19" s="13">
        <v>4.0625000000000001E-2</v>
      </c>
      <c r="AS19" s="13"/>
      <c r="AT19" s="13">
        <v>3.6036036036036001E-2</v>
      </c>
      <c r="AU19" s="13">
        <v>3.4410844629822697E-2</v>
      </c>
      <c r="AV19" s="13"/>
      <c r="AW19" s="13">
        <v>3.39943342776204E-2</v>
      </c>
      <c r="AX19" s="13">
        <v>3.2528856243441803E-2</v>
      </c>
      <c r="AY19" s="13"/>
      <c r="AZ19" s="13">
        <v>4.98154981549815E-2</v>
      </c>
      <c r="BA19" s="13">
        <v>2.23684210526316E-2</v>
      </c>
      <c r="BB19" s="13"/>
      <c r="BC19" s="13">
        <v>4.31034482758621E-2</v>
      </c>
      <c r="BD19" s="13">
        <v>8.6956521739130405E-2</v>
      </c>
      <c r="BE19" s="13"/>
      <c r="BF19" s="13">
        <v>5.1470588235294101E-2</v>
      </c>
      <c r="BG19" s="13">
        <v>3.77358490566038E-2</v>
      </c>
      <c r="BH19" s="13"/>
      <c r="BI19" s="13">
        <v>4.3478260869565202E-2</v>
      </c>
      <c r="BJ19" s="13">
        <v>3.3361847733105202E-2</v>
      </c>
      <c r="BK19" s="13"/>
      <c r="BL19" s="13">
        <v>3.36633663366337E-2</v>
      </c>
      <c r="BM19" s="13">
        <v>3.4090909090909102E-2</v>
      </c>
    </row>
    <row r="20" spans="2:65" x14ac:dyDescent="0.3">
      <c r="B20" s="14" t="s">
        <v>172</v>
      </c>
      <c r="C20" s="13">
        <v>2.9500756429652001E-2</v>
      </c>
      <c r="D20" s="13">
        <v>3.5313001605136403E-2</v>
      </c>
      <c r="E20" s="13">
        <v>2.3121387283237E-2</v>
      </c>
      <c r="F20" s="13"/>
      <c r="G20" s="13">
        <v>6.0773480662983402E-2</v>
      </c>
      <c r="H20" s="13">
        <v>4.4817927170868299E-2</v>
      </c>
      <c r="I20" s="13">
        <v>2.5830258302582999E-2</v>
      </c>
      <c r="J20" s="13">
        <v>1.4218009478673001E-2</v>
      </c>
      <c r="K20" s="13">
        <v>7.63358778625954E-3</v>
      </c>
      <c r="L20" s="13">
        <v>5.8479532163742704E-3</v>
      </c>
      <c r="M20" s="13"/>
      <c r="N20" s="13">
        <v>3.4042553191489397E-2</v>
      </c>
      <c r="O20" s="13">
        <v>2.64705882352941E-2</v>
      </c>
      <c r="P20" s="13">
        <v>3.9325842696629199E-2</v>
      </c>
      <c r="Q20" s="13">
        <v>1.88087774294671E-2</v>
      </c>
      <c r="R20" s="13"/>
      <c r="S20" s="13">
        <v>3.8062283737024201E-2</v>
      </c>
      <c r="T20" s="13">
        <v>3.7313432835820899E-2</v>
      </c>
      <c r="U20" s="13">
        <v>1.6129032258064498E-2</v>
      </c>
      <c r="V20" s="13">
        <v>9.5238095238095195E-3</v>
      </c>
      <c r="W20" s="13">
        <v>2.5210084033613401E-2</v>
      </c>
      <c r="X20" s="13">
        <v>3.03030303030303E-2</v>
      </c>
      <c r="Y20" s="13">
        <v>2.80373831775701E-2</v>
      </c>
      <c r="Z20" s="13">
        <v>3.3333333333333298E-2</v>
      </c>
      <c r="AA20" s="13">
        <v>3.77358490566038E-2</v>
      </c>
      <c r="AB20" s="13">
        <v>1.0638297872340399E-2</v>
      </c>
      <c r="AC20" s="13">
        <v>4.4117647058823498E-2</v>
      </c>
      <c r="AD20" s="13">
        <v>0</v>
      </c>
      <c r="AE20" s="13"/>
      <c r="AF20" s="13">
        <v>4.8933500627352598E-2</v>
      </c>
      <c r="AG20" s="13">
        <v>0</v>
      </c>
      <c r="AH20" s="13"/>
      <c r="AI20" s="13">
        <v>6.7796610169491497E-2</v>
      </c>
      <c r="AJ20" s="13">
        <v>7.7922077922077906E-2</v>
      </c>
      <c r="AK20" s="13">
        <v>3.17919075144509E-2</v>
      </c>
      <c r="AL20" s="13"/>
      <c r="AM20" s="13">
        <v>2.9411764705882401E-2</v>
      </c>
      <c r="AN20" s="13">
        <v>7.69230769230769E-2</v>
      </c>
      <c r="AO20" s="13">
        <v>5.9259259259259303E-2</v>
      </c>
      <c r="AP20" s="13"/>
      <c r="AQ20" s="13">
        <v>3.5398230088495602E-2</v>
      </c>
      <c r="AR20" s="13">
        <v>2.34375E-2</v>
      </c>
      <c r="AS20" s="13"/>
      <c r="AT20" s="13">
        <v>3.0030030030029999E-2</v>
      </c>
      <c r="AU20" s="13">
        <v>2.9197080291970798E-2</v>
      </c>
      <c r="AV20" s="13"/>
      <c r="AW20" s="13">
        <v>4.2492917847025503E-2</v>
      </c>
      <c r="AX20" s="13">
        <v>2.5183630640083901E-2</v>
      </c>
      <c r="AY20" s="13"/>
      <c r="AZ20" s="13">
        <v>2.2140221402214E-2</v>
      </c>
      <c r="BA20" s="13">
        <v>3.5526315789473698E-2</v>
      </c>
      <c r="BB20" s="13"/>
      <c r="BC20" s="13">
        <v>6.8965517241379296E-2</v>
      </c>
      <c r="BD20" s="13">
        <v>2.1739130434782601E-2</v>
      </c>
      <c r="BE20" s="13"/>
      <c r="BF20" s="13">
        <v>8.8235294117647106E-2</v>
      </c>
      <c r="BG20" s="13">
        <v>5.6603773584905703E-2</v>
      </c>
      <c r="BH20" s="13"/>
      <c r="BI20" s="13">
        <v>7.9710144927536197E-2</v>
      </c>
      <c r="BJ20" s="13">
        <v>2.3096663815226699E-2</v>
      </c>
      <c r="BK20" s="13"/>
      <c r="BL20" s="13">
        <v>2.9702970297029702E-2</v>
      </c>
      <c r="BM20" s="13">
        <v>2.9040404040403998E-2</v>
      </c>
    </row>
    <row r="21" spans="2:65" x14ac:dyDescent="0.3">
      <c r="B21" s="14" t="s">
        <v>173</v>
      </c>
      <c r="C21" s="13">
        <v>1.81543116490166E-2</v>
      </c>
      <c r="D21" s="13">
        <v>9.6308186195826605E-3</v>
      </c>
      <c r="E21" s="13">
        <v>2.4566473988439301E-2</v>
      </c>
      <c r="F21" s="13"/>
      <c r="G21" s="13">
        <v>4.9723756906077297E-2</v>
      </c>
      <c r="H21" s="13">
        <v>1.4005602240896401E-2</v>
      </c>
      <c r="I21" s="13">
        <v>2.2140221402214E-2</v>
      </c>
      <c r="J21" s="13">
        <v>9.4786729857819895E-3</v>
      </c>
      <c r="K21" s="13">
        <v>0</v>
      </c>
      <c r="L21" s="13">
        <v>1.1695906432748499E-2</v>
      </c>
      <c r="M21" s="13"/>
      <c r="N21" s="13">
        <v>1.27659574468085E-2</v>
      </c>
      <c r="O21" s="13">
        <v>2.9411764705882401E-2</v>
      </c>
      <c r="P21" s="13">
        <v>5.6179775280898901E-3</v>
      </c>
      <c r="Q21" s="13">
        <v>2.1943573667711599E-2</v>
      </c>
      <c r="R21" s="13"/>
      <c r="S21" s="13">
        <v>2.0761245674740501E-2</v>
      </c>
      <c r="T21" s="13">
        <v>2.2388059701492501E-2</v>
      </c>
      <c r="U21" s="13">
        <v>3.2258064516128997E-2</v>
      </c>
      <c r="V21" s="13">
        <v>0</v>
      </c>
      <c r="W21" s="13">
        <v>2.5210084033613401E-2</v>
      </c>
      <c r="X21" s="13">
        <v>1.5151515151515201E-2</v>
      </c>
      <c r="Y21" s="13">
        <v>9.3457943925233603E-3</v>
      </c>
      <c r="Z21" s="13">
        <v>0</v>
      </c>
      <c r="AA21" s="13">
        <v>1.25786163522013E-2</v>
      </c>
      <c r="AB21" s="13">
        <v>3.1914893617021302E-2</v>
      </c>
      <c r="AC21" s="13">
        <v>0</v>
      </c>
      <c r="AD21" s="13">
        <v>8.6956521739130405E-2</v>
      </c>
      <c r="AE21" s="13"/>
      <c r="AF21" s="13">
        <v>2.88582183186951E-2</v>
      </c>
      <c r="AG21" s="13">
        <v>1.9455252918287899E-3</v>
      </c>
      <c r="AH21" s="13"/>
      <c r="AI21" s="13">
        <v>2.9661016949152502E-2</v>
      </c>
      <c r="AJ21" s="13">
        <v>2.5974025974026E-2</v>
      </c>
      <c r="AK21" s="13">
        <v>3.17919075144509E-2</v>
      </c>
      <c r="AL21" s="13"/>
      <c r="AM21" s="13">
        <v>2.9411764705882401E-2</v>
      </c>
      <c r="AN21" s="13">
        <v>1.9230769230769201E-2</v>
      </c>
      <c r="AO21" s="13">
        <v>2.96296296296296E-2</v>
      </c>
      <c r="AP21" s="13"/>
      <c r="AQ21" s="13">
        <v>8.8495575221238902E-3</v>
      </c>
      <c r="AR21" s="13">
        <v>2.8125000000000001E-2</v>
      </c>
      <c r="AS21" s="13"/>
      <c r="AT21" s="13">
        <v>9.0090090090090107E-3</v>
      </c>
      <c r="AU21" s="13">
        <v>2.18978102189781E-2</v>
      </c>
      <c r="AV21" s="13"/>
      <c r="AW21" s="13">
        <v>3.9660056657223802E-2</v>
      </c>
      <c r="AX21" s="13">
        <v>1.04931794333683E-2</v>
      </c>
      <c r="AY21" s="13"/>
      <c r="AZ21" s="13">
        <v>3.5055350553505497E-2</v>
      </c>
      <c r="BA21" s="13">
        <v>6.5789473684210497E-3</v>
      </c>
      <c r="BB21" s="13"/>
      <c r="BC21" s="13">
        <v>2.8735632183908E-2</v>
      </c>
      <c r="BD21" s="13">
        <v>3.0434782608695699E-2</v>
      </c>
      <c r="BE21" s="13"/>
      <c r="BF21" s="13">
        <v>0</v>
      </c>
      <c r="BG21" s="13">
        <v>4.71698113207547E-2</v>
      </c>
      <c r="BH21" s="13"/>
      <c r="BI21" s="13">
        <v>5.0724637681159403E-2</v>
      </c>
      <c r="BJ21" s="13">
        <v>1.3686911890504701E-2</v>
      </c>
      <c r="BK21" s="13"/>
      <c r="BL21" s="13">
        <v>2.7722772277227699E-2</v>
      </c>
      <c r="BM21" s="13">
        <v>1.13636363636364E-2</v>
      </c>
    </row>
    <row r="22" spans="2:65" x14ac:dyDescent="0.3">
      <c r="B22" s="14" t="s">
        <v>175</v>
      </c>
      <c r="C22" s="22">
        <v>7.5642965204235999E-3</v>
      </c>
      <c r="D22" s="22">
        <v>6.4205457463884404E-3</v>
      </c>
      <c r="E22" s="22">
        <v>8.6705202312138702E-3</v>
      </c>
      <c r="F22" s="22"/>
      <c r="G22" s="22">
        <v>2.7624309392265199E-2</v>
      </c>
      <c r="H22" s="22">
        <v>5.60224089635854E-3</v>
      </c>
      <c r="I22" s="22">
        <v>0</v>
      </c>
      <c r="J22" s="22">
        <v>1.4218009478673001E-2</v>
      </c>
      <c r="K22" s="22">
        <v>0</v>
      </c>
      <c r="L22" s="22">
        <v>0</v>
      </c>
      <c r="M22" s="22"/>
      <c r="N22" s="22">
        <v>8.5106382978723406E-3</v>
      </c>
      <c r="O22" s="22">
        <v>5.8823529411764696E-3</v>
      </c>
      <c r="P22" s="22">
        <v>5.6179775280898901E-3</v>
      </c>
      <c r="Q22" s="22">
        <v>9.4043887147335394E-3</v>
      </c>
      <c r="R22" s="22"/>
      <c r="S22" s="22">
        <v>1.03806228373702E-2</v>
      </c>
      <c r="T22" s="22">
        <v>0</v>
      </c>
      <c r="U22" s="22">
        <v>0</v>
      </c>
      <c r="V22" s="22">
        <v>1.9047619047619001E-2</v>
      </c>
      <c r="W22" s="22">
        <v>1.6806722689075598E-2</v>
      </c>
      <c r="X22" s="22">
        <v>1.5151515151515201E-2</v>
      </c>
      <c r="Y22" s="22">
        <v>0</v>
      </c>
      <c r="Z22" s="22">
        <v>0</v>
      </c>
      <c r="AA22" s="22">
        <v>6.2893081761006301E-3</v>
      </c>
      <c r="AB22" s="22">
        <v>0</v>
      </c>
      <c r="AC22" s="22">
        <v>0</v>
      </c>
      <c r="AD22" s="22">
        <v>0</v>
      </c>
      <c r="AE22" s="22"/>
      <c r="AF22" s="22">
        <v>0</v>
      </c>
      <c r="AG22" s="22">
        <v>0</v>
      </c>
      <c r="AH22" s="22"/>
      <c r="AI22" s="22">
        <v>0</v>
      </c>
      <c r="AJ22" s="22">
        <v>0</v>
      </c>
      <c r="AK22" s="22">
        <v>0</v>
      </c>
      <c r="AL22" s="22"/>
      <c r="AM22" s="22">
        <v>0</v>
      </c>
      <c r="AN22" s="22">
        <v>0</v>
      </c>
      <c r="AO22" s="22">
        <v>0</v>
      </c>
      <c r="AP22" s="22"/>
      <c r="AQ22" s="22">
        <v>7.3746312684365798E-3</v>
      </c>
      <c r="AR22" s="22">
        <v>7.8125E-3</v>
      </c>
      <c r="AS22" s="22"/>
      <c r="AT22" s="22">
        <v>9.0090090090090107E-3</v>
      </c>
      <c r="AU22" s="22">
        <v>5.2137643378519297E-3</v>
      </c>
      <c r="AV22" s="22"/>
      <c r="AW22" s="22">
        <v>8.4985835694051E-3</v>
      </c>
      <c r="AX22" s="22">
        <v>7.3452256033578198E-3</v>
      </c>
      <c r="AY22" s="22"/>
      <c r="AZ22" s="22">
        <v>7.3800738007380098E-3</v>
      </c>
      <c r="BA22" s="22">
        <v>6.5789473684210497E-3</v>
      </c>
      <c r="BB22" s="22"/>
      <c r="BC22" s="22">
        <v>0</v>
      </c>
      <c r="BD22" s="22">
        <v>0</v>
      </c>
      <c r="BE22" s="22"/>
      <c r="BF22" s="22">
        <v>0</v>
      </c>
      <c r="BG22" s="22">
        <v>0</v>
      </c>
      <c r="BH22" s="22"/>
      <c r="BI22" s="22">
        <v>0</v>
      </c>
      <c r="BJ22" s="22">
        <v>7.6988879384088998E-3</v>
      </c>
      <c r="BK22" s="22"/>
      <c r="BL22" s="22">
        <v>9.9009900990098994E-3</v>
      </c>
      <c r="BM22" s="22">
        <v>5.0505050505050501E-3</v>
      </c>
    </row>
    <row r="23" spans="2:65" x14ac:dyDescent="0.3">
      <c r="B23" s="15"/>
    </row>
    <row r="24" spans="2:65" x14ac:dyDescent="0.3">
      <c r="B24" t="s">
        <v>80</v>
      </c>
    </row>
    <row r="25" spans="2:65" x14ac:dyDescent="0.3">
      <c r="B25" t="s">
        <v>81</v>
      </c>
    </row>
    <row r="27" spans="2:65" x14ac:dyDescent="0.3">
      <c r="B2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M18"/>
  <sheetViews>
    <sheetView showGridLines="0" workbookViewId="0">
      <pane xSplit="2" topLeftCell="C1" activePane="topRight" state="frozen"/>
      <selection pane="topRight" activeCell="B13" sqref="B13"/>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183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177</v>
      </c>
      <c r="C8" s="13">
        <v>0.25192012288786497</v>
      </c>
      <c r="D8" s="13">
        <v>0.24573378839590401</v>
      </c>
      <c r="E8" s="13">
        <v>0.25495750708215298</v>
      </c>
      <c r="F8" s="13"/>
      <c r="G8" s="13">
        <v>0.20338983050847501</v>
      </c>
      <c r="H8" s="13">
        <v>0.270531400966184</v>
      </c>
      <c r="I8" s="13">
        <v>0.23913043478260901</v>
      </c>
      <c r="J8" s="13">
        <v>0.24418604651162801</v>
      </c>
      <c r="K8" s="13">
        <v>0.22807017543859601</v>
      </c>
      <c r="L8" s="13">
        <v>0.37777777777777799</v>
      </c>
      <c r="M8" s="13"/>
      <c r="N8" s="13">
        <v>0.238095238095238</v>
      </c>
      <c r="O8" s="13">
        <v>0.23214285714285701</v>
      </c>
      <c r="P8" s="13">
        <v>0.26041666666666702</v>
      </c>
      <c r="Q8" s="13">
        <v>0.3</v>
      </c>
      <c r="R8" s="13"/>
      <c r="S8" s="13">
        <v>0.195945945945946</v>
      </c>
      <c r="T8" s="13">
        <v>0.36065573770491799</v>
      </c>
      <c r="U8" s="13">
        <v>0.25</v>
      </c>
      <c r="V8" s="13">
        <v>0.1875</v>
      </c>
      <c r="W8" s="13">
        <v>0.240740740740741</v>
      </c>
      <c r="X8" s="13">
        <v>0.26229508196721302</v>
      </c>
      <c r="Y8" s="13">
        <v>0.23529411764705899</v>
      </c>
      <c r="Z8" s="13">
        <v>0.38095238095238099</v>
      </c>
      <c r="AA8" s="13">
        <v>0.24444444444444399</v>
      </c>
      <c r="AB8" s="13">
        <v>0.25581395348837199</v>
      </c>
      <c r="AC8" s="13">
        <v>0.32258064516128998</v>
      </c>
      <c r="AD8" s="13">
        <v>0.42857142857142899</v>
      </c>
      <c r="AE8" s="13"/>
      <c r="AF8" s="13">
        <v>0.25271317829457401</v>
      </c>
      <c r="AG8" s="13">
        <v>0.2</v>
      </c>
      <c r="AH8" s="13"/>
      <c r="AI8" s="13">
        <v>0.22033898305084701</v>
      </c>
      <c r="AJ8" s="13">
        <v>0.24637681159420299</v>
      </c>
      <c r="AK8" s="13">
        <v>0.27710843373493999</v>
      </c>
      <c r="AL8" s="13"/>
      <c r="AM8" s="13">
        <v>0.23529411764705899</v>
      </c>
      <c r="AN8" s="13">
        <v>0.269230769230769</v>
      </c>
      <c r="AO8" s="13">
        <v>0.146153846153846</v>
      </c>
      <c r="AP8" s="13"/>
      <c r="AQ8" s="13">
        <v>0.232198142414861</v>
      </c>
      <c r="AR8" s="13">
        <v>0.27217125382263002</v>
      </c>
      <c r="AS8" s="13"/>
      <c r="AT8" s="13">
        <v>0.27564102564102599</v>
      </c>
      <c r="AU8" s="13">
        <v>0.24791666666666701</v>
      </c>
      <c r="AV8" s="13"/>
      <c r="AW8" s="13">
        <v>0.31034482758620702</v>
      </c>
      <c r="AX8" s="13">
        <v>0.22831050228310501</v>
      </c>
      <c r="AY8" s="13"/>
      <c r="AZ8" s="13">
        <v>0.28363636363636402</v>
      </c>
      <c r="BA8" s="13">
        <v>0.23351648351648399</v>
      </c>
      <c r="BB8" s="13"/>
      <c r="BC8" s="13">
        <v>0.47674418604651198</v>
      </c>
      <c r="BD8" s="13">
        <v>0</v>
      </c>
      <c r="BE8" s="13"/>
      <c r="BF8" s="13">
        <v>0.402985074626866</v>
      </c>
      <c r="BG8" s="13">
        <v>0.52380952380952395</v>
      </c>
      <c r="BH8" s="13"/>
      <c r="BI8" s="13">
        <v>0.29487179487179499</v>
      </c>
      <c r="BJ8" s="13">
        <v>0.247349823321555</v>
      </c>
      <c r="BK8" s="13"/>
      <c r="BL8" s="13">
        <v>0.247349823321555</v>
      </c>
      <c r="BM8" s="13">
        <v>0.256410256410256</v>
      </c>
    </row>
    <row r="9" spans="2:65" x14ac:dyDescent="0.3">
      <c r="B9" s="14" t="s">
        <v>178</v>
      </c>
      <c r="C9" s="13">
        <v>0.27649769585253497</v>
      </c>
      <c r="D9" s="13">
        <v>0.30034129692832801</v>
      </c>
      <c r="E9" s="13">
        <v>0.25779036827195501</v>
      </c>
      <c r="F9" s="13"/>
      <c r="G9" s="13">
        <v>0.34745762711864397</v>
      </c>
      <c r="H9" s="13">
        <v>0.352657004830918</v>
      </c>
      <c r="I9" s="13">
        <v>0.23913043478260901</v>
      </c>
      <c r="J9" s="13">
        <v>0.17441860465116299</v>
      </c>
      <c r="K9" s="13">
        <v>0.24561403508771901</v>
      </c>
      <c r="L9" s="13">
        <v>8.8888888888888906E-2</v>
      </c>
      <c r="M9" s="13"/>
      <c r="N9" s="13">
        <v>0.29004329004328999</v>
      </c>
      <c r="O9" s="13">
        <v>0.30357142857142899</v>
      </c>
      <c r="P9" s="13">
        <v>0.20833333333333301</v>
      </c>
      <c r="Q9" s="13">
        <v>0.266666666666667</v>
      </c>
      <c r="R9" s="13"/>
      <c r="S9" s="13">
        <v>0.31081081081081102</v>
      </c>
      <c r="T9" s="13">
        <v>0.213114754098361</v>
      </c>
      <c r="U9" s="13">
        <v>0.22222222222222199</v>
      </c>
      <c r="V9" s="13">
        <v>0.25</v>
      </c>
      <c r="W9" s="13">
        <v>0.35185185185185203</v>
      </c>
      <c r="X9" s="13">
        <v>0.34426229508196698</v>
      </c>
      <c r="Y9" s="13">
        <v>0.23529411764705899</v>
      </c>
      <c r="Z9" s="13">
        <v>0.14285714285714299</v>
      </c>
      <c r="AA9" s="13">
        <v>0.266666666666667</v>
      </c>
      <c r="AB9" s="13">
        <v>0.30232558139534899</v>
      </c>
      <c r="AC9" s="13">
        <v>0.25806451612903197</v>
      </c>
      <c r="AD9" s="13">
        <v>0.14285714285714299</v>
      </c>
      <c r="AE9" s="13"/>
      <c r="AF9" s="13">
        <v>0.277519379844961</v>
      </c>
      <c r="AG9" s="13">
        <v>0.2</v>
      </c>
      <c r="AH9" s="13"/>
      <c r="AI9" s="13">
        <v>0.23728813559322001</v>
      </c>
      <c r="AJ9" s="13">
        <v>0.39130434782608697</v>
      </c>
      <c r="AK9" s="13">
        <v>0.29216867469879498</v>
      </c>
      <c r="AL9" s="13"/>
      <c r="AM9" s="13">
        <v>0.220588235294118</v>
      </c>
      <c r="AN9" s="13">
        <v>0.30769230769230799</v>
      </c>
      <c r="AO9" s="13">
        <v>0.16153846153846199</v>
      </c>
      <c r="AP9" s="13"/>
      <c r="AQ9" s="13">
        <v>0.33746130030959798</v>
      </c>
      <c r="AR9" s="13">
        <v>0.21712538226299699</v>
      </c>
      <c r="AS9" s="13"/>
      <c r="AT9" s="13">
        <v>0.30128205128205099</v>
      </c>
      <c r="AU9" s="13">
        <v>0.266666666666667</v>
      </c>
      <c r="AV9" s="13"/>
      <c r="AW9" s="13">
        <v>0.30541871921182301</v>
      </c>
      <c r="AX9" s="13">
        <v>0.26255707762557101</v>
      </c>
      <c r="AY9" s="13"/>
      <c r="AZ9" s="13">
        <v>0.232727272727273</v>
      </c>
      <c r="BA9" s="13">
        <v>0.30219780219780201</v>
      </c>
      <c r="BB9" s="13"/>
      <c r="BC9" s="13">
        <v>0.52325581395348797</v>
      </c>
      <c r="BD9" s="13">
        <v>0</v>
      </c>
      <c r="BE9" s="13"/>
      <c r="BF9" s="13">
        <v>0.59701492537313405</v>
      </c>
      <c r="BG9" s="13">
        <v>0.476190476190476</v>
      </c>
      <c r="BH9" s="13"/>
      <c r="BI9" s="13">
        <v>0.269230769230769</v>
      </c>
      <c r="BJ9" s="13">
        <v>0.27385159010600701</v>
      </c>
      <c r="BK9" s="13"/>
      <c r="BL9" s="13">
        <v>0.27561837455830401</v>
      </c>
      <c r="BM9" s="13">
        <v>0.26780626780626798</v>
      </c>
    </row>
    <row r="10" spans="2:65" x14ac:dyDescent="0.3">
      <c r="B10" s="14" t="s">
        <v>179</v>
      </c>
      <c r="C10" s="13">
        <v>0.19662058371735799</v>
      </c>
      <c r="D10" s="13">
        <v>0.18771331058020499</v>
      </c>
      <c r="E10" s="13">
        <v>0.20396600566572201</v>
      </c>
      <c r="F10" s="13"/>
      <c r="G10" s="13">
        <v>0.194915254237288</v>
      </c>
      <c r="H10" s="13">
        <v>0.20772946859903399</v>
      </c>
      <c r="I10" s="13">
        <v>0.217391304347826</v>
      </c>
      <c r="J10" s="13">
        <v>0.15116279069767399</v>
      </c>
      <c r="K10" s="13">
        <v>0.21052631578947401</v>
      </c>
      <c r="L10" s="13">
        <v>0.155555555555556</v>
      </c>
      <c r="M10" s="13"/>
      <c r="N10" s="13">
        <v>0.18614718614718601</v>
      </c>
      <c r="O10" s="13">
        <v>0.238095238095238</v>
      </c>
      <c r="P10" s="13">
        <v>0.20833333333333301</v>
      </c>
      <c r="Q10" s="13">
        <v>0.146666666666667</v>
      </c>
      <c r="R10" s="13"/>
      <c r="S10" s="13">
        <v>0.25</v>
      </c>
      <c r="T10" s="13">
        <v>0.14754098360655701</v>
      </c>
      <c r="U10" s="13">
        <v>0.11111111111111099</v>
      </c>
      <c r="V10" s="13">
        <v>0.16666666666666699</v>
      </c>
      <c r="W10" s="13">
        <v>0.240740740740741</v>
      </c>
      <c r="X10" s="13">
        <v>0.14754098360655701</v>
      </c>
      <c r="Y10" s="13">
        <v>0.31372549019607798</v>
      </c>
      <c r="Z10" s="13">
        <v>0.14285714285714299</v>
      </c>
      <c r="AA10" s="13">
        <v>0.211111111111111</v>
      </c>
      <c r="AB10" s="13">
        <v>0.162790697674419</v>
      </c>
      <c r="AC10" s="13">
        <v>9.6774193548387094E-2</v>
      </c>
      <c r="AD10" s="13">
        <v>0</v>
      </c>
      <c r="AE10" s="13"/>
      <c r="AF10" s="13">
        <v>0.19844961240310099</v>
      </c>
      <c r="AG10" s="13">
        <v>0</v>
      </c>
      <c r="AH10" s="13"/>
      <c r="AI10" s="13">
        <v>0.26271186440678002</v>
      </c>
      <c r="AJ10" s="13">
        <v>0.15942028985507201</v>
      </c>
      <c r="AK10" s="13">
        <v>0.16265060240963899</v>
      </c>
      <c r="AL10" s="13"/>
      <c r="AM10" s="13">
        <v>0.25</v>
      </c>
      <c r="AN10" s="13">
        <v>0.21153846153846201</v>
      </c>
      <c r="AO10" s="13">
        <v>0.34615384615384598</v>
      </c>
      <c r="AP10" s="13"/>
      <c r="AQ10" s="13">
        <v>0.20433436532507701</v>
      </c>
      <c r="AR10" s="13">
        <v>0.18960244648318</v>
      </c>
      <c r="AS10" s="13"/>
      <c r="AT10" s="13">
        <v>0.19230769230769201</v>
      </c>
      <c r="AU10" s="13">
        <v>0.195833333333333</v>
      </c>
      <c r="AV10" s="13"/>
      <c r="AW10" s="13">
        <v>0.16256157635467999</v>
      </c>
      <c r="AX10" s="13">
        <v>0.21232876712328799</v>
      </c>
      <c r="AY10" s="13"/>
      <c r="AZ10" s="13">
        <v>0.15272727272727299</v>
      </c>
      <c r="BA10" s="13">
        <v>0.230769230769231</v>
      </c>
      <c r="BB10" s="13"/>
      <c r="BC10" s="13">
        <v>0</v>
      </c>
      <c r="BD10" s="13">
        <v>0.40758293838862603</v>
      </c>
      <c r="BE10" s="13"/>
      <c r="BF10" s="13">
        <v>0</v>
      </c>
      <c r="BG10" s="13">
        <v>0</v>
      </c>
      <c r="BH10" s="13"/>
      <c r="BI10" s="13">
        <v>0.15384615384615399</v>
      </c>
      <c r="BJ10" s="13">
        <v>0.203180212014134</v>
      </c>
      <c r="BK10" s="13"/>
      <c r="BL10" s="13">
        <v>0.18374558303886901</v>
      </c>
      <c r="BM10" s="13">
        <v>0.20512820512820501</v>
      </c>
    </row>
    <row r="11" spans="2:65" x14ac:dyDescent="0.3">
      <c r="B11" s="14" t="s">
        <v>180</v>
      </c>
      <c r="C11" s="13">
        <v>0.17204301075268799</v>
      </c>
      <c r="D11" s="13">
        <v>0.17406143344709901</v>
      </c>
      <c r="E11" s="13">
        <v>0.16997167138810201</v>
      </c>
      <c r="F11" s="13"/>
      <c r="G11" s="13">
        <v>0.11864406779661001</v>
      </c>
      <c r="H11" s="13">
        <v>0.101449275362319</v>
      </c>
      <c r="I11" s="13">
        <v>0.18115942028985499</v>
      </c>
      <c r="J11" s="13">
        <v>0.31395348837209303</v>
      </c>
      <c r="K11" s="13">
        <v>0.21052631578947401</v>
      </c>
      <c r="L11" s="13">
        <v>0.28888888888888897</v>
      </c>
      <c r="M11" s="13"/>
      <c r="N11" s="13">
        <v>0.18614718614718601</v>
      </c>
      <c r="O11" s="13">
        <v>0.14285714285714299</v>
      </c>
      <c r="P11" s="13">
        <v>0.1875</v>
      </c>
      <c r="Q11" s="13">
        <v>0.17333333333333301</v>
      </c>
      <c r="R11" s="13"/>
      <c r="S11" s="13">
        <v>0.168918918918919</v>
      </c>
      <c r="T11" s="13">
        <v>0.18032786885245899</v>
      </c>
      <c r="U11" s="13">
        <v>0.16666666666666699</v>
      </c>
      <c r="V11" s="13">
        <v>0.20833333333333301</v>
      </c>
      <c r="W11" s="13">
        <v>9.2592592592592601E-2</v>
      </c>
      <c r="X11" s="13">
        <v>0.16393442622950799</v>
      </c>
      <c r="Y11" s="13">
        <v>0.15686274509803899</v>
      </c>
      <c r="Z11" s="13">
        <v>0.14285714285714299</v>
      </c>
      <c r="AA11" s="13">
        <v>0.18888888888888899</v>
      </c>
      <c r="AB11" s="13">
        <v>0.209302325581395</v>
      </c>
      <c r="AC11" s="13">
        <v>0.25806451612903197</v>
      </c>
      <c r="AD11" s="13">
        <v>0</v>
      </c>
      <c r="AE11" s="13"/>
      <c r="AF11" s="13">
        <v>0.16899224806201599</v>
      </c>
      <c r="AG11" s="13">
        <v>0.4</v>
      </c>
      <c r="AH11" s="13"/>
      <c r="AI11" s="13">
        <v>0.18220338983050799</v>
      </c>
      <c r="AJ11" s="13">
        <v>0.101449275362319</v>
      </c>
      <c r="AK11" s="13">
        <v>0.16867469879518099</v>
      </c>
      <c r="AL11" s="13"/>
      <c r="AM11" s="13">
        <v>0.161764705882353</v>
      </c>
      <c r="AN11" s="13">
        <v>0.134615384615385</v>
      </c>
      <c r="AO11" s="13">
        <v>0.22307692307692301</v>
      </c>
      <c r="AP11" s="13"/>
      <c r="AQ11" s="13">
        <v>0.15170278637770901</v>
      </c>
      <c r="AR11" s="13">
        <v>0.192660550458716</v>
      </c>
      <c r="AS11" s="13"/>
      <c r="AT11" s="13">
        <v>0.18589743589743599</v>
      </c>
      <c r="AU11" s="13">
        <v>0.16875000000000001</v>
      </c>
      <c r="AV11" s="13"/>
      <c r="AW11" s="13">
        <v>0.108374384236453</v>
      </c>
      <c r="AX11" s="13">
        <v>0.19634703196347</v>
      </c>
      <c r="AY11" s="13"/>
      <c r="AZ11" s="13">
        <v>0.189090909090909</v>
      </c>
      <c r="BA11" s="13">
        <v>0.159340659340659</v>
      </c>
      <c r="BB11" s="13"/>
      <c r="BC11" s="13">
        <v>0</v>
      </c>
      <c r="BD11" s="13">
        <v>0.34123222748815202</v>
      </c>
      <c r="BE11" s="13"/>
      <c r="BF11" s="13">
        <v>0</v>
      </c>
      <c r="BG11" s="13">
        <v>0</v>
      </c>
      <c r="BH11" s="13"/>
      <c r="BI11" s="13">
        <v>0.15384615384615399</v>
      </c>
      <c r="BJ11" s="13">
        <v>0.17667844522968201</v>
      </c>
      <c r="BK11" s="13"/>
      <c r="BL11" s="13">
        <v>0.16607773851590099</v>
      </c>
      <c r="BM11" s="13">
        <v>0.18518518518518501</v>
      </c>
    </row>
    <row r="12" spans="2:65" x14ac:dyDescent="0.3">
      <c r="B12" s="14" t="s">
        <v>181</v>
      </c>
      <c r="C12" s="13">
        <v>9.9846390168970803E-2</v>
      </c>
      <c r="D12" s="13">
        <v>8.5324232081911297E-2</v>
      </c>
      <c r="E12" s="13">
        <v>0.113314447592068</v>
      </c>
      <c r="F12" s="13"/>
      <c r="G12" s="13">
        <v>0.13559322033898299</v>
      </c>
      <c r="H12" s="13">
        <v>6.2801932367149801E-2</v>
      </c>
      <c r="I12" s="13">
        <v>0.115942028985507</v>
      </c>
      <c r="J12" s="13">
        <v>0.116279069767442</v>
      </c>
      <c r="K12" s="13">
        <v>0.105263157894737</v>
      </c>
      <c r="L12" s="13">
        <v>8.8888888888888906E-2</v>
      </c>
      <c r="M12" s="13"/>
      <c r="N12" s="13">
        <v>9.9567099567099596E-2</v>
      </c>
      <c r="O12" s="13">
        <v>8.3333333333333301E-2</v>
      </c>
      <c r="P12" s="13">
        <v>0.125</v>
      </c>
      <c r="Q12" s="13">
        <v>0.10666666666666701</v>
      </c>
      <c r="R12" s="13"/>
      <c r="S12" s="13">
        <v>7.4324324324324301E-2</v>
      </c>
      <c r="T12" s="13">
        <v>9.8360655737704902E-2</v>
      </c>
      <c r="U12" s="13">
        <v>0.25</v>
      </c>
      <c r="V12" s="13">
        <v>0.16666666666666699</v>
      </c>
      <c r="W12" s="13">
        <v>7.4074074074074098E-2</v>
      </c>
      <c r="X12" s="13">
        <v>8.1967213114754106E-2</v>
      </c>
      <c r="Y12" s="13">
        <v>5.8823529411764698E-2</v>
      </c>
      <c r="Z12" s="13">
        <v>0.19047619047618999</v>
      </c>
      <c r="AA12" s="13">
        <v>8.8888888888888906E-2</v>
      </c>
      <c r="AB12" s="13">
        <v>6.9767441860465101E-2</v>
      </c>
      <c r="AC12" s="13">
        <v>6.4516129032258104E-2</v>
      </c>
      <c r="AD12" s="13">
        <v>0.28571428571428598</v>
      </c>
      <c r="AE12" s="13"/>
      <c r="AF12" s="13">
        <v>9.92248062015504E-2</v>
      </c>
      <c r="AG12" s="13">
        <v>0.2</v>
      </c>
      <c r="AH12" s="13"/>
      <c r="AI12" s="13">
        <v>9.3220338983050793E-2</v>
      </c>
      <c r="AJ12" s="13">
        <v>0.101449275362319</v>
      </c>
      <c r="AK12" s="13">
        <v>9.9397590361445798E-2</v>
      </c>
      <c r="AL12" s="13"/>
      <c r="AM12" s="13">
        <v>0.13235294117647101</v>
      </c>
      <c r="AN12" s="13">
        <v>7.69230769230769E-2</v>
      </c>
      <c r="AO12" s="13">
        <v>0.115384615384615</v>
      </c>
      <c r="AP12" s="13"/>
      <c r="AQ12" s="13">
        <v>7.4303405572755402E-2</v>
      </c>
      <c r="AR12" s="13">
        <v>0.122324159021407</v>
      </c>
      <c r="AS12" s="13"/>
      <c r="AT12" s="13">
        <v>4.48717948717949E-2</v>
      </c>
      <c r="AU12" s="13">
        <v>0.116666666666667</v>
      </c>
      <c r="AV12" s="13"/>
      <c r="AW12" s="13">
        <v>0.108374384236453</v>
      </c>
      <c r="AX12" s="13">
        <v>9.8173515981735196E-2</v>
      </c>
      <c r="AY12" s="13"/>
      <c r="AZ12" s="13">
        <v>0.134545454545455</v>
      </c>
      <c r="BA12" s="13">
        <v>7.4175824175824204E-2</v>
      </c>
      <c r="BB12" s="13"/>
      <c r="BC12" s="13">
        <v>0</v>
      </c>
      <c r="BD12" s="13">
        <v>0.24170616113744101</v>
      </c>
      <c r="BE12" s="13"/>
      <c r="BF12" s="13">
        <v>0</v>
      </c>
      <c r="BG12" s="13">
        <v>0</v>
      </c>
      <c r="BH12" s="13"/>
      <c r="BI12" s="13">
        <v>0.115384615384615</v>
      </c>
      <c r="BJ12" s="13">
        <v>9.7173144876325099E-2</v>
      </c>
      <c r="BK12" s="13"/>
      <c r="BL12" s="13">
        <v>0.12720848056537101</v>
      </c>
      <c r="BM12" s="13">
        <v>7.9772079772079799E-2</v>
      </c>
    </row>
    <row r="13" spans="2:65" x14ac:dyDescent="0.3">
      <c r="B13" s="25" t="s">
        <v>182</v>
      </c>
      <c r="C13" s="22">
        <v>3.07219662058372E-3</v>
      </c>
      <c r="D13" s="22">
        <v>6.8259385665529002E-3</v>
      </c>
      <c r="E13" s="22">
        <v>0</v>
      </c>
      <c r="F13" s="22"/>
      <c r="G13" s="22">
        <v>0</v>
      </c>
      <c r="H13" s="22">
        <v>4.8309178743961402E-3</v>
      </c>
      <c r="I13" s="22">
        <v>7.2463768115942004E-3</v>
      </c>
      <c r="J13" s="22">
        <v>0</v>
      </c>
      <c r="K13" s="22">
        <v>0</v>
      </c>
      <c r="L13" s="22">
        <v>0</v>
      </c>
      <c r="M13" s="22"/>
      <c r="N13" s="22">
        <v>0</v>
      </c>
      <c r="O13" s="22">
        <v>0</v>
      </c>
      <c r="P13" s="22">
        <v>1.0416666666666701E-2</v>
      </c>
      <c r="Q13" s="22">
        <v>6.6666666666666697E-3</v>
      </c>
      <c r="R13" s="22"/>
      <c r="S13" s="22">
        <v>0</v>
      </c>
      <c r="T13" s="22">
        <v>0</v>
      </c>
      <c r="U13" s="22">
        <v>0</v>
      </c>
      <c r="V13" s="22">
        <v>2.0833333333333301E-2</v>
      </c>
      <c r="W13" s="22">
        <v>0</v>
      </c>
      <c r="X13" s="22">
        <v>0</v>
      </c>
      <c r="Y13" s="22">
        <v>0</v>
      </c>
      <c r="Z13" s="22">
        <v>0</v>
      </c>
      <c r="AA13" s="22">
        <v>0</v>
      </c>
      <c r="AB13" s="22">
        <v>0</v>
      </c>
      <c r="AC13" s="22">
        <v>0</v>
      </c>
      <c r="AD13" s="22">
        <v>0.14285714285714299</v>
      </c>
      <c r="AE13" s="22"/>
      <c r="AF13" s="22">
        <v>3.10077519379845E-3</v>
      </c>
      <c r="AG13" s="22">
        <v>0</v>
      </c>
      <c r="AH13" s="22"/>
      <c r="AI13" s="22">
        <v>4.2372881355932203E-3</v>
      </c>
      <c r="AJ13" s="22">
        <v>0</v>
      </c>
      <c r="AK13" s="22">
        <v>0</v>
      </c>
      <c r="AL13" s="22"/>
      <c r="AM13" s="22">
        <v>0</v>
      </c>
      <c r="AN13" s="22">
        <v>0</v>
      </c>
      <c r="AO13" s="22">
        <v>7.6923076923076901E-3</v>
      </c>
      <c r="AP13" s="22"/>
      <c r="AQ13" s="22">
        <v>0</v>
      </c>
      <c r="AR13" s="22">
        <v>6.1162079510703399E-3</v>
      </c>
      <c r="AS13" s="22"/>
      <c r="AT13" s="22">
        <v>0</v>
      </c>
      <c r="AU13" s="22">
        <v>4.1666666666666701E-3</v>
      </c>
      <c r="AV13" s="22"/>
      <c r="AW13" s="22">
        <v>4.92610837438424E-3</v>
      </c>
      <c r="AX13" s="22">
        <v>2.2831050228310501E-3</v>
      </c>
      <c r="AY13" s="22"/>
      <c r="AZ13" s="22">
        <v>7.2727272727272701E-3</v>
      </c>
      <c r="BA13" s="22">
        <v>0</v>
      </c>
      <c r="BB13" s="22"/>
      <c r="BC13" s="22">
        <v>0</v>
      </c>
      <c r="BD13" s="22">
        <v>9.4786729857819895E-3</v>
      </c>
      <c r="BE13" s="22"/>
      <c r="BF13" s="22">
        <v>0</v>
      </c>
      <c r="BG13" s="22">
        <v>0</v>
      </c>
      <c r="BH13" s="22"/>
      <c r="BI13" s="22">
        <v>1.2820512820512799E-2</v>
      </c>
      <c r="BJ13" s="22">
        <v>1.76678445229682E-3</v>
      </c>
      <c r="BK13" s="22"/>
      <c r="BL13" s="22">
        <v>0</v>
      </c>
      <c r="BM13" s="22">
        <v>5.6980056980057E-3</v>
      </c>
    </row>
    <row r="14" spans="2:65" x14ac:dyDescent="0.3">
      <c r="B14" t="s">
        <v>535</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M24"/>
  <sheetViews>
    <sheetView showGridLines="0" workbookViewId="0">
      <pane xSplit="2" topLeftCell="C1" activePane="topRight" state="frozen"/>
      <selection pane="topRight" activeCell="B24" sqref="B24"/>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198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344</v>
      </c>
      <c r="D7" s="10">
        <v>160</v>
      </c>
      <c r="E7" s="10">
        <v>181</v>
      </c>
      <c r="F7" s="10"/>
      <c r="G7" s="10">
        <v>65</v>
      </c>
      <c r="H7" s="10">
        <v>129</v>
      </c>
      <c r="I7" s="10">
        <v>66</v>
      </c>
      <c r="J7" s="10">
        <v>36</v>
      </c>
      <c r="K7" s="10">
        <v>27</v>
      </c>
      <c r="L7" s="10">
        <v>21</v>
      </c>
      <c r="M7" s="10"/>
      <c r="N7" s="10">
        <v>122</v>
      </c>
      <c r="O7" s="10">
        <v>90</v>
      </c>
      <c r="P7" s="10">
        <v>45</v>
      </c>
      <c r="Q7" s="10">
        <v>85</v>
      </c>
      <c r="R7" s="10"/>
      <c r="S7" s="10">
        <v>75</v>
      </c>
      <c r="T7" s="10">
        <v>35</v>
      </c>
      <c r="U7" s="10">
        <v>17</v>
      </c>
      <c r="V7" s="10">
        <v>21</v>
      </c>
      <c r="W7" s="10">
        <v>32</v>
      </c>
      <c r="X7" s="10">
        <v>37</v>
      </c>
      <c r="Y7" s="10">
        <v>24</v>
      </c>
      <c r="Z7" s="10">
        <v>11</v>
      </c>
      <c r="AA7" s="10">
        <v>46</v>
      </c>
      <c r="AB7" s="10">
        <v>24</v>
      </c>
      <c r="AC7" s="10">
        <v>18</v>
      </c>
      <c r="AD7" s="10">
        <v>4</v>
      </c>
      <c r="AE7" s="10"/>
      <c r="AF7" s="10">
        <v>342</v>
      </c>
      <c r="AG7" s="10">
        <v>2</v>
      </c>
      <c r="AH7" s="10"/>
      <c r="AI7" s="10">
        <v>108</v>
      </c>
      <c r="AJ7" s="10">
        <v>44</v>
      </c>
      <c r="AK7" s="10">
        <v>189</v>
      </c>
      <c r="AL7" s="10"/>
      <c r="AM7" s="10">
        <v>31</v>
      </c>
      <c r="AN7" s="10">
        <v>30</v>
      </c>
      <c r="AO7" s="10">
        <v>40</v>
      </c>
      <c r="AP7" s="10"/>
      <c r="AQ7" s="10">
        <v>184</v>
      </c>
      <c r="AR7" s="10">
        <v>160</v>
      </c>
      <c r="AS7" s="10"/>
      <c r="AT7" s="10">
        <v>90</v>
      </c>
      <c r="AU7" s="10">
        <v>247</v>
      </c>
      <c r="AV7" s="10"/>
      <c r="AW7" s="10">
        <v>125</v>
      </c>
      <c r="AX7" s="10">
        <v>215</v>
      </c>
      <c r="AY7" s="10"/>
      <c r="AZ7" s="10">
        <v>142</v>
      </c>
      <c r="BA7" s="10">
        <v>195</v>
      </c>
      <c r="BB7" s="10"/>
      <c r="BC7" s="10">
        <v>344</v>
      </c>
      <c r="BD7" s="10" t="s">
        <v>196</v>
      </c>
      <c r="BE7" s="10"/>
      <c r="BF7" s="10">
        <v>134</v>
      </c>
      <c r="BG7" s="10">
        <v>210</v>
      </c>
      <c r="BH7" s="10"/>
      <c r="BI7" s="10">
        <v>44</v>
      </c>
      <c r="BJ7" s="10">
        <v>295</v>
      </c>
      <c r="BK7" s="10"/>
      <c r="BL7" s="10">
        <v>148</v>
      </c>
      <c r="BM7" s="10">
        <v>184</v>
      </c>
    </row>
    <row r="8" spans="2:65" ht="28.8" x14ac:dyDescent="0.3">
      <c r="B8" s="14" t="s">
        <v>185</v>
      </c>
      <c r="C8" s="13">
        <v>0.38953488372092998</v>
      </c>
      <c r="D8" s="13">
        <v>0.42499999999999999</v>
      </c>
      <c r="E8" s="13">
        <v>0.36464088397790101</v>
      </c>
      <c r="F8" s="13"/>
      <c r="G8" s="13">
        <v>0.4</v>
      </c>
      <c r="H8" s="13">
        <v>0.46511627906976699</v>
      </c>
      <c r="I8" s="13">
        <v>0.33333333333333298</v>
      </c>
      <c r="J8" s="13">
        <v>0.33333333333333298</v>
      </c>
      <c r="K8" s="13">
        <v>0.33333333333333298</v>
      </c>
      <c r="L8" s="13">
        <v>0.238095238095238</v>
      </c>
      <c r="M8" s="13"/>
      <c r="N8" s="13">
        <v>0.47540983606557402</v>
      </c>
      <c r="O8" s="13">
        <v>0.344444444444444</v>
      </c>
      <c r="P8" s="13">
        <v>0.44444444444444398</v>
      </c>
      <c r="Q8" s="13">
        <v>0.28235294117647097</v>
      </c>
      <c r="R8" s="13"/>
      <c r="S8" s="13">
        <v>0.50666666666666704</v>
      </c>
      <c r="T8" s="13">
        <v>0.28571428571428598</v>
      </c>
      <c r="U8" s="13">
        <v>0.17647058823529399</v>
      </c>
      <c r="V8" s="13">
        <v>0.28571428571428598</v>
      </c>
      <c r="W8" s="13">
        <v>0.34375</v>
      </c>
      <c r="X8" s="13">
        <v>0.45945945945945899</v>
      </c>
      <c r="Y8" s="13">
        <v>0.45833333333333298</v>
      </c>
      <c r="Z8" s="13">
        <v>0.27272727272727298</v>
      </c>
      <c r="AA8" s="13">
        <v>0.41304347826087001</v>
      </c>
      <c r="AB8" s="13">
        <v>0.33333333333333298</v>
      </c>
      <c r="AC8" s="13">
        <v>0.44444444444444398</v>
      </c>
      <c r="AD8" s="13">
        <v>0</v>
      </c>
      <c r="AE8" s="13"/>
      <c r="AF8" s="13">
        <v>0.38888888888888901</v>
      </c>
      <c r="AG8" s="13">
        <v>0.5</v>
      </c>
      <c r="AH8" s="13"/>
      <c r="AI8" s="13">
        <v>0.407407407407407</v>
      </c>
      <c r="AJ8" s="13">
        <v>0.40909090909090901</v>
      </c>
      <c r="AK8" s="13">
        <v>0.38095238095238099</v>
      </c>
      <c r="AL8" s="13"/>
      <c r="AM8" s="13">
        <v>0.19354838709677399</v>
      </c>
      <c r="AN8" s="13">
        <v>6.6666666666666693E-2</v>
      </c>
      <c r="AO8" s="13">
        <v>0.15</v>
      </c>
      <c r="AP8" s="13"/>
      <c r="AQ8" s="13">
        <v>0.63043478260869601</v>
      </c>
      <c r="AR8" s="13">
        <v>0.1125</v>
      </c>
      <c r="AS8" s="13"/>
      <c r="AT8" s="13">
        <v>0.46666666666666701</v>
      </c>
      <c r="AU8" s="13">
        <v>0.36437246963562803</v>
      </c>
      <c r="AV8" s="13"/>
      <c r="AW8" s="13">
        <v>0.184</v>
      </c>
      <c r="AX8" s="13">
        <v>0.497674418604651</v>
      </c>
      <c r="AY8" s="13"/>
      <c r="AZ8" s="13">
        <v>0.23943661971831001</v>
      </c>
      <c r="BA8" s="13">
        <v>0.492307692307692</v>
      </c>
      <c r="BB8" s="13"/>
      <c r="BC8" s="13">
        <v>0.38953488372092998</v>
      </c>
      <c r="BD8" s="13" t="s">
        <v>197</v>
      </c>
      <c r="BE8" s="13"/>
      <c r="BF8" s="13">
        <v>1</v>
      </c>
      <c r="BG8" s="13">
        <v>0</v>
      </c>
      <c r="BH8" s="13"/>
      <c r="BI8" s="13">
        <v>0.36363636363636398</v>
      </c>
      <c r="BJ8" s="13">
        <v>0.396610169491525</v>
      </c>
      <c r="BK8" s="13"/>
      <c r="BL8" s="13">
        <v>0.34459459459459502</v>
      </c>
      <c r="BM8" s="13">
        <v>0.434782608695652</v>
      </c>
    </row>
    <row r="9" spans="2:65" x14ac:dyDescent="0.3">
      <c r="B9" s="14" t="s">
        <v>186</v>
      </c>
      <c r="C9" s="13">
        <v>0.27906976744186002</v>
      </c>
      <c r="D9" s="13">
        <v>8.7499999999999994E-2</v>
      </c>
      <c r="E9" s="13">
        <v>0.44751381215469599</v>
      </c>
      <c r="F9" s="13"/>
      <c r="G9" s="13">
        <v>0.46153846153846201</v>
      </c>
      <c r="H9" s="13">
        <v>0.27131782945736399</v>
      </c>
      <c r="I9" s="13">
        <v>0.24242424242424199</v>
      </c>
      <c r="J9" s="13">
        <v>0.22222222222222199</v>
      </c>
      <c r="K9" s="13">
        <v>0.11111111111111099</v>
      </c>
      <c r="L9" s="13">
        <v>0.19047619047618999</v>
      </c>
      <c r="M9" s="13"/>
      <c r="N9" s="13">
        <v>0.23770491803278701</v>
      </c>
      <c r="O9" s="13">
        <v>0.31111111111111101</v>
      </c>
      <c r="P9" s="13">
        <v>0.33333333333333298</v>
      </c>
      <c r="Q9" s="13">
        <v>0.25882352941176501</v>
      </c>
      <c r="R9" s="13"/>
      <c r="S9" s="13">
        <v>0.30666666666666698</v>
      </c>
      <c r="T9" s="13">
        <v>0.22857142857142901</v>
      </c>
      <c r="U9" s="13">
        <v>0.35294117647058798</v>
      </c>
      <c r="V9" s="13">
        <v>0.33333333333333298</v>
      </c>
      <c r="W9" s="13">
        <v>0.125</v>
      </c>
      <c r="X9" s="13">
        <v>0.18918918918918901</v>
      </c>
      <c r="Y9" s="13">
        <v>0.45833333333333298</v>
      </c>
      <c r="Z9" s="13">
        <v>0.36363636363636398</v>
      </c>
      <c r="AA9" s="13">
        <v>0.282608695652174</v>
      </c>
      <c r="AB9" s="13">
        <v>0.33333333333333298</v>
      </c>
      <c r="AC9" s="13">
        <v>0.22222222222222199</v>
      </c>
      <c r="AD9" s="13">
        <v>0.25</v>
      </c>
      <c r="AE9" s="13"/>
      <c r="AF9" s="13">
        <v>0.28070175438596501</v>
      </c>
      <c r="AG9" s="13">
        <v>0</v>
      </c>
      <c r="AH9" s="13"/>
      <c r="AI9" s="13">
        <v>0.23148148148148101</v>
      </c>
      <c r="AJ9" s="13">
        <v>0.31818181818181801</v>
      </c>
      <c r="AK9" s="13">
        <v>0.296296296296296</v>
      </c>
      <c r="AL9" s="13"/>
      <c r="AM9" s="13">
        <v>0.35483870967741898</v>
      </c>
      <c r="AN9" s="13">
        <v>0.16666666666666699</v>
      </c>
      <c r="AO9" s="13">
        <v>0.3</v>
      </c>
      <c r="AP9" s="13"/>
      <c r="AQ9" s="13">
        <v>0.233695652173913</v>
      </c>
      <c r="AR9" s="13">
        <v>0.33124999999999999</v>
      </c>
      <c r="AS9" s="13"/>
      <c r="AT9" s="13">
        <v>0.266666666666667</v>
      </c>
      <c r="AU9" s="13">
        <v>0.27935222672064802</v>
      </c>
      <c r="AV9" s="13"/>
      <c r="AW9" s="13">
        <v>0.312</v>
      </c>
      <c r="AX9" s="13">
        <v>0.246511627906977</v>
      </c>
      <c r="AY9" s="13"/>
      <c r="AZ9" s="13">
        <v>0.35915492957746498</v>
      </c>
      <c r="BA9" s="13">
        <v>0.22051282051282101</v>
      </c>
      <c r="BB9" s="13"/>
      <c r="BC9" s="13">
        <v>0.27906976744186002</v>
      </c>
      <c r="BD9" s="13" t="s">
        <v>197</v>
      </c>
      <c r="BE9" s="13"/>
      <c r="BF9" s="13">
        <v>0.201492537313433</v>
      </c>
      <c r="BG9" s="13">
        <v>0.32857142857142901</v>
      </c>
      <c r="BH9" s="13"/>
      <c r="BI9" s="13">
        <v>0.25</v>
      </c>
      <c r="BJ9" s="13">
        <v>0.28474576271186403</v>
      </c>
      <c r="BK9" s="13"/>
      <c r="BL9" s="13">
        <v>0.29054054054054101</v>
      </c>
      <c r="BM9" s="13">
        <v>0.282608695652174</v>
      </c>
    </row>
    <row r="10" spans="2:65" ht="28.8" x14ac:dyDescent="0.3">
      <c r="B10" s="14" t="s">
        <v>187</v>
      </c>
      <c r="C10" s="13">
        <v>0.22093023255814001</v>
      </c>
      <c r="D10" s="13">
        <v>0.21875</v>
      </c>
      <c r="E10" s="13">
        <v>0.20994475138121499</v>
      </c>
      <c r="F10" s="13"/>
      <c r="G10" s="13">
        <v>0.230769230769231</v>
      </c>
      <c r="H10" s="13">
        <v>0.193798449612403</v>
      </c>
      <c r="I10" s="13">
        <v>0.24242424242424199</v>
      </c>
      <c r="J10" s="13">
        <v>0.25</v>
      </c>
      <c r="K10" s="13">
        <v>0.18518518518518501</v>
      </c>
      <c r="L10" s="13">
        <v>0.28571428571428598</v>
      </c>
      <c r="M10" s="13"/>
      <c r="N10" s="13">
        <v>0.23770491803278701</v>
      </c>
      <c r="O10" s="13">
        <v>0.233333333333333</v>
      </c>
      <c r="P10" s="13">
        <v>0.11111111111111099</v>
      </c>
      <c r="Q10" s="13">
        <v>0.23529411764705899</v>
      </c>
      <c r="R10" s="13"/>
      <c r="S10" s="13">
        <v>0.22666666666666699</v>
      </c>
      <c r="T10" s="13">
        <v>0.28571428571428598</v>
      </c>
      <c r="U10" s="13">
        <v>0.35294117647058798</v>
      </c>
      <c r="V10" s="13">
        <v>0.28571428571428598</v>
      </c>
      <c r="W10" s="13">
        <v>0.25</v>
      </c>
      <c r="X10" s="13">
        <v>0.18918918918918901</v>
      </c>
      <c r="Y10" s="13">
        <v>0.125</v>
      </c>
      <c r="Z10" s="13">
        <v>9.0909090909090898E-2</v>
      </c>
      <c r="AA10" s="13">
        <v>0.173913043478261</v>
      </c>
      <c r="AB10" s="13">
        <v>0.16666666666666699</v>
      </c>
      <c r="AC10" s="13">
        <v>0.22222222222222199</v>
      </c>
      <c r="AD10" s="13">
        <v>0.5</v>
      </c>
      <c r="AE10" s="13"/>
      <c r="AF10" s="13">
        <v>0.22222222222222199</v>
      </c>
      <c r="AG10" s="13">
        <v>0</v>
      </c>
      <c r="AH10" s="13"/>
      <c r="AI10" s="13">
        <v>0.157407407407407</v>
      </c>
      <c r="AJ10" s="13">
        <v>0.27272727272727298</v>
      </c>
      <c r="AK10" s="13">
        <v>0.248677248677249</v>
      </c>
      <c r="AL10" s="13"/>
      <c r="AM10" s="13">
        <v>0.29032258064516098</v>
      </c>
      <c r="AN10" s="13">
        <v>0.133333333333333</v>
      </c>
      <c r="AO10" s="13">
        <v>0.2</v>
      </c>
      <c r="AP10" s="13"/>
      <c r="AQ10" s="13">
        <v>0.119565217391304</v>
      </c>
      <c r="AR10" s="13">
        <v>0.33750000000000002</v>
      </c>
      <c r="AS10" s="13"/>
      <c r="AT10" s="13">
        <v>0.1</v>
      </c>
      <c r="AU10" s="13">
        <v>0.26315789473684198</v>
      </c>
      <c r="AV10" s="13"/>
      <c r="AW10" s="13">
        <v>0.48799999999999999</v>
      </c>
      <c r="AX10" s="13">
        <v>6.9767441860465101E-2</v>
      </c>
      <c r="AY10" s="13"/>
      <c r="AZ10" s="13">
        <v>0.23943661971831001</v>
      </c>
      <c r="BA10" s="13">
        <v>0.21538461538461501</v>
      </c>
      <c r="BB10" s="13"/>
      <c r="BC10" s="13">
        <v>0.22093023255814001</v>
      </c>
      <c r="BD10" s="13" t="s">
        <v>197</v>
      </c>
      <c r="BE10" s="13"/>
      <c r="BF10" s="13">
        <v>0.104477611940299</v>
      </c>
      <c r="BG10" s="13">
        <v>0.29523809523809502</v>
      </c>
      <c r="BH10" s="13"/>
      <c r="BI10" s="13">
        <v>0.18181818181818199</v>
      </c>
      <c r="BJ10" s="13">
        <v>0.223728813559322</v>
      </c>
      <c r="BK10" s="13"/>
      <c r="BL10" s="13">
        <v>0.27027027027027001</v>
      </c>
      <c r="BM10" s="13">
        <v>0.17934782608695701</v>
      </c>
    </row>
    <row r="11" spans="2:65" x14ac:dyDescent="0.3">
      <c r="B11" s="14" t="s">
        <v>188</v>
      </c>
      <c r="C11" s="13">
        <v>0.188953488372093</v>
      </c>
      <c r="D11" s="13">
        <v>0.1875</v>
      </c>
      <c r="E11" s="13">
        <v>0.193370165745856</v>
      </c>
      <c r="F11" s="13"/>
      <c r="G11" s="13">
        <v>0.246153846153846</v>
      </c>
      <c r="H11" s="13">
        <v>0.14728682170542601</v>
      </c>
      <c r="I11" s="13">
        <v>0.13636363636363599</v>
      </c>
      <c r="J11" s="13">
        <v>0.194444444444444</v>
      </c>
      <c r="K11" s="13">
        <v>0.25925925925925902</v>
      </c>
      <c r="L11" s="13">
        <v>0.33333333333333298</v>
      </c>
      <c r="M11" s="13"/>
      <c r="N11" s="13">
        <v>0.19672131147541</v>
      </c>
      <c r="O11" s="13">
        <v>0.211111111111111</v>
      </c>
      <c r="P11" s="13">
        <v>0.155555555555556</v>
      </c>
      <c r="Q11" s="13">
        <v>0.17647058823529399</v>
      </c>
      <c r="R11" s="13"/>
      <c r="S11" s="13">
        <v>0.2</v>
      </c>
      <c r="T11" s="13">
        <v>0.314285714285714</v>
      </c>
      <c r="U11" s="13">
        <v>0.11764705882352899</v>
      </c>
      <c r="V11" s="13">
        <v>0.19047619047618999</v>
      </c>
      <c r="W11" s="13">
        <v>0.1875</v>
      </c>
      <c r="X11" s="13">
        <v>0.162162162162162</v>
      </c>
      <c r="Y11" s="13">
        <v>0.16666666666666699</v>
      </c>
      <c r="Z11" s="13">
        <v>0.18181818181818199</v>
      </c>
      <c r="AA11" s="13">
        <v>8.6956521739130405E-2</v>
      </c>
      <c r="AB11" s="13">
        <v>0.29166666666666702</v>
      </c>
      <c r="AC11" s="13">
        <v>0.16666666666666699</v>
      </c>
      <c r="AD11" s="13">
        <v>0.25</v>
      </c>
      <c r="AE11" s="13"/>
      <c r="AF11" s="13">
        <v>0.19005847953216401</v>
      </c>
      <c r="AG11" s="13">
        <v>0</v>
      </c>
      <c r="AH11" s="13"/>
      <c r="AI11" s="13">
        <v>0.18518518518518501</v>
      </c>
      <c r="AJ11" s="13">
        <v>0.27272727272727298</v>
      </c>
      <c r="AK11" s="13">
        <v>0.169312169312169</v>
      </c>
      <c r="AL11" s="13"/>
      <c r="AM11" s="13">
        <v>0.16129032258064499</v>
      </c>
      <c r="AN11" s="13">
        <v>0.36666666666666697</v>
      </c>
      <c r="AO11" s="13">
        <v>0.17499999999999999</v>
      </c>
      <c r="AP11" s="13"/>
      <c r="AQ11" s="13">
        <v>0.173913043478261</v>
      </c>
      <c r="AR11" s="13">
        <v>0.20624999999999999</v>
      </c>
      <c r="AS11" s="13"/>
      <c r="AT11" s="13">
        <v>0.2</v>
      </c>
      <c r="AU11" s="13">
        <v>0.186234817813765</v>
      </c>
      <c r="AV11" s="13"/>
      <c r="AW11" s="13">
        <v>0.192</v>
      </c>
      <c r="AX11" s="13">
        <v>0.190697674418605</v>
      </c>
      <c r="AY11" s="13"/>
      <c r="AZ11" s="13">
        <v>0.23239436619718301</v>
      </c>
      <c r="BA11" s="13">
        <v>0.16410256410256399</v>
      </c>
      <c r="BB11" s="13"/>
      <c r="BC11" s="13">
        <v>0.188953488372093</v>
      </c>
      <c r="BD11" s="13" t="s">
        <v>197</v>
      </c>
      <c r="BE11" s="13"/>
      <c r="BF11" s="13">
        <v>0.15671641791044799</v>
      </c>
      <c r="BG11" s="13">
        <v>0.20952380952381</v>
      </c>
      <c r="BH11" s="13"/>
      <c r="BI11" s="13">
        <v>0.204545454545455</v>
      </c>
      <c r="BJ11" s="13">
        <v>0.189830508474576</v>
      </c>
      <c r="BK11" s="13"/>
      <c r="BL11" s="13">
        <v>0.168918918918919</v>
      </c>
      <c r="BM11" s="13">
        <v>0.21195652173912999</v>
      </c>
    </row>
    <row r="12" spans="2:65" x14ac:dyDescent="0.3">
      <c r="B12" s="14" t="s">
        <v>189</v>
      </c>
      <c r="C12" s="13">
        <v>0.165697674418605</v>
      </c>
      <c r="D12" s="13">
        <v>0.1875</v>
      </c>
      <c r="E12" s="13">
        <v>0.149171270718232</v>
      </c>
      <c r="F12" s="13"/>
      <c r="G12" s="13">
        <v>0.230769230769231</v>
      </c>
      <c r="H12" s="13">
        <v>0.13953488372093001</v>
      </c>
      <c r="I12" s="13">
        <v>0.18181818181818199</v>
      </c>
      <c r="J12" s="13">
        <v>0.16666666666666699</v>
      </c>
      <c r="K12" s="13">
        <v>0.18518518518518501</v>
      </c>
      <c r="L12" s="13">
        <v>4.7619047619047603E-2</v>
      </c>
      <c r="M12" s="13"/>
      <c r="N12" s="13">
        <v>0.13934426229508201</v>
      </c>
      <c r="O12" s="13">
        <v>0.233333333333333</v>
      </c>
      <c r="P12" s="13">
        <v>0.22222222222222199</v>
      </c>
      <c r="Q12" s="13">
        <v>0.105882352941176</v>
      </c>
      <c r="R12" s="13"/>
      <c r="S12" s="13">
        <v>0.22666666666666699</v>
      </c>
      <c r="T12" s="13">
        <v>0.14285714285714299</v>
      </c>
      <c r="U12" s="13">
        <v>0.17647058823529399</v>
      </c>
      <c r="V12" s="13">
        <v>0.14285714285714299</v>
      </c>
      <c r="W12" s="13">
        <v>9.375E-2</v>
      </c>
      <c r="X12" s="13">
        <v>0.27027027027027001</v>
      </c>
      <c r="Y12" s="13">
        <v>0.16666666666666699</v>
      </c>
      <c r="Z12" s="13">
        <v>9.0909090909090898E-2</v>
      </c>
      <c r="AA12" s="13">
        <v>0.15217391304347799</v>
      </c>
      <c r="AB12" s="13">
        <v>0.125</v>
      </c>
      <c r="AC12" s="13">
        <v>0</v>
      </c>
      <c r="AD12" s="13">
        <v>0.25</v>
      </c>
      <c r="AE12" s="13"/>
      <c r="AF12" s="13">
        <v>0.16666666666666699</v>
      </c>
      <c r="AG12" s="13">
        <v>0</v>
      </c>
      <c r="AH12" s="13"/>
      <c r="AI12" s="13">
        <v>0.16666666666666699</v>
      </c>
      <c r="AJ12" s="13">
        <v>0.18181818181818199</v>
      </c>
      <c r="AK12" s="13">
        <v>0.16402116402116401</v>
      </c>
      <c r="AL12" s="13"/>
      <c r="AM12" s="13">
        <v>0.32258064516128998</v>
      </c>
      <c r="AN12" s="13">
        <v>0.133333333333333</v>
      </c>
      <c r="AO12" s="13">
        <v>0.125</v>
      </c>
      <c r="AP12" s="13"/>
      <c r="AQ12" s="13">
        <v>0.23913043478260901</v>
      </c>
      <c r="AR12" s="13">
        <v>8.1250000000000003E-2</v>
      </c>
      <c r="AS12" s="13"/>
      <c r="AT12" s="13">
        <v>0.46666666666666701</v>
      </c>
      <c r="AU12" s="13">
        <v>5.6680161943319797E-2</v>
      </c>
      <c r="AV12" s="13"/>
      <c r="AW12" s="13">
        <v>7.1999999999999995E-2</v>
      </c>
      <c r="AX12" s="13">
        <v>0.21860465116279101</v>
      </c>
      <c r="AY12" s="13"/>
      <c r="AZ12" s="13">
        <v>0.12676056338028199</v>
      </c>
      <c r="BA12" s="13">
        <v>0.19487179487179501</v>
      </c>
      <c r="BB12" s="13"/>
      <c r="BC12" s="13">
        <v>0.165697674418605</v>
      </c>
      <c r="BD12" s="13" t="s">
        <v>197</v>
      </c>
      <c r="BE12" s="13"/>
      <c r="BF12" s="13">
        <v>0.20895522388059701</v>
      </c>
      <c r="BG12" s="13">
        <v>0.13809523809523799</v>
      </c>
      <c r="BH12" s="13"/>
      <c r="BI12" s="13">
        <v>0.15909090909090901</v>
      </c>
      <c r="BJ12" s="13">
        <v>0.169491525423729</v>
      </c>
      <c r="BK12" s="13"/>
      <c r="BL12" s="13">
        <v>0.141891891891892</v>
      </c>
      <c r="BM12" s="13">
        <v>0.173913043478261</v>
      </c>
    </row>
    <row r="13" spans="2:65" ht="28.8" x14ac:dyDescent="0.3">
      <c r="B13" s="14" t="s">
        <v>190</v>
      </c>
      <c r="C13" s="13">
        <v>0.165697674418605</v>
      </c>
      <c r="D13" s="13">
        <v>0.1875</v>
      </c>
      <c r="E13" s="13">
        <v>0.149171270718232</v>
      </c>
      <c r="F13" s="13"/>
      <c r="G13" s="13">
        <v>7.69230769230769E-2</v>
      </c>
      <c r="H13" s="13">
        <v>0.217054263565891</v>
      </c>
      <c r="I13" s="13">
        <v>0.19696969696969699</v>
      </c>
      <c r="J13" s="13">
        <v>0.16666666666666699</v>
      </c>
      <c r="K13" s="13">
        <v>7.4074074074074098E-2</v>
      </c>
      <c r="L13" s="13">
        <v>0.14285714285714299</v>
      </c>
      <c r="M13" s="13"/>
      <c r="N13" s="13">
        <v>0.15573770491803299</v>
      </c>
      <c r="O13" s="13">
        <v>0.155555555555556</v>
      </c>
      <c r="P13" s="13">
        <v>0.17777777777777801</v>
      </c>
      <c r="Q13" s="13">
        <v>0.188235294117647</v>
      </c>
      <c r="R13" s="13"/>
      <c r="S13" s="13">
        <v>0.146666666666667</v>
      </c>
      <c r="T13" s="13">
        <v>0.17142857142857101</v>
      </c>
      <c r="U13" s="13">
        <v>0.11764705882352899</v>
      </c>
      <c r="V13" s="13">
        <v>9.5238095238095205E-2</v>
      </c>
      <c r="W13" s="13">
        <v>0.21875</v>
      </c>
      <c r="X13" s="13">
        <v>0.24324324324324301</v>
      </c>
      <c r="Y13" s="13">
        <v>0.16666666666666699</v>
      </c>
      <c r="Z13" s="13">
        <v>0.18181818181818199</v>
      </c>
      <c r="AA13" s="13">
        <v>0.15217391304347799</v>
      </c>
      <c r="AB13" s="13">
        <v>0.125</v>
      </c>
      <c r="AC13" s="13">
        <v>0.22222222222222199</v>
      </c>
      <c r="AD13" s="13">
        <v>0</v>
      </c>
      <c r="AE13" s="13"/>
      <c r="AF13" s="13">
        <v>0.16666666666666699</v>
      </c>
      <c r="AG13" s="13">
        <v>0</v>
      </c>
      <c r="AH13" s="13"/>
      <c r="AI13" s="13">
        <v>0.203703703703704</v>
      </c>
      <c r="AJ13" s="13">
        <v>0.204545454545455</v>
      </c>
      <c r="AK13" s="13">
        <v>0.137566137566138</v>
      </c>
      <c r="AL13" s="13"/>
      <c r="AM13" s="13">
        <v>0.32258064516128998</v>
      </c>
      <c r="AN13" s="13">
        <v>0.233333333333333</v>
      </c>
      <c r="AO13" s="13">
        <v>0.2</v>
      </c>
      <c r="AP13" s="13"/>
      <c r="AQ13" s="13">
        <v>0.157608695652174</v>
      </c>
      <c r="AR13" s="13">
        <v>0.17499999999999999</v>
      </c>
      <c r="AS13" s="13"/>
      <c r="AT13" s="13">
        <v>0.14444444444444399</v>
      </c>
      <c r="AU13" s="13">
        <v>0.17004048582996001</v>
      </c>
      <c r="AV13" s="13"/>
      <c r="AW13" s="13">
        <v>0.17599999999999999</v>
      </c>
      <c r="AX13" s="13">
        <v>0.162790697674419</v>
      </c>
      <c r="AY13" s="13"/>
      <c r="AZ13" s="13">
        <v>0.176056338028169</v>
      </c>
      <c r="BA13" s="13">
        <v>0.16410256410256399</v>
      </c>
      <c r="BB13" s="13"/>
      <c r="BC13" s="13">
        <v>0.165697674418605</v>
      </c>
      <c r="BD13" s="13" t="s">
        <v>197</v>
      </c>
      <c r="BE13" s="13"/>
      <c r="BF13" s="13">
        <v>0.134328358208955</v>
      </c>
      <c r="BG13" s="13">
        <v>0.185714285714286</v>
      </c>
      <c r="BH13" s="13"/>
      <c r="BI13" s="13">
        <v>0.25</v>
      </c>
      <c r="BJ13" s="13">
        <v>0.149152542372881</v>
      </c>
      <c r="BK13" s="13"/>
      <c r="BL13" s="13">
        <v>0.14864864864864899</v>
      </c>
      <c r="BM13" s="13">
        <v>0.16304347826087001</v>
      </c>
    </row>
    <row r="14" spans="2:65" ht="28.8" x14ac:dyDescent="0.3">
      <c r="B14" s="14" t="s">
        <v>191</v>
      </c>
      <c r="C14" s="13">
        <v>0.15988372093023301</v>
      </c>
      <c r="D14" s="13">
        <v>0.19375000000000001</v>
      </c>
      <c r="E14" s="13">
        <v>0.13259668508287301</v>
      </c>
      <c r="F14" s="13"/>
      <c r="G14" s="13">
        <v>0.16923076923076899</v>
      </c>
      <c r="H14" s="13">
        <v>0.201550387596899</v>
      </c>
      <c r="I14" s="13">
        <v>0.16666666666666699</v>
      </c>
      <c r="J14" s="13">
        <v>0.16666666666666699</v>
      </c>
      <c r="K14" s="13">
        <v>3.7037037037037E-2</v>
      </c>
      <c r="L14" s="13">
        <v>0</v>
      </c>
      <c r="M14" s="13"/>
      <c r="N14" s="13">
        <v>0.188524590163934</v>
      </c>
      <c r="O14" s="13">
        <v>0.155555555555556</v>
      </c>
      <c r="P14" s="13">
        <v>0.17777777777777801</v>
      </c>
      <c r="Q14" s="13">
        <v>0.11764705882352899</v>
      </c>
      <c r="R14" s="13"/>
      <c r="S14" s="13">
        <v>0.146666666666667</v>
      </c>
      <c r="T14" s="13">
        <v>0.28571428571428598</v>
      </c>
      <c r="U14" s="13">
        <v>0.11764705882352899</v>
      </c>
      <c r="V14" s="13">
        <v>0.19047619047618999</v>
      </c>
      <c r="W14" s="13">
        <v>0.1875</v>
      </c>
      <c r="X14" s="13">
        <v>5.4054054054054099E-2</v>
      </c>
      <c r="Y14" s="13">
        <v>0.29166666666666702</v>
      </c>
      <c r="Z14" s="13">
        <v>0</v>
      </c>
      <c r="AA14" s="13">
        <v>0.15217391304347799</v>
      </c>
      <c r="AB14" s="13">
        <v>0.125</v>
      </c>
      <c r="AC14" s="13">
        <v>0.16666666666666699</v>
      </c>
      <c r="AD14" s="13">
        <v>0</v>
      </c>
      <c r="AE14" s="13"/>
      <c r="AF14" s="13">
        <v>0.160818713450292</v>
      </c>
      <c r="AG14" s="13">
        <v>0</v>
      </c>
      <c r="AH14" s="13"/>
      <c r="AI14" s="13">
        <v>0.17592592592592601</v>
      </c>
      <c r="AJ14" s="13">
        <v>0.204545454545455</v>
      </c>
      <c r="AK14" s="13">
        <v>0.137566137566138</v>
      </c>
      <c r="AL14" s="13"/>
      <c r="AM14" s="13">
        <v>9.6774193548387094E-2</v>
      </c>
      <c r="AN14" s="13">
        <v>0.33333333333333298</v>
      </c>
      <c r="AO14" s="13">
        <v>0.17499999999999999</v>
      </c>
      <c r="AP14" s="13"/>
      <c r="AQ14" s="13">
        <v>0.233695652173913</v>
      </c>
      <c r="AR14" s="13">
        <v>7.4999999999999997E-2</v>
      </c>
      <c r="AS14" s="13"/>
      <c r="AT14" s="13">
        <v>0.233333333333333</v>
      </c>
      <c r="AU14" s="13">
        <v>0.13360323886639699</v>
      </c>
      <c r="AV14" s="13"/>
      <c r="AW14" s="13">
        <v>0.128</v>
      </c>
      <c r="AX14" s="13">
        <v>0.17209302325581399</v>
      </c>
      <c r="AY14" s="13"/>
      <c r="AZ14" s="13">
        <v>7.7464788732394402E-2</v>
      </c>
      <c r="BA14" s="13">
        <v>0.22051282051282101</v>
      </c>
      <c r="BB14" s="13"/>
      <c r="BC14" s="13">
        <v>0.15988372093023301</v>
      </c>
      <c r="BD14" s="13" t="s">
        <v>197</v>
      </c>
      <c r="BE14" s="13"/>
      <c r="BF14" s="13">
        <v>0.201492537313433</v>
      </c>
      <c r="BG14" s="13">
        <v>0.133333333333333</v>
      </c>
      <c r="BH14" s="13"/>
      <c r="BI14" s="13">
        <v>0.25</v>
      </c>
      <c r="BJ14" s="13">
        <v>0.14576271186440701</v>
      </c>
      <c r="BK14" s="13"/>
      <c r="BL14" s="13">
        <v>0.135135135135135</v>
      </c>
      <c r="BM14" s="13">
        <v>0.17934782608695701</v>
      </c>
    </row>
    <row r="15" spans="2:65" ht="28.8" x14ac:dyDescent="0.3">
      <c r="B15" s="14" t="s">
        <v>192</v>
      </c>
      <c r="C15" s="13">
        <v>0.11046511627907001</v>
      </c>
      <c r="D15" s="13">
        <v>0.1</v>
      </c>
      <c r="E15" s="13">
        <v>0.116022099447514</v>
      </c>
      <c r="F15" s="13"/>
      <c r="G15" s="13">
        <v>9.2307692307692299E-2</v>
      </c>
      <c r="H15" s="13">
        <v>8.5271317829457405E-2</v>
      </c>
      <c r="I15" s="13">
        <v>0.12121212121212099</v>
      </c>
      <c r="J15" s="13">
        <v>0.13888888888888901</v>
      </c>
      <c r="K15" s="13">
        <v>0.11111111111111099</v>
      </c>
      <c r="L15" s="13">
        <v>0.238095238095238</v>
      </c>
      <c r="M15" s="13"/>
      <c r="N15" s="13">
        <v>7.3770491803278701E-2</v>
      </c>
      <c r="O15" s="13">
        <v>8.8888888888888906E-2</v>
      </c>
      <c r="P15" s="13">
        <v>0.155555555555556</v>
      </c>
      <c r="Q15" s="13">
        <v>0.16470588235294101</v>
      </c>
      <c r="R15" s="13"/>
      <c r="S15" s="13">
        <v>0.04</v>
      </c>
      <c r="T15" s="13">
        <v>5.7142857142857099E-2</v>
      </c>
      <c r="U15" s="13">
        <v>5.8823529411764698E-2</v>
      </c>
      <c r="V15" s="13">
        <v>9.5238095238095205E-2</v>
      </c>
      <c r="W15" s="13">
        <v>0.21875</v>
      </c>
      <c r="X15" s="13">
        <v>0.21621621621621601</v>
      </c>
      <c r="Y15" s="13">
        <v>8.3333333333333301E-2</v>
      </c>
      <c r="Z15" s="13">
        <v>0.18181818181818199</v>
      </c>
      <c r="AA15" s="13">
        <v>0.13043478260869601</v>
      </c>
      <c r="AB15" s="13">
        <v>8.3333333333333301E-2</v>
      </c>
      <c r="AC15" s="13">
        <v>0.16666666666666699</v>
      </c>
      <c r="AD15" s="13">
        <v>0</v>
      </c>
      <c r="AE15" s="13"/>
      <c r="AF15" s="13">
        <v>0.11111111111111099</v>
      </c>
      <c r="AG15" s="13">
        <v>0</v>
      </c>
      <c r="AH15" s="13"/>
      <c r="AI15" s="13">
        <v>0.16666666666666699</v>
      </c>
      <c r="AJ15" s="13">
        <v>6.8181818181818205E-2</v>
      </c>
      <c r="AK15" s="13">
        <v>8.4656084656084707E-2</v>
      </c>
      <c r="AL15" s="13"/>
      <c r="AM15" s="13">
        <v>9.6774193548387094E-2</v>
      </c>
      <c r="AN15" s="13">
        <v>0.233333333333333</v>
      </c>
      <c r="AO15" s="13">
        <v>0.17499999999999999</v>
      </c>
      <c r="AP15" s="13"/>
      <c r="AQ15" s="13">
        <v>7.0652173913043501E-2</v>
      </c>
      <c r="AR15" s="13">
        <v>0.15625</v>
      </c>
      <c r="AS15" s="13"/>
      <c r="AT15" s="13">
        <v>0.133333333333333</v>
      </c>
      <c r="AU15" s="13">
        <v>0.10121457489878501</v>
      </c>
      <c r="AV15" s="13"/>
      <c r="AW15" s="13">
        <v>7.1999999999999995E-2</v>
      </c>
      <c r="AX15" s="13">
        <v>0.13488372093023299</v>
      </c>
      <c r="AY15" s="13"/>
      <c r="AZ15" s="13">
        <v>0.176056338028169</v>
      </c>
      <c r="BA15" s="13">
        <v>6.6666666666666693E-2</v>
      </c>
      <c r="BB15" s="13"/>
      <c r="BC15" s="13">
        <v>0.11046511627907001</v>
      </c>
      <c r="BD15" s="13" t="s">
        <v>197</v>
      </c>
      <c r="BE15" s="13"/>
      <c r="BF15" s="13">
        <v>3.7313432835820899E-2</v>
      </c>
      <c r="BG15" s="13">
        <v>0.157142857142857</v>
      </c>
      <c r="BH15" s="13"/>
      <c r="BI15" s="13">
        <v>0.15909090909090901</v>
      </c>
      <c r="BJ15" s="13">
        <v>0.101694915254237</v>
      </c>
      <c r="BK15" s="13"/>
      <c r="BL15" s="13">
        <v>0.101351351351351</v>
      </c>
      <c r="BM15" s="13">
        <v>0.11413043478260899</v>
      </c>
    </row>
    <row r="16" spans="2:65" ht="28.8" x14ac:dyDescent="0.3">
      <c r="B16" s="14" t="s">
        <v>193</v>
      </c>
      <c r="C16" s="13">
        <v>5.5232558139534899E-2</v>
      </c>
      <c r="D16" s="13">
        <v>4.3749999999999997E-2</v>
      </c>
      <c r="E16" s="13">
        <v>6.0773480662983402E-2</v>
      </c>
      <c r="F16" s="13"/>
      <c r="G16" s="13">
        <v>6.15384615384615E-2</v>
      </c>
      <c r="H16" s="13">
        <v>3.8759689922480599E-2</v>
      </c>
      <c r="I16" s="13">
        <v>6.0606060606060601E-2</v>
      </c>
      <c r="J16" s="13">
        <v>0.13888888888888901</v>
      </c>
      <c r="K16" s="13">
        <v>3.7037037037037E-2</v>
      </c>
      <c r="L16" s="13">
        <v>0</v>
      </c>
      <c r="M16" s="13"/>
      <c r="N16" s="13">
        <v>5.7377049180327898E-2</v>
      </c>
      <c r="O16" s="13">
        <v>4.4444444444444398E-2</v>
      </c>
      <c r="P16" s="13">
        <v>6.6666666666666693E-2</v>
      </c>
      <c r="Q16" s="13">
        <v>5.8823529411764698E-2</v>
      </c>
      <c r="R16" s="13"/>
      <c r="S16" s="13">
        <v>0.04</v>
      </c>
      <c r="T16" s="13">
        <v>5.7142857142857099E-2</v>
      </c>
      <c r="U16" s="13">
        <v>0.11764705882352899</v>
      </c>
      <c r="V16" s="13">
        <v>4.7619047619047603E-2</v>
      </c>
      <c r="W16" s="13">
        <v>3.125E-2</v>
      </c>
      <c r="X16" s="13">
        <v>8.1081081081081099E-2</v>
      </c>
      <c r="Y16" s="13">
        <v>8.3333333333333301E-2</v>
      </c>
      <c r="Z16" s="13">
        <v>0</v>
      </c>
      <c r="AA16" s="13">
        <v>6.5217391304347797E-2</v>
      </c>
      <c r="AB16" s="13">
        <v>0</v>
      </c>
      <c r="AC16" s="13">
        <v>0.11111111111111099</v>
      </c>
      <c r="AD16" s="13">
        <v>0</v>
      </c>
      <c r="AE16" s="13"/>
      <c r="AF16" s="13">
        <v>5.2631578947368397E-2</v>
      </c>
      <c r="AG16" s="13">
        <v>0.5</v>
      </c>
      <c r="AH16" s="13"/>
      <c r="AI16" s="13">
        <v>7.4074074074074098E-2</v>
      </c>
      <c r="AJ16" s="13">
        <v>6.8181818181818205E-2</v>
      </c>
      <c r="AK16" s="13">
        <v>4.2328042328042298E-2</v>
      </c>
      <c r="AL16" s="13"/>
      <c r="AM16" s="13">
        <v>3.2258064516128997E-2</v>
      </c>
      <c r="AN16" s="13">
        <v>0.133333333333333</v>
      </c>
      <c r="AO16" s="13">
        <v>0.1</v>
      </c>
      <c r="AP16" s="13"/>
      <c r="AQ16" s="13">
        <v>2.7173913043478298E-2</v>
      </c>
      <c r="AR16" s="13">
        <v>8.7499999999999994E-2</v>
      </c>
      <c r="AS16" s="13"/>
      <c r="AT16" s="13">
        <v>4.4444444444444398E-2</v>
      </c>
      <c r="AU16" s="13">
        <v>6.0728744939271301E-2</v>
      </c>
      <c r="AV16" s="13"/>
      <c r="AW16" s="13">
        <v>0.08</v>
      </c>
      <c r="AX16" s="13">
        <v>4.1860465116279097E-2</v>
      </c>
      <c r="AY16" s="13"/>
      <c r="AZ16" s="13">
        <v>9.85915492957746E-2</v>
      </c>
      <c r="BA16" s="13">
        <v>2.5641025641025599E-2</v>
      </c>
      <c r="BB16" s="13"/>
      <c r="BC16" s="13">
        <v>5.5232558139534899E-2</v>
      </c>
      <c r="BD16" s="13" t="s">
        <v>197</v>
      </c>
      <c r="BE16" s="13"/>
      <c r="BF16" s="13">
        <v>2.2388059701492501E-2</v>
      </c>
      <c r="BG16" s="13">
        <v>7.6190476190476197E-2</v>
      </c>
      <c r="BH16" s="13"/>
      <c r="BI16" s="13">
        <v>9.0909090909090898E-2</v>
      </c>
      <c r="BJ16" s="13">
        <v>5.0847457627118599E-2</v>
      </c>
      <c r="BK16" s="13"/>
      <c r="BL16" s="13">
        <v>6.7567567567567599E-2</v>
      </c>
      <c r="BM16" s="13">
        <v>4.8913043478260899E-2</v>
      </c>
    </row>
    <row r="17" spans="2:65" ht="28.8" x14ac:dyDescent="0.3">
      <c r="B17" s="14" t="s">
        <v>194</v>
      </c>
      <c r="C17" s="13">
        <v>2.32558139534884E-2</v>
      </c>
      <c r="D17" s="13">
        <v>1.8749999999999999E-2</v>
      </c>
      <c r="E17" s="13">
        <v>1.6574585635359101E-2</v>
      </c>
      <c r="F17" s="13"/>
      <c r="G17" s="13">
        <v>6.15384615384615E-2</v>
      </c>
      <c r="H17" s="13">
        <v>1.5503875968992199E-2</v>
      </c>
      <c r="I17" s="13">
        <v>3.03030303030303E-2</v>
      </c>
      <c r="J17" s="13">
        <v>0</v>
      </c>
      <c r="K17" s="13">
        <v>0</v>
      </c>
      <c r="L17" s="13">
        <v>0</v>
      </c>
      <c r="M17" s="13"/>
      <c r="N17" s="13">
        <v>8.1967213114754103E-3</v>
      </c>
      <c r="O17" s="13">
        <v>2.2222222222222199E-2</v>
      </c>
      <c r="P17" s="13">
        <v>0</v>
      </c>
      <c r="Q17" s="13">
        <v>5.8823529411764698E-2</v>
      </c>
      <c r="R17" s="13"/>
      <c r="S17" s="13">
        <v>1.3333333333333299E-2</v>
      </c>
      <c r="T17" s="13">
        <v>2.8571428571428598E-2</v>
      </c>
      <c r="U17" s="13">
        <v>0</v>
      </c>
      <c r="V17" s="13">
        <v>0</v>
      </c>
      <c r="W17" s="13">
        <v>3.125E-2</v>
      </c>
      <c r="X17" s="13">
        <v>2.7027027027027001E-2</v>
      </c>
      <c r="Y17" s="13">
        <v>4.1666666666666699E-2</v>
      </c>
      <c r="Z17" s="13">
        <v>9.0909090909090898E-2</v>
      </c>
      <c r="AA17" s="13">
        <v>4.3478260869565202E-2</v>
      </c>
      <c r="AB17" s="13">
        <v>0</v>
      </c>
      <c r="AC17" s="13">
        <v>0</v>
      </c>
      <c r="AD17" s="13">
        <v>0</v>
      </c>
      <c r="AE17" s="13"/>
      <c r="AF17" s="13">
        <v>2.3391812865497099E-2</v>
      </c>
      <c r="AG17" s="13">
        <v>0</v>
      </c>
      <c r="AH17" s="13"/>
      <c r="AI17" s="13">
        <v>3.7037037037037E-2</v>
      </c>
      <c r="AJ17" s="13">
        <v>4.5454545454545497E-2</v>
      </c>
      <c r="AK17" s="13">
        <v>1.0582010582010601E-2</v>
      </c>
      <c r="AL17" s="13"/>
      <c r="AM17" s="13">
        <v>6.4516129032258104E-2</v>
      </c>
      <c r="AN17" s="13">
        <v>0.1</v>
      </c>
      <c r="AO17" s="13">
        <v>2.5000000000000001E-2</v>
      </c>
      <c r="AP17" s="13"/>
      <c r="AQ17" s="13">
        <v>1.0869565217391301E-2</v>
      </c>
      <c r="AR17" s="13">
        <v>3.7499999999999999E-2</v>
      </c>
      <c r="AS17" s="13"/>
      <c r="AT17" s="13">
        <v>2.2222222222222199E-2</v>
      </c>
      <c r="AU17" s="13">
        <v>2.4291497975708499E-2</v>
      </c>
      <c r="AV17" s="13"/>
      <c r="AW17" s="13">
        <v>6.4000000000000001E-2</v>
      </c>
      <c r="AX17" s="13">
        <v>0</v>
      </c>
      <c r="AY17" s="13"/>
      <c r="AZ17" s="13">
        <v>3.5211267605633798E-2</v>
      </c>
      <c r="BA17" s="13">
        <v>1.5384615384615399E-2</v>
      </c>
      <c r="BB17" s="13"/>
      <c r="BC17" s="13">
        <v>2.32558139534884E-2</v>
      </c>
      <c r="BD17" s="13" t="s">
        <v>197</v>
      </c>
      <c r="BE17" s="13"/>
      <c r="BF17" s="13">
        <v>0</v>
      </c>
      <c r="BG17" s="13">
        <v>3.8095238095238099E-2</v>
      </c>
      <c r="BH17" s="13"/>
      <c r="BI17" s="13">
        <v>6.8181818181818205E-2</v>
      </c>
      <c r="BJ17" s="13">
        <v>1.6949152542372899E-2</v>
      </c>
      <c r="BK17" s="13"/>
      <c r="BL17" s="13">
        <v>1.35135135135135E-2</v>
      </c>
      <c r="BM17" s="13">
        <v>2.7173913043478298E-2</v>
      </c>
    </row>
    <row r="18" spans="2:65" x14ac:dyDescent="0.3">
      <c r="B18" s="14" t="s">
        <v>195</v>
      </c>
      <c r="C18" s="13">
        <v>3.4883720930232599E-2</v>
      </c>
      <c r="D18" s="13">
        <v>3.125E-2</v>
      </c>
      <c r="E18" s="13">
        <v>3.8674033149171297E-2</v>
      </c>
      <c r="F18" s="13"/>
      <c r="G18" s="13">
        <v>3.0769230769230799E-2</v>
      </c>
      <c r="H18" s="13">
        <v>2.32558139534884E-2</v>
      </c>
      <c r="I18" s="13">
        <v>3.03030303030303E-2</v>
      </c>
      <c r="J18" s="13">
        <v>2.7777777777777801E-2</v>
      </c>
      <c r="K18" s="13">
        <v>7.4074074074074098E-2</v>
      </c>
      <c r="L18" s="13">
        <v>9.5238095238095205E-2</v>
      </c>
      <c r="M18" s="13"/>
      <c r="N18" s="13">
        <v>8.1967213114754103E-3</v>
      </c>
      <c r="O18" s="13">
        <v>3.3333333333333298E-2</v>
      </c>
      <c r="P18" s="13">
        <v>4.4444444444444398E-2</v>
      </c>
      <c r="Q18" s="13">
        <v>7.0588235294117604E-2</v>
      </c>
      <c r="R18" s="13"/>
      <c r="S18" s="13">
        <v>2.66666666666667E-2</v>
      </c>
      <c r="T18" s="13">
        <v>8.5714285714285701E-2</v>
      </c>
      <c r="U18" s="13">
        <v>0.11764705882352899</v>
      </c>
      <c r="V18" s="13">
        <v>4.7619047619047603E-2</v>
      </c>
      <c r="W18" s="13">
        <v>6.25E-2</v>
      </c>
      <c r="X18" s="13">
        <v>0</v>
      </c>
      <c r="Y18" s="13">
        <v>0</v>
      </c>
      <c r="Z18" s="13">
        <v>9.0909090909090898E-2</v>
      </c>
      <c r="AA18" s="13">
        <v>2.1739130434782601E-2</v>
      </c>
      <c r="AB18" s="13">
        <v>0</v>
      </c>
      <c r="AC18" s="13">
        <v>0</v>
      </c>
      <c r="AD18" s="13">
        <v>0</v>
      </c>
      <c r="AE18" s="13"/>
      <c r="AF18" s="13">
        <v>3.5087719298245598E-2</v>
      </c>
      <c r="AG18" s="13">
        <v>0</v>
      </c>
      <c r="AH18" s="13"/>
      <c r="AI18" s="13">
        <v>3.7037037037037E-2</v>
      </c>
      <c r="AJ18" s="13">
        <v>2.27272727272727E-2</v>
      </c>
      <c r="AK18" s="13">
        <v>3.1746031746031703E-2</v>
      </c>
      <c r="AL18" s="13"/>
      <c r="AM18" s="13">
        <v>6.4516129032258104E-2</v>
      </c>
      <c r="AN18" s="13">
        <v>0</v>
      </c>
      <c r="AO18" s="13">
        <v>7.4999999999999997E-2</v>
      </c>
      <c r="AP18" s="13"/>
      <c r="AQ18" s="13">
        <v>5.4347826086956503E-3</v>
      </c>
      <c r="AR18" s="13">
        <v>6.8750000000000006E-2</v>
      </c>
      <c r="AS18" s="13"/>
      <c r="AT18" s="13">
        <v>0</v>
      </c>
      <c r="AU18" s="13">
        <v>4.8582995951416998E-2</v>
      </c>
      <c r="AV18" s="13"/>
      <c r="AW18" s="13">
        <v>6.4000000000000001E-2</v>
      </c>
      <c r="AX18" s="13">
        <v>1.8604651162790701E-2</v>
      </c>
      <c r="AY18" s="13"/>
      <c r="AZ18" s="13">
        <v>6.3380281690140802E-2</v>
      </c>
      <c r="BA18" s="13">
        <v>1.5384615384615399E-2</v>
      </c>
      <c r="BB18" s="13"/>
      <c r="BC18" s="13">
        <v>3.4883720930232599E-2</v>
      </c>
      <c r="BD18" s="13" t="s">
        <v>197</v>
      </c>
      <c r="BE18" s="13"/>
      <c r="BF18" s="13">
        <v>0</v>
      </c>
      <c r="BG18" s="13">
        <v>5.7142857142857099E-2</v>
      </c>
      <c r="BH18" s="13"/>
      <c r="BI18" s="13">
        <v>0</v>
      </c>
      <c r="BJ18" s="13">
        <v>4.0677966101694898E-2</v>
      </c>
      <c r="BK18" s="13"/>
      <c r="BL18" s="13">
        <v>4.72972972972973E-2</v>
      </c>
      <c r="BM18" s="13">
        <v>2.7173913043478298E-2</v>
      </c>
    </row>
    <row r="19" spans="2:65" x14ac:dyDescent="0.3">
      <c r="B19" s="14" t="s">
        <v>182</v>
      </c>
      <c r="C19" s="22">
        <v>1.4534883720930199E-2</v>
      </c>
      <c r="D19" s="22">
        <v>1.2500000000000001E-2</v>
      </c>
      <c r="E19" s="22">
        <v>1.6574585635359101E-2</v>
      </c>
      <c r="F19" s="22"/>
      <c r="G19" s="22">
        <v>3.0769230769230799E-2</v>
      </c>
      <c r="H19" s="22">
        <v>0</v>
      </c>
      <c r="I19" s="22">
        <v>3.03030303030303E-2</v>
      </c>
      <c r="J19" s="22">
        <v>0</v>
      </c>
      <c r="K19" s="22">
        <v>3.7037037037037E-2</v>
      </c>
      <c r="L19" s="22">
        <v>0</v>
      </c>
      <c r="M19" s="22"/>
      <c r="N19" s="22">
        <v>0</v>
      </c>
      <c r="O19" s="22">
        <v>1.1111111111111099E-2</v>
      </c>
      <c r="P19" s="22">
        <v>0</v>
      </c>
      <c r="Q19" s="22">
        <v>4.7058823529411799E-2</v>
      </c>
      <c r="R19" s="22"/>
      <c r="S19" s="22">
        <v>0</v>
      </c>
      <c r="T19" s="22">
        <v>0</v>
      </c>
      <c r="U19" s="22">
        <v>0</v>
      </c>
      <c r="V19" s="22">
        <v>4.7619047619047603E-2</v>
      </c>
      <c r="W19" s="22">
        <v>0</v>
      </c>
      <c r="X19" s="22">
        <v>0</v>
      </c>
      <c r="Y19" s="22">
        <v>0</v>
      </c>
      <c r="Z19" s="22">
        <v>0</v>
      </c>
      <c r="AA19" s="22">
        <v>6.5217391304347797E-2</v>
      </c>
      <c r="AB19" s="22">
        <v>4.1666666666666699E-2</v>
      </c>
      <c r="AC19" s="22">
        <v>0</v>
      </c>
      <c r="AD19" s="22">
        <v>0</v>
      </c>
      <c r="AE19" s="22"/>
      <c r="AF19" s="22">
        <v>1.4619883040935699E-2</v>
      </c>
      <c r="AG19" s="22">
        <v>0</v>
      </c>
      <c r="AH19" s="22"/>
      <c r="AI19" s="22">
        <v>4.6296296296296301E-2</v>
      </c>
      <c r="AJ19" s="22">
        <v>0</v>
      </c>
      <c r="AK19" s="22">
        <v>0</v>
      </c>
      <c r="AL19" s="22"/>
      <c r="AM19" s="22">
        <v>0</v>
      </c>
      <c r="AN19" s="22">
        <v>0.1</v>
      </c>
      <c r="AO19" s="22">
        <v>0.05</v>
      </c>
      <c r="AP19" s="22"/>
      <c r="AQ19" s="22">
        <v>5.4347826086956503E-3</v>
      </c>
      <c r="AR19" s="22">
        <v>2.5000000000000001E-2</v>
      </c>
      <c r="AS19" s="22"/>
      <c r="AT19" s="22">
        <v>1.1111111111111099E-2</v>
      </c>
      <c r="AU19" s="22">
        <v>1.6194331983805699E-2</v>
      </c>
      <c r="AV19" s="22"/>
      <c r="AW19" s="22">
        <v>0</v>
      </c>
      <c r="AX19" s="22">
        <v>2.32558139534884E-2</v>
      </c>
      <c r="AY19" s="22"/>
      <c r="AZ19" s="22">
        <v>2.1126760563380299E-2</v>
      </c>
      <c r="BA19" s="22">
        <v>5.1282051282051299E-3</v>
      </c>
      <c r="BB19" s="22"/>
      <c r="BC19" s="22">
        <v>1.4534883720930199E-2</v>
      </c>
      <c r="BD19" s="22" t="s">
        <v>197</v>
      </c>
      <c r="BE19" s="22"/>
      <c r="BF19" s="22">
        <v>0</v>
      </c>
      <c r="BG19" s="22">
        <v>2.3809523809523801E-2</v>
      </c>
      <c r="BH19" s="22"/>
      <c r="BI19" s="22">
        <v>6.8181818181818205E-2</v>
      </c>
      <c r="BJ19" s="22">
        <v>3.3898305084745801E-3</v>
      </c>
      <c r="BK19" s="22"/>
      <c r="BL19" s="22">
        <v>1.35135135135135E-2</v>
      </c>
      <c r="BM19" s="22">
        <v>1.0869565217391301E-2</v>
      </c>
    </row>
    <row r="20" spans="2:65" x14ac:dyDescent="0.3">
      <c r="B20" s="15" t="s">
        <v>528</v>
      </c>
    </row>
    <row r="21" spans="2:65" x14ac:dyDescent="0.3">
      <c r="B21" t="s">
        <v>80</v>
      </c>
    </row>
    <row r="22" spans="2:65" x14ac:dyDescent="0.3">
      <c r="B22" t="s">
        <v>81</v>
      </c>
    </row>
    <row r="24" spans="2:65" x14ac:dyDescent="0.3">
      <c r="B24"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M18"/>
  <sheetViews>
    <sheetView showGridLines="0" workbookViewId="0">
      <pane xSplit="2" topLeftCell="C1" activePane="topRight" state="frozen"/>
      <selection pane="topRight" activeCell="E11" sqref="E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203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199</v>
      </c>
      <c r="C8" s="13">
        <v>0.27342549923195097</v>
      </c>
      <c r="D8" s="13">
        <v>0.25597269624573399</v>
      </c>
      <c r="E8" s="13">
        <v>0.28895184135977298</v>
      </c>
      <c r="F8" s="13"/>
      <c r="G8" s="13">
        <v>0.169491525423729</v>
      </c>
      <c r="H8" s="13">
        <v>0.270531400966184</v>
      </c>
      <c r="I8" s="13">
        <v>0.311594202898551</v>
      </c>
      <c r="J8" s="13">
        <v>0.30232558139534899</v>
      </c>
      <c r="K8" s="13">
        <v>0.36842105263157898</v>
      </c>
      <c r="L8" s="13">
        <v>0.266666666666667</v>
      </c>
      <c r="M8" s="13"/>
      <c r="N8" s="13">
        <v>0.32467532467532501</v>
      </c>
      <c r="O8" s="13">
        <v>0.214285714285714</v>
      </c>
      <c r="P8" s="13">
        <v>0.25</v>
      </c>
      <c r="Q8" s="13">
        <v>0.28000000000000003</v>
      </c>
      <c r="R8" s="13"/>
      <c r="S8" s="13">
        <v>0.37162162162162199</v>
      </c>
      <c r="T8" s="13">
        <v>0.26229508196721302</v>
      </c>
      <c r="U8" s="13">
        <v>0.25</v>
      </c>
      <c r="V8" s="13">
        <v>0.33333333333333298</v>
      </c>
      <c r="W8" s="13">
        <v>0.25925925925925902</v>
      </c>
      <c r="X8" s="13">
        <v>0.16393442622950799</v>
      </c>
      <c r="Y8" s="13">
        <v>0.15686274509803899</v>
      </c>
      <c r="Z8" s="13">
        <v>0.28571428571428598</v>
      </c>
      <c r="AA8" s="13">
        <v>0.266666666666667</v>
      </c>
      <c r="AB8" s="13">
        <v>0.186046511627907</v>
      </c>
      <c r="AC8" s="13">
        <v>0.32258064516128998</v>
      </c>
      <c r="AD8" s="13">
        <v>0.28571428571428598</v>
      </c>
      <c r="AE8" s="13"/>
      <c r="AF8" s="13">
        <v>0.27441860465116302</v>
      </c>
      <c r="AG8" s="13">
        <v>0.2</v>
      </c>
      <c r="AH8" s="13"/>
      <c r="AI8" s="13">
        <v>0.75423728813559299</v>
      </c>
      <c r="AJ8" s="13">
        <v>0</v>
      </c>
      <c r="AK8" s="13">
        <v>0</v>
      </c>
      <c r="AL8" s="13"/>
      <c r="AM8" s="13">
        <v>0.61764705882352899</v>
      </c>
      <c r="AN8" s="13">
        <v>0.53846153846153799</v>
      </c>
      <c r="AO8" s="13">
        <v>0.65384615384615397</v>
      </c>
      <c r="AP8" s="13"/>
      <c r="AQ8" s="13">
        <v>0.26625386996903999</v>
      </c>
      <c r="AR8" s="13">
        <v>0.28134556574923503</v>
      </c>
      <c r="AS8" s="13"/>
      <c r="AT8" s="13">
        <v>0.256410256410256</v>
      </c>
      <c r="AU8" s="13">
        <v>0.27291666666666697</v>
      </c>
      <c r="AV8" s="13"/>
      <c r="AW8" s="13">
        <v>0.25123152709359597</v>
      </c>
      <c r="AX8" s="13">
        <v>0.28538812785388101</v>
      </c>
      <c r="AY8" s="13"/>
      <c r="AZ8" s="13">
        <v>0.30181818181818199</v>
      </c>
      <c r="BA8" s="13">
        <v>0.25549450549450498</v>
      </c>
      <c r="BB8" s="13"/>
      <c r="BC8" s="13">
        <v>0.22093023255814001</v>
      </c>
      <c r="BD8" s="13">
        <v>0.33175355450236999</v>
      </c>
      <c r="BE8" s="13"/>
      <c r="BF8" s="13">
        <v>0.238805970149254</v>
      </c>
      <c r="BG8" s="13">
        <v>0.20952380952381</v>
      </c>
      <c r="BH8" s="13"/>
      <c r="BI8" s="13">
        <v>0.243589743589744</v>
      </c>
      <c r="BJ8" s="13">
        <v>0.27561837455830401</v>
      </c>
      <c r="BK8" s="13"/>
      <c r="BL8" s="13">
        <v>0.27208480565371002</v>
      </c>
      <c r="BM8" s="13">
        <v>0.27350427350427398</v>
      </c>
    </row>
    <row r="9" spans="2:65" ht="43.2" x14ac:dyDescent="0.3">
      <c r="B9" s="14" t="s">
        <v>200</v>
      </c>
      <c r="C9" s="13">
        <v>0.105990783410138</v>
      </c>
      <c r="D9" s="13">
        <v>0.102389078498294</v>
      </c>
      <c r="E9" s="13">
        <v>0.107648725212465</v>
      </c>
      <c r="F9" s="13"/>
      <c r="G9" s="13">
        <v>0.110169491525424</v>
      </c>
      <c r="H9" s="13">
        <v>0.15942028985507201</v>
      </c>
      <c r="I9" s="13">
        <v>8.6956521739130405E-2</v>
      </c>
      <c r="J9" s="13">
        <v>6.9767441860465101E-2</v>
      </c>
      <c r="K9" s="13">
        <v>5.2631578947368397E-2</v>
      </c>
      <c r="L9" s="13">
        <v>4.4444444444444398E-2</v>
      </c>
      <c r="M9" s="13"/>
      <c r="N9" s="13">
        <v>0.108225108225108</v>
      </c>
      <c r="O9" s="13">
        <v>8.9285714285714302E-2</v>
      </c>
      <c r="P9" s="13">
        <v>8.3333333333333301E-2</v>
      </c>
      <c r="Q9" s="13">
        <v>0.14000000000000001</v>
      </c>
      <c r="R9" s="13"/>
      <c r="S9" s="13">
        <v>9.45945945945946E-2</v>
      </c>
      <c r="T9" s="13">
        <v>9.8360655737704902E-2</v>
      </c>
      <c r="U9" s="13">
        <v>5.5555555555555601E-2</v>
      </c>
      <c r="V9" s="13">
        <v>6.25E-2</v>
      </c>
      <c r="W9" s="13">
        <v>0.11111111111111099</v>
      </c>
      <c r="X9" s="13">
        <v>0.16393442622950799</v>
      </c>
      <c r="Y9" s="13">
        <v>0.11764705882352899</v>
      </c>
      <c r="Z9" s="13">
        <v>9.5238095238095205E-2</v>
      </c>
      <c r="AA9" s="13">
        <v>0.1</v>
      </c>
      <c r="AB9" s="13">
        <v>0.162790697674419</v>
      </c>
      <c r="AC9" s="13">
        <v>9.6774193548387094E-2</v>
      </c>
      <c r="AD9" s="13">
        <v>0.14285714285714299</v>
      </c>
      <c r="AE9" s="13"/>
      <c r="AF9" s="13">
        <v>0.102325581395349</v>
      </c>
      <c r="AG9" s="13">
        <v>0.4</v>
      </c>
      <c r="AH9" s="13"/>
      <c r="AI9" s="13">
        <v>0</v>
      </c>
      <c r="AJ9" s="13">
        <v>1</v>
      </c>
      <c r="AK9" s="13">
        <v>0</v>
      </c>
      <c r="AL9" s="13"/>
      <c r="AM9" s="13">
        <v>0.20588235294117599</v>
      </c>
      <c r="AN9" s="13">
        <v>0.17307692307692299</v>
      </c>
      <c r="AO9" s="13">
        <v>0.20769230769230801</v>
      </c>
      <c r="AP9" s="13"/>
      <c r="AQ9" s="13">
        <v>0.13003095975232201</v>
      </c>
      <c r="AR9" s="13">
        <v>8.2568807339449504E-2</v>
      </c>
      <c r="AS9" s="13"/>
      <c r="AT9" s="13">
        <v>0.121794871794872</v>
      </c>
      <c r="AU9" s="13">
        <v>0.102083333333333</v>
      </c>
      <c r="AV9" s="13"/>
      <c r="AW9" s="13">
        <v>0.118226600985222</v>
      </c>
      <c r="AX9" s="13">
        <v>0.100456621004566</v>
      </c>
      <c r="AY9" s="13"/>
      <c r="AZ9" s="13">
        <v>6.5454545454545501E-2</v>
      </c>
      <c r="BA9" s="13">
        <v>0.14010989010989</v>
      </c>
      <c r="BB9" s="13"/>
      <c r="BC9" s="13">
        <v>0.127906976744186</v>
      </c>
      <c r="BD9" s="13">
        <v>9.9526066350710901E-2</v>
      </c>
      <c r="BE9" s="13"/>
      <c r="BF9" s="13">
        <v>0.134328358208955</v>
      </c>
      <c r="BG9" s="13">
        <v>0.12380952380952399</v>
      </c>
      <c r="BH9" s="13"/>
      <c r="BI9" s="13">
        <v>0.141025641025641</v>
      </c>
      <c r="BJ9" s="13">
        <v>9.8939929328621903E-2</v>
      </c>
      <c r="BK9" s="13"/>
      <c r="BL9" s="13">
        <v>6.3604240282685506E-2</v>
      </c>
      <c r="BM9" s="13">
        <v>0.13675213675213699</v>
      </c>
    </row>
    <row r="10" spans="2:65" ht="28.8" x14ac:dyDescent="0.3">
      <c r="B10" s="14" t="s">
        <v>201</v>
      </c>
      <c r="C10" s="13">
        <v>8.9093701996927802E-2</v>
      </c>
      <c r="D10" s="13">
        <v>0.12286689419795201</v>
      </c>
      <c r="E10" s="13">
        <v>6.2322946175637398E-2</v>
      </c>
      <c r="F10" s="13"/>
      <c r="G10" s="13">
        <v>0.12711864406779699</v>
      </c>
      <c r="H10" s="13">
        <v>0.106280193236715</v>
      </c>
      <c r="I10" s="13">
        <v>6.5217391304347797E-2</v>
      </c>
      <c r="J10" s="13">
        <v>8.1395348837209294E-2</v>
      </c>
      <c r="K10" s="13">
        <v>5.2631578947368397E-2</v>
      </c>
      <c r="L10" s="13">
        <v>4.4444444444444398E-2</v>
      </c>
      <c r="M10" s="13"/>
      <c r="N10" s="13">
        <v>7.3593073593073599E-2</v>
      </c>
      <c r="O10" s="13">
        <v>7.7380952380952397E-2</v>
      </c>
      <c r="P10" s="13">
        <v>0.125</v>
      </c>
      <c r="Q10" s="13">
        <v>0.10666666666666701</v>
      </c>
      <c r="R10" s="13"/>
      <c r="S10" s="13">
        <v>9.45945945945946E-2</v>
      </c>
      <c r="T10" s="13">
        <v>0.114754098360656</v>
      </c>
      <c r="U10" s="13">
        <v>2.7777777777777801E-2</v>
      </c>
      <c r="V10" s="13">
        <v>6.25E-2</v>
      </c>
      <c r="W10" s="13">
        <v>7.4074074074074098E-2</v>
      </c>
      <c r="X10" s="13">
        <v>0.16393442622950799</v>
      </c>
      <c r="Y10" s="13">
        <v>9.8039215686274495E-2</v>
      </c>
      <c r="Z10" s="13">
        <v>4.7619047619047603E-2</v>
      </c>
      <c r="AA10" s="13">
        <v>7.7777777777777807E-2</v>
      </c>
      <c r="AB10" s="13">
        <v>6.9767441860465101E-2</v>
      </c>
      <c r="AC10" s="13">
        <v>9.6774193548387094E-2</v>
      </c>
      <c r="AD10" s="13">
        <v>0</v>
      </c>
      <c r="AE10" s="13"/>
      <c r="AF10" s="13">
        <v>8.9922480620154996E-2</v>
      </c>
      <c r="AG10" s="13">
        <v>0</v>
      </c>
      <c r="AH10" s="13"/>
      <c r="AI10" s="13">
        <v>0.24576271186440701</v>
      </c>
      <c r="AJ10" s="13">
        <v>0</v>
      </c>
      <c r="AK10" s="13">
        <v>0</v>
      </c>
      <c r="AL10" s="13"/>
      <c r="AM10" s="13">
        <v>0.17647058823529399</v>
      </c>
      <c r="AN10" s="13">
        <v>0.28846153846153799</v>
      </c>
      <c r="AO10" s="13">
        <v>0.138461538461538</v>
      </c>
      <c r="AP10" s="13"/>
      <c r="AQ10" s="13">
        <v>0.111455108359133</v>
      </c>
      <c r="AR10" s="13">
        <v>6.7278287461773695E-2</v>
      </c>
      <c r="AS10" s="13"/>
      <c r="AT10" s="13">
        <v>0.115384615384615</v>
      </c>
      <c r="AU10" s="13">
        <v>8.3333333333333301E-2</v>
      </c>
      <c r="AV10" s="13"/>
      <c r="AW10" s="13">
        <v>8.3743842364532001E-2</v>
      </c>
      <c r="AX10" s="13">
        <v>9.1324200913242004E-2</v>
      </c>
      <c r="AY10" s="13"/>
      <c r="AZ10" s="13">
        <v>9.4545454545454502E-2</v>
      </c>
      <c r="BA10" s="13">
        <v>8.7912087912087905E-2</v>
      </c>
      <c r="BB10" s="13"/>
      <c r="BC10" s="13">
        <v>9.3023255813953501E-2</v>
      </c>
      <c r="BD10" s="13">
        <v>8.0568720379146905E-2</v>
      </c>
      <c r="BE10" s="13"/>
      <c r="BF10" s="13">
        <v>8.9552238805970102E-2</v>
      </c>
      <c r="BG10" s="13">
        <v>9.5238095238095205E-2</v>
      </c>
      <c r="BH10" s="13"/>
      <c r="BI10" s="13">
        <v>0.16666666666666699</v>
      </c>
      <c r="BJ10" s="13">
        <v>7.95053003533569E-2</v>
      </c>
      <c r="BK10" s="13"/>
      <c r="BL10" s="13">
        <v>9.8939929328621903E-2</v>
      </c>
      <c r="BM10" s="13">
        <v>7.4074074074074098E-2</v>
      </c>
    </row>
    <row r="11" spans="2:65" x14ac:dyDescent="0.3">
      <c r="B11" s="14" t="s">
        <v>202</v>
      </c>
      <c r="C11" s="13">
        <v>0.50998463901689695</v>
      </c>
      <c r="D11" s="13">
        <v>0.48805460750853202</v>
      </c>
      <c r="E11" s="13">
        <v>0.52691218130311601</v>
      </c>
      <c r="F11" s="13"/>
      <c r="G11" s="13">
        <v>0.58474576271186396</v>
      </c>
      <c r="H11" s="13">
        <v>0.458937198067633</v>
      </c>
      <c r="I11" s="13">
        <v>0.51449275362318803</v>
      </c>
      <c r="J11" s="13">
        <v>0.46511627906976699</v>
      </c>
      <c r="K11" s="13">
        <v>0.50877192982456099</v>
      </c>
      <c r="L11" s="13">
        <v>0.62222222222222201</v>
      </c>
      <c r="M11" s="13"/>
      <c r="N11" s="13">
        <v>0.476190476190476</v>
      </c>
      <c r="O11" s="13">
        <v>0.61309523809523803</v>
      </c>
      <c r="P11" s="13">
        <v>0.52083333333333304</v>
      </c>
      <c r="Q11" s="13">
        <v>0.43333333333333302</v>
      </c>
      <c r="R11" s="13"/>
      <c r="S11" s="13">
        <v>0.412162162162162</v>
      </c>
      <c r="T11" s="13">
        <v>0.49180327868852503</v>
      </c>
      <c r="U11" s="13">
        <v>0.63888888888888895</v>
      </c>
      <c r="V11" s="13">
        <v>0.5</v>
      </c>
      <c r="W11" s="13">
        <v>0.5</v>
      </c>
      <c r="X11" s="13">
        <v>0.49180327868852503</v>
      </c>
      <c r="Y11" s="13">
        <v>0.62745098039215697</v>
      </c>
      <c r="Z11" s="13">
        <v>0.57142857142857095</v>
      </c>
      <c r="AA11" s="13">
        <v>0.54444444444444395</v>
      </c>
      <c r="AB11" s="13">
        <v>0.581395348837209</v>
      </c>
      <c r="AC11" s="13">
        <v>0.483870967741935</v>
      </c>
      <c r="AD11" s="13">
        <v>0.57142857142857095</v>
      </c>
      <c r="AE11" s="13"/>
      <c r="AF11" s="13">
        <v>0.51162790697674398</v>
      </c>
      <c r="AG11" s="13">
        <v>0.4</v>
      </c>
      <c r="AH11" s="13"/>
      <c r="AI11" s="13">
        <v>0</v>
      </c>
      <c r="AJ11" s="13">
        <v>0</v>
      </c>
      <c r="AK11" s="13">
        <v>1</v>
      </c>
      <c r="AL11" s="13"/>
      <c r="AM11" s="13">
        <v>0</v>
      </c>
      <c r="AN11" s="13">
        <v>0</v>
      </c>
      <c r="AO11" s="13">
        <v>0</v>
      </c>
      <c r="AP11" s="13"/>
      <c r="AQ11" s="13">
        <v>0.47368421052631599</v>
      </c>
      <c r="AR11" s="13">
        <v>0.54434250764526004</v>
      </c>
      <c r="AS11" s="13"/>
      <c r="AT11" s="13">
        <v>0.487179487179487</v>
      </c>
      <c r="AU11" s="13">
        <v>0.52083333333333304</v>
      </c>
      <c r="AV11" s="13"/>
      <c r="AW11" s="13">
        <v>0.52216748768472898</v>
      </c>
      <c r="AX11" s="13">
        <v>0.50228310502283102</v>
      </c>
      <c r="AY11" s="13"/>
      <c r="AZ11" s="13">
        <v>0.52</v>
      </c>
      <c r="BA11" s="13">
        <v>0.49450549450549502</v>
      </c>
      <c r="BB11" s="13"/>
      <c r="BC11" s="13">
        <v>0.54941860465116299</v>
      </c>
      <c r="BD11" s="13">
        <v>0.440758293838863</v>
      </c>
      <c r="BE11" s="13"/>
      <c r="BF11" s="13">
        <v>0.537313432835821</v>
      </c>
      <c r="BG11" s="13">
        <v>0.55714285714285705</v>
      </c>
      <c r="BH11" s="13"/>
      <c r="BI11" s="13">
        <v>0.39743589743589702</v>
      </c>
      <c r="BJ11" s="13">
        <v>0.53003533568904604</v>
      </c>
      <c r="BK11" s="13"/>
      <c r="BL11" s="13">
        <v>0.54770318021201403</v>
      </c>
      <c r="BM11" s="13">
        <v>0.492877492877493</v>
      </c>
    </row>
    <row r="12" spans="2:65" x14ac:dyDescent="0.3">
      <c r="B12" s="14" t="s">
        <v>195</v>
      </c>
      <c r="C12" s="13">
        <v>6.1443932411674304E-3</v>
      </c>
      <c r="D12" s="13">
        <v>6.8259385665529002E-3</v>
      </c>
      <c r="E12" s="13">
        <v>5.6657223796033997E-3</v>
      </c>
      <c r="F12" s="13"/>
      <c r="G12" s="13">
        <v>0</v>
      </c>
      <c r="H12" s="13">
        <v>0</v>
      </c>
      <c r="I12" s="13">
        <v>7.2463768115942004E-3</v>
      </c>
      <c r="J12" s="13">
        <v>3.4883720930232599E-2</v>
      </c>
      <c r="K12" s="13">
        <v>0</v>
      </c>
      <c r="L12" s="13">
        <v>0</v>
      </c>
      <c r="M12" s="13"/>
      <c r="N12" s="13">
        <v>8.6580086580086597E-3</v>
      </c>
      <c r="O12" s="13">
        <v>5.9523809523809503E-3</v>
      </c>
      <c r="P12" s="13">
        <v>0</v>
      </c>
      <c r="Q12" s="13">
        <v>6.6666666666666697E-3</v>
      </c>
      <c r="R12" s="13"/>
      <c r="S12" s="13">
        <v>6.7567567567567597E-3</v>
      </c>
      <c r="T12" s="13">
        <v>0</v>
      </c>
      <c r="U12" s="13">
        <v>0</v>
      </c>
      <c r="V12" s="13">
        <v>2.0833333333333301E-2</v>
      </c>
      <c r="W12" s="13">
        <v>1.85185185185185E-2</v>
      </c>
      <c r="X12" s="13">
        <v>0</v>
      </c>
      <c r="Y12" s="13">
        <v>0</v>
      </c>
      <c r="Z12" s="13">
        <v>0</v>
      </c>
      <c r="AA12" s="13">
        <v>1.1111111111111099E-2</v>
      </c>
      <c r="AB12" s="13">
        <v>0</v>
      </c>
      <c r="AC12" s="13">
        <v>0</v>
      </c>
      <c r="AD12" s="13">
        <v>0</v>
      </c>
      <c r="AE12" s="13"/>
      <c r="AF12" s="13">
        <v>6.2015503875969E-3</v>
      </c>
      <c r="AG12" s="13">
        <v>0</v>
      </c>
      <c r="AH12" s="13"/>
      <c r="AI12" s="13">
        <v>0</v>
      </c>
      <c r="AJ12" s="13">
        <v>0</v>
      </c>
      <c r="AK12" s="13">
        <v>0</v>
      </c>
      <c r="AL12" s="13"/>
      <c r="AM12" s="13">
        <v>0</v>
      </c>
      <c r="AN12" s="13">
        <v>0</v>
      </c>
      <c r="AO12" s="13">
        <v>0</v>
      </c>
      <c r="AP12" s="13"/>
      <c r="AQ12" s="13">
        <v>6.1919504643962904E-3</v>
      </c>
      <c r="AR12" s="13">
        <v>6.1162079510703399E-3</v>
      </c>
      <c r="AS12" s="13"/>
      <c r="AT12" s="13">
        <v>6.41025641025641E-3</v>
      </c>
      <c r="AU12" s="13">
        <v>6.2500000000000003E-3</v>
      </c>
      <c r="AV12" s="13"/>
      <c r="AW12" s="13">
        <v>9.8522167487684695E-3</v>
      </c>
      <c r="AX12" s="13">
        <v>4.5662100456621002E-3</v>
      </c>
      <c r="AY12" s="13"/>
      <c r="AZ12" s="13">
        <v>7.2727272727272701E-3</v>
      </c>
      <c r="BA12" s="13">
        <v>5.4945054945054897E-3</v>
      </c>
      <c r="BB12" s="13"/>
      <c r="BC12" s="13">
        <v>2.9069767441860499E-3</v>
      </c>
      <c r="BD12" s="13">
        <v>9.4786729857819895E-3</v>
      </c>
      <c r="BE12" s="13"/>
      <c r="BF12" s="13">
        <v>0</v>
      </c>
      <c r="BG12" s="13">
        <v>4.7619047619047597E-3</v>
      </c>
      <c r="BH12" s="13"/>
      <c r="BI12" s="13">
        <v>1.2820512820512799E-2</v>
      </c>
      <c r="BJ12" s="13">
        <v>5.3003533568904597E-3</v>
      </c>
      <c r="BK12" s="13"/>
      <c r="BL12" s="13">
        <v>1.06007067137809E-2</v>
      </c>
      <c r="BM12" s="13">
        <v>2.84900284900285E-3</v>
      </c>
    </row>
    <row r="13" spans="2:65" x14ac:dyDescent="0.3">
      <c r="B13" s="14" t="s">
        <v>91</v>
      </c>
      <c r="C13" s="22">
        <v>1.5360983102918601E-2</v>
      </c>
      <c r="D13" s="22">
        <v>2.38907849829352E-2</v>
      </c>
      <c r="E13" s="22">
        <v>8.4985835694051E-3</v>
      </c>
      <c r="F13" s="22"/>
      <c r="G13" s="22">
        <v>8.4745762711864406E-3</v>
      </c>
      <c r="H13" s="22">
        <v>4.8309178743961402E-3</v>
      </c>
      <c r="I13" s="22">
        <v>1.4492753623188401E-2</v>
      </c>
      <c r="J13" s="22">
        <v>4.6511627906976702E-2</v>
      </c>
      <c r="K13" s="22">
        <v>1.7543859649122799E-2</v>
      </c>
      <c r="L13" s="22">
        <v>2.2222222222222199E-2</v>
      </c>
      <c r="M13" s="22"/>
      <c r="N13" s="22">
        <v>8.6580086580086597E-3</v>
      </c>
      <c r="O13" s="22">
        <v>0</v>
      </c>
      <c r="P13" s="22">
        <v>2.0833333333333301E-2</v>
      </c>
      <c r="Q13" s="22">
        <v>3.3333333333333298E-2</v>
      </c>
      <c r="R13" s="22"/>
      <c r="S13" s="22">
        <v>2.0270270270270299E-2</v>
      </c>
      <c r="T13" s="22">
        <v>3.2786885245901599E-2</v>
      </c>
      <c r="U13" s="22">
        <v>2.7777777777777801E-2</v>
      </c>
      <c r="V13" s="22">
        <v>2.0833333333333301E-2</v>
      </c>
      <c r="W13" s="22">
        <v>3.7037037037037E-2</v>
      </c>
      <c r="X13" s="22">
        <v>1.63934426229508E-2</v>
      </c>
      <c r="Y13" s="22">
        <v>0</v>
      </c>
      <c r="Z13" s="22">
        <v>0</v>
      </c>
      <c r="AA13" s="22">
        <v>0</v>
      </c>
      <c r="AB13" s="22">
        <v>0</v>
      </c>
      <c r="AC13" s="22">
        <v>0</v>
      </c>
      <c r="AD13" s="22">
        <v>0</v>
      </c>
      <c r="AE13" s="22"/>
      <c r="AF13" s="22">
        <v>1.5503875968992199E-2</v>
      </c>
      <c r="AG13" s="22">
        <v>0</v>
      </c>
      <c r="AH13" s="22"/>
      <c r="AI13" s="22">
        <v>0</v>
      </c>
      <c r="AJ13" s="22">
        <v>0</v>
      </c>
      <c r="AK13" s="22">
        <v>0</v>
      </c>
      <c r="AL13" s="22"/>
      <c r="AM13" s="22">
        <v>0</v>
      </c>
      <c r="AN13" s="22">
        <v>0</v>
      </c>
      <c r="AO13" s="22">
        <v>0</v>
      </c>
      <c r="AP13" s="22"/>
      <c r="AQ13" s="22">
        <v>1.23839009287926E-2</v>
      </c>
      <c r="AR13" s="22">
        <v>1.8348623853211E-2</v>
      </c>
      <c r="AS13" s="22"/>
      <c r="AT13" s="22">
        <v>1.2820512820512799E-2</v>
      </c>
      <c r="AU13" s="22">
        <v>1.4583333333333301E-2</v>
      </c>
      <c r="AV13" s="22"/>
      <c r="AW13" s="22">
        <v>1.47783251231527E-2</v>
      </c>
      <c r="AX13" s="22">
        <v>1.5981735159817399E-2</v>
      </c>
      <c r="AY13" s="22"/>
      <c r="AZ13" s="22">
        <v>1.09090909090909E-2</v>
      </c>
      <c r="BA13" s="22">
        <v>1.6483516483516501E-2</v>
      </c>
      <c r="BB13" s="22"/>
      <c r="BC13" s="22">
        <v>5.8139534883720903E-3</v>
      </c>
      <c r="BD13" s="22">
        <v>3.7914691943128E-2</v>
      </c>
      <c r="BE13" s="22"/>
      <c r="BF13" s="22">
        <v>0</v>
      </c>
      <c r="BG13" s="22">
        <v>9.5238095238095195E-3</v>
      </c>
      <c r="BH13" s="22"/>
      <c r="BI13" s="22">
        <v>3.8461538461538498E-2</v>
      </c>
      <c r="BJ13" s="22">
        <v>1.06007067137809E-2</v>
      </c>
      <c r="BK13" s="22"/>
      <c r="BL13" s="22">
        <v>7.0671378091872799E-3</v>
      </c>
      <c r="BM13" s="22">
        <v>1.9943019943019901E-2</v>
      </c>
    </row>
    <row r="14" spans="2:65" x14ac:dyDescent="0.3">
      <c r="B14" s="27"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M26"/>
  <sheetViews>
    <sheetView showGridLines="0" topLeftCell="A6" workbookViewId="0">
      <pane xSplit="2" topLeftCell="C1" activePane="topRight" state="frozen"/>
      <selection pane="topRight" activeCell="B26" sqref="B2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332</v>
      </c>
      <c r="D7" s="10">
        <v>143</v>
      </c>
      <c r="E7" s="10">
        <v>186</v>
      </c>
      <c r="F7" s="10"/>
      <c r="G7" s="10">
        <v>69</v>
      </c>
      <c r="H7" s="10">
        <v>95</v>
      </c>
      <c r="I7" s="10">
        <v>71</v>
      </c>
      <c r="J7" s="10">
        <v>40</v>
      </c>
      <c r="K7" s="10">
        <v>29</v>
      </c>
      <c r="L7" s="10">
        <v>28</v>
      </c>
      <c r="M7" s="10"/>
      <c r="N7" s="10">
        <v>110</v>
      </c>
      <c r="O7" s="10">
        <v>103</v>
      </c>
      <c r="P7" s="10">
        <v>50</v>
      </c>
      <c r="Q7" s="10">
        <v>65</v>
      </c>
      <c r="R7" s="10"/>
      <c r="S7" s="10">
        <v>61</v>
      </c>
      <c r="T7" s="10">
        <v>30</v>
      </c>
      <c r="U7" s="10">
        <v>23</v>
      </c>
      <c r="V7" s="10">
        <v>24</v>
      </c>
      <c r="W7" s="10">
        <v>27</v>
      </c>
      <c r="X7" s="10">
        <v>30</v>
      </c>
      <c r="Y7" s="10">
        <v>32</v>
      </c>
      <c r="Z7" s="10">
        <v>12</v>
      </c>
      <c r="AA7" s="10">
        <v>49</v>
      </c>
      <c r="AB7" s="10">
        <v>25</v>
      </c>
      <c r="AC7" s="10">
        <v>15</v>
      </c>
      <c r="AD7" s="10">
        <v>4</v>
      </c>
      <c r="AE7" s="10"/>
      <c r="AF7" s="10">
        <v>330</v>
      </c>
      <c r="AG7" s="10">
        <v>2</v>
      </c>
      <c r="AH7" s="10"/>
      <c r="AI7" s="10" t="s">
        <v>196</v>
      </c>
      <c r="AJ7" s="10" t="s">
        <v>196</v>
      </c>
      <c r="AK7" s="10">
        <v>332</v>
      </c>
      <c r="AL7" s="10"/>
      <c r="AM7" s="10" t="s">
        <v>196</v>
      </c>
      <c r="AN7" s="10" t="s">
        <v>196</v>
      </c>
      <c r="AO7" s="10" t="s">
        <v>196</v>
      </c>
      <c r="AP7" s="10"/>
      <c r="AQ7" s="10">
        <v>153</v>
      </c>
      <c r="AR7" s="10">
        <v>178</v>
      </c>
      <c r="AS7" s="10"/>
      <c r="AT7" s="10">
        <v>76</v>
      </c>
      <c r="AU7" s="10">
        <v>250</v>
      </c>
      <c r="AV7" s="10"/>
      <c r="AW7" s="10">
        <v>106</v>
      </c>
      <c r="AX7" s="10">
        <v>220</v>
      </c>
      <c r="AY7" s="10"/>
      <c r="AZ7" s="10">
        <v>143</v>
      </c>
      <c r="BA7" s="10">
        <v>180</v>
      </c>
      <c r="BB7" s="10"/>
      <c r="BC7" s="10">
        <v>189</v>
      </c>
      <c r="BD7" s="10">
        <v>93</v>
      </c>
      <c r="BE7" s="10"/>
      <c r="BF7" s="10">
        <v>72</v>
      </c>
      <c r="BG7" s="10">
        <v>117</v>
      </c>
      <c r="BH7" s="10"/>
      <c r="BI7" s="10">
        <v>31</v>
      </c>
      <c r="BJ7" s="10">
        <v>300</v>
      </c>
      <c r="BK7" s="10"/>
      <c r="BL7" s="10">
        <v>155</v>
      </c>
      <c r="BM7" s="10">
        <v>173</v>
      </c>
    </row>
    <row r="8" spans="2:65" ht="43.2" x14ac:dyDescent="0.3">
      <c r="B8" s="14" t="s">
        <v>204</v>
      </c>
      <c r="C8" s="13">
        <v>0.41265060240963902</v>
      </c>
      <c r="D8" s="13">
        <v>0.391608391608392</v>
      </c>
      <c r="E8" s="13">
        <v>0.42473118279569899</v>
      </c>
      <c r="F8" s="13"/>
      <c r="G8" s="13">
        <v>0.36231884057970998</v>
      </c>
      <c r="H8" s="13">
        <v>0.41052631578947402</v>
      </c>
      <c r="I8" s="13">
        <v>0.39436619718309901</v>
      </c>
      <c r="J8" s="13">
        <v>0.47499999999999998</v>
      </c>
      <c r="K8" s="13">
        <v>0.51724137931034497</v>
      </c>
      <c r="L8" s="13">
        <v>0.39285714285714302</v>
      </c>
      <c r="M8" s="13"/>
      <c r="N8" s="13">
        <v>0.42727272727272703</v>
      </c>
      <c r="O8" s="13">
        <v>0.475728155339806</v>
      </c>
      <c r="P8" s="13">
        <v>0.28000000000000003</v>
      </c>
      <c r="Q8" s="13">
        <v>0.4</v>
      </c>
      <c r="R8" s="13"/>
      <c r="S8" s="13">
        <v>0.47540983606557402</v>
      </c>
      <c r="T8" s="13">
        <v>0.46666666666666701</v>
      </c>
      <c r="U8" s="13">
        <v>0.30434782608695699</v>
      </c>
      <c r="V8" s="13">
        <v>0.5</v>
      </c>
      <c r="W8" s="13">
        <v>0.33333333333333298</v>
      </c>
      <c r="X8" s="13">
        <v>0.36666666666666697</v>
      </c>
      <c r="Y8" s="13">
        <v>0.4375</v>
      </c>
      <c r="Z8" s="13">
        <v>0.41666666666666702</v>
      </c>
      <c r="AA8" s="13">
        <v>0.34693877551020402</v>
      </c>
      <c r="AB8" s="13">
        <v>0.28000000000000003</v>
      </c>
      <c r="AC8" s="13">
        <v>0.6</v>
      </c>
      <c r="AD8" s="13">
        <v>0.75</v>
      </c>
      <c r="AE8" s="13"/>
      <c r="AF8" s="13">
        <v>0.412121212121212</v>
      </c>
      <c r="AG8" s="13">
        <v>0.5</v>
      </c>
      <c r="AH8" s="13"/>
      <c r="AI8" s="13" t="s">
        <v>197</v>
      </c>
      <c r="AJ8" s="13" t="s">
        <v>197</v>
      </c>
      <c r="AK8" s="13">
        <v>0.41265060240963902</v>
      </c>
      <c r="AL8" s="13"/>
      <c r="AM8" s="13" t="s">
        <v>197</v>
      </c>
      <c r="AN8" s="13" t="s">
        <v>197</v>
      </c>
      <c r="AO8" s="13" t="s">
        <v>197</v>
      </c>
      <c r="AP8" s="13"/>
      <c r="AQ8" s="13">
        <v>0.37254901960784298</v>
      </c>
      <c r="AR8" s="13">
        <v>0.449438202247191</v>
      </c>
      <c r="AS8" s="13"/>
      <c r="AT8" s="13">
        <v>0.394736842105263</v>
      </c>
      <c r="AU8" s="13">
        <v>0.42799999999999999</v>
      </c>
      <c r="AV8" s="13"/>
      <c r="AW8" s="13">
        <v>0.490566037735849</v>
      </c>
      <c r="AX8" s="13">
        <v>0.37272727272727302</v>
      </c>
      <c r="AY8" s="13"/>
      <c r="AZ8" s="13">
        <v>0.45454545454545497</v>
      </c>
      <c r="BA8" s="13">
        <v>0.36666666666666697</v>
      </c>
      <c r="BB8" s="13"/>
      <c r="BC8" s="13">
        <v>0.455026455026455</v>
      </c>
      <c r="BD8" s="13">
        <v>0.31182795698924698</v>
      </c>
      <c r="BE8" s="13"/>
      <c r="BF8" s="13">
        <v>0.40277777777777801</v>
      </c>
      <c r="BG8" s="13">
        <v>0.487179487179487</v>
      </c>
      <c r="BH8" s="13"/>
      <c r="BI8" s="13">
        <v>0.41935483870967699</v>
      </c>
      <c r="BJ8" s="13">
        <v>0.413333333333333</v>
      </c>
      <c r="BK8" s="13"/>
      <c r="BL8" s="13">
        <v>0.45806451612903198</v>
      </c>
      <c r="BM8" s="13">
        <v>0.37572254335260102</v>
      </c>
    </row>
    <row r="9" spans="2:65" ht="28.8" x14ac:dyDescent="0.3">
      <c r="B9" s="14" t="s">
        <v>205</v>
      </c>
      <c r="C9" s="13">
        <v>0.40963855421686701</v>
      </c>
      <c r="D9" s="13">
        <v>0.40559440559440602</v>
      </c>
      <c r="E9" s="13">
        <v>0.41397849462365599</v>
      </c>
      <c r="F9" s="13"/>
      <c r="G9" s="13">
        <v>0.376811594202899</v>
      </c>
      <c r="H9" s="13">
        <v>0.37894736842105298</v>
      </c>
      <c r="I9" s="13">
        <v>0.45070422535211302</v>
      </c>
      <c r="J9" s="13">
        <v>0.55000000000000004</v>
      </c>
      <c r="K9" s="13">
        <v>0.34482758620689702</v>
      </c>
      <c r="L9" s="13">
        <v>0.35714285714285698</v>
      </c>
      <c r="M9" s="13"/>
      <c r="N9" s="13">
        <v>0.40909090909090901</v>
      </c>
      <c r="O9" s="13">
        <v>0.38834951456310701</v>
      </c>
      <c r="P9" s="13">
        <v>0.4</v>
      </c>
      <c r="Q9" s="13">
        <v>0.43076923076923102</v>
      </c>
      <c r="R9" s="13"/>
      <c r="S9" s="13">
        <v>0.409836065573771</v>
      </c>
      <c r="T9" s="13">
        <v>0.33333333333333298</v>
      </c>
      <c r="U9" s="13">
        <v>0.52173913043478304</v>
      </c>
      <c r="V9" s="13">
        <v>0.375</v>
      </c>
      <c r="W9" s="13">
        <v>0.296296296296296</v>
      </c>
      <c r="X9" s="13">
        <v>0.36666666666666697</v>
      </c>
      <c r="Y9" s="13">
        <v>0.5</v>
      </c>
      <c r="Z9" s="13">
        <v>0.5</v>
      </c>
      <c r="AA9" s="13">
        <v>0.38775510204081598</v>
      </c>
      <c r="AB9" s="13">
        <v>0.44</v>
      </c>
      <c r="AC9" s="13">
        <v>0.4</v>
      </c>
      <c r="AD9" s="13">
        <v>0.75</v>
      </c>
      <c r="AE9" s="13"/>
      <c r="AF9" s="13">
        <v>0.40909090909090901</v>
      </c>
      <c r="AG9" s="13">
        <v>0.5</v>
      </c>
      <c r="AH9" s="13"/>
      <c r="AI9" s="13" t="s">
        <v>197</v>
      </c>
      <c r="AJ9" s="13" t="s">
        <v>197</v>
      </c>
      <c r="AK9" s="13">
        <v>0.40963855421686701</v>
      </c>
      <c r="AL9" s="13"/>
      <c r="AM9" s="13" t="s">
        <v>197</v>
      </c>
      <c r="AN9" s="13" t="s">
        <v>197</v>
      </c>
      <c r="AO9" s="13" t="s">
        <v>197</v>
      </c>
      <c r="AP9" s="13"/>
      <c r="AQ9" s="13">
        <v>0.36601307189542498</v>
      </c>
      <c r="AR9" s="13">
        <v>0.449438202247191</v>
      </c>
      <c r="AS9" s="13"/>
      <c r="AT9" s="13">
        <v>0.40789473684210498</v>
      </c>
      <c r="AU9" s="13">
        <v>0.41199999999999998</v>
      </c>
      <c r="AV9" s="13"/>
      <c r="AW9" s="13">
        <v>0.48113207547169801</v>
      </c>
      <c r="AX9" s="13">
        <v>0.37727272727272698</v>
      </c>
      <c r="AY9" s="13"/>
      <c r="AZ9" s="13">
        <v>0.43356643356643398</v>
      </c>
      <c r="BA9" s="13">
        <v>0.38888888888888901</v>
      </c>
      <c r="BB9" s="13"/>
      <c r="BC9" s="13">
        <v>0.48148148148148101</v>
      </c>
      <c r="BD9" s="13">
        <v>0.26881720430107497</v>
      </c>
      <c r="BE9" s="13"/>
      <c r="BF9" s="13">
        <v>0.48611111111111099</v>
      </c>
      <c r="BG9" s="13">
        <v>0.47863247863247899</v>
      </c>
      <c r="BH9" s="13"/>
      <c r="BI9" s="13">
        <v>0.45161290322580599</v>
      </c>
      <c r="BJ9" s="13">
        <v>0.40333333333333299</v>
      </c>
      <c r="BK9" s="13"/>
      <c r="BL9" s="13">
        <v>0.43225806451612903</v>
      </c>
      <c r="BM9" s="13">
        <v>0.38728323699422001</v>
      </c>
    </row>
    <row r="10" spans="2:65" x14ac:dyDescent="0.3">
      <c r="B10" s="14" t="s">
        <v>206</v>
      </c>
      <c r="C10" s="13">
        <v>0.40361445783132499</v>
      </c>
      <c r="D10" s="13">
        <v>0.47552447552447602</v>
      </c>
      <c r="E10" s="13">
        <v>0.34408602150537598</v>
      </c>
      <c r="F10" s="13"/>
      <c r="G10" s="13">
        <v>0.39130434782608697</v>
      </c>
      <c r="H10" s="13">
        <v>0.41052631578947402</v>
      </c>
      <c r="I10" s="13">
        <v>0.47887323943662002</v>
      </c>
      <c r="J10" s="13">
        <v>0.35</v>
      </c>
      <c r="K10" s="13">
        <v>0.44827586206896602</v>
      </c>
      <c r="L10" s="13">
        <v>0.25</v>
      </c>
      <c r="M10" s="13"/>
      <c r="N10" s="13">
        <v>0.33636363636363598</v>
      </c>
      <c r="O10" s="13">
        <v>0.466019417475728</v>
      </c>
      <c r="P10" s="13">
        <v>0.5</v>
      </c>
      <c r="Q10" s="13">
        <v>0.35384615384615398</v>
      </c>
      <c r="R10" s="13"/>
      <c r="S10" s="13">
        <v>0.34426229508196698</v>
      </c>
      <c r="T10" s="13">
        <v>0.43333333333333302</v>
      </c>
      <c r="U10" s="13">
        <v>0.30434782608695699</v>
      </c>
      <c r="V10" s="13">
        <v>0.45833333333333298</v>
      </c>
      <c r="W10" s="13">
        <v>0.44444444444444398</v>
      </c>
      <c r="X10" s="13">
        <v>0.36666666666666697</v>
      </c>
      <c r="Y10" s="13">
        <v>0.5</v>
      </c>
      <c r="Z10" s="13">
        <v>0.58333333333333304</v>
      </c>
      <c r="AA10" s="13">
        <v>0.38775510204081598</v>
      </c>
      <c r="AB10" s="13">
        <v>0.52</v>
      </c>
      <c r="AC10" s="13">
        <v>0.266666666666667</v>
      </c>
      <c r="AD10" s="13">
        <v>0</v>
      </c>
      <c r="AE10" s="13"/>
      <c r="AF10" s="13">
        <v>0.40606060606060601</v>
      </c>
      <c r="AG10" s="13">
        <v>0</v>
      </c>
      <c r="AH10" s="13"/>
      <c r="AI10" s="13" t="s">
        <v>197</v>
      </c>
      <c r="AJ10" s="13" t="s">
        <v>197</v>
      </c>
      <c r="AK10" s="13">
        <v>0.40361445783132499</v>
      </c>
      <c r="AL10" s="13"/>
      <c r="AM10" s="13" t="s">
        <v>197</v>
      </c>
      <c r="AN10" s="13" t="s">
        <v>197</v>
      </c>
      <c r="AO10" s="13" t="s">
        <v>197</v>
      </c>
      <c r="AP10" s="13"/>
      <c r="AQ10" s="13">
        <v>0.38562091503267998</v>
      </c>
      <c r="AR10" s="13">
        <v>0.42134831460674199</v>
      </c>
      <c r="AS10" s="13"/>
      <c r="AT10" s="13">
        <v>0.394736842105263</v>
      </c>
      <c r="AU10" s="13">
        <v>0.40799999999999997</v>
      </c>
      <c r="AV10" s="13"/>
      <c r="AW10" s="13">
        <v>0.36792452830188699</v>
      </c>
      <c r="AX10" s="13">
        <v>0.42272727272727301</v>
      </c>
      <c r="AY10" s="13"/>
      <c r="AZ10" s="13">
        <v>0.447552447552448</v>
      </c>
      <c r="BA10" s="13">
        <v>0.36111111111111099</v>
      </c>
      <c r="BB10" s="13"/>
      <c r="BC10" s="13">
        <v>0.40211640211640198</v>
      </c>
      <c r="BD10" s="13">
        <v>0.36559139784946199</v>
      </c>
      <c r="BE10" s="13"/>
      <c r="BF10" s="13">
        <v>0.47222222222222199</v>
      </c>
      <c r="BG10" s="13">
        <v>0.35897435897435898</v>
      </c>
      <c r="BH10" s="13"/>
      <c r="BI10" s="13">
        <v>0.51612903225806495</v>
      </c>
      <c r="BJ10" s="13">
        <v>0.39333333333333298</v>
      </c>
      <c r="BK10" s="13"/>
      <c r="BL10" s="13">
        <v>0.39354838709677398</v>
      </c>
      <c r="BM10" s="13">
        <v>0.41618497109826602</v>
      </c>
    </row>
    <row r="11" spans="2:65" x14ac:dyDescent="0.3">
      <c r="B11" s="14" t="s">
        <v>207</v>
      </c>
      <c r="C11" s="13">
        <v>0.24698795180722899</v>
      </c>
      <c r="D11" s="13">
        <v>0.24475524475524499</v>
      </c>
      <c r="E11" s="13">
        <v>0.25268817204301097</v>
      </c>
      <c r="F11" s="13"/>
      <c r="G11" s="13">
        <v>0.31884057971014501</v>
      </c>
      <c r="H11" s="13">
        <v>0.24210526315789499</v>
      </c>
      <c r="I11" s="13">
        <v>0.25352112676056299</v>
      </c>
      <c r="J11" s="13">
        <v>0.3</v>
      </c>
      <c r="K11" s="13">
        <v>6.8965517241379296E-2</v>
      </c>
      <c r="L11" s="13">
        <v>0.17857142857142899</v>
      </c>
      <c r="M11" s="13"/>
      <c r="N11" s="13">
        <v>0.218181818181818</v>
      </c>
      <c r="O11" s="13">
        <v>0.25242718446601897</v>
      </c>
      <c r="P11" s="13">
        <v>0.34</v>
      </c>
      <c r="Q11" s="13">
        <v>0.21538461538461501</v>
      </c>
      <c r="R11" s="13"/>
      <c r="S11" s="13">
        <v>0.24590163934426201</v>
      </c>
      <c r="T11" s="13">
        <v>0.16666666666666699</v>
      </c>
      <c r="U11" s="13">
        <v>0.13043478260869601</v>
      </c>
      <c r="V11" s="13">
        <v>0.29166666666666702</v>
      </c>
      <c r="W11" s="13">
        <v>0.18518518518518501</v>
      </c>
      <c r="X11" s="13">
        <v>0.33333333333333298</v>
      </c>
      <c r="Y11" s="13">
        <v>0.3125</v>
      </c>
      <c r="Z11" s="13">
        <v>0.33333333333333298</v>
      </c>
      <c r="AA11" s="13">
        <v>0.22448979591836701</v>
      </c>
      <c r="AB11" s="13">
        <v>0.32</v>
      </c>
      <c r="AC11" s="13">
        <v>0.2</v>
      </c>
      <c r="AD11" s="13">
        <v>0.25</v>
      </c>
      <c r="AE11" s="13"/>
      <c r="AF11" s="13">
        <v>0.24545454545454501</v>
      </c>
      <c r="AG11" s="13">
        <v>0.5</v>
      </c>
      <c r="AH11" s="13"/>
      <c r="AI11" s="13" t="s">
        <v>197</v>
      </c>
      <c r="AJ11" s="13" t="s">
        <v>197</v>
      </c>
      <c r="AK11" s="13">
        <v>0.24698795180722899</v>
      </c>
      <c r="AL11" s="13"/>
      <c r="AM11" s="13" t="s">
        <v>197</v>
      </c>
      <c r="AN11" s="13" t="s">
        <v>197</v>
      </c>
      <c r="AO11" s="13" t="s">
        <v>197</v>
      </c>
      <c r="AP11" s="13"/>
      <c r="AQ11" s="13">
        <v>0.27450980392156898</v>
      </c>
      <c r="AR11" s="13">
        <v>0.224719101123595</v>
      </c>
      <c r="AS11" s="13"/>
      <c r="AT11" s="13">
        <v>0.21052631578947401</v>
      </c>
      <c r="AU11" s="13">
        <v>0.25600000000000001</v>
      </c>
      <c r="AV11" s="13"/>
      <c r="AW11" s="13">
        <v>0.19811320754716999</v>
      </c>
      <c r="AX11" s="13">
        <v>0.27272727272727298</v>
      </c>
      <c r="AY11" s="13"/>
      <c r="AZ11" s="13">
        <v>0.20979020979021001</v>
      </c>
      <c r="BA11" s="13">
        <v>0.27777777777777801</v>
      </c>
      <c r="BB11" s="13"/>
      <c r="BC11" s="13">
        <v>0.206349206349206</v>
      </c>
      <c r="BD11" s="13">
        <v>0.31182795698924698</v>
      </c>
      <c r="BE11" s="13"/>
      <c r="BF11" s="13">
        <v>0.22222222222222199</v>
      </c>
      <c r="BG11" s="13">
        <v>0.19658119658119699</v>
      </c>
      <c r="BH11" s="13"/>
      <c r="BI11" s="13">
        <v>0.32258064516128998</v>
      </c>
      <c r="BJ11" s="13">
        <v>0.24</v>
      </c>
      <c r="BK11" s="13"/>
      <c r="BL11" s="13">
        <v>0.27096774193548401</v>
      </c>
      <c r="BM11" s="13">
        <v>0.225433526011561</v>
      </c>
    </row>
    <row r="12" spans="2:65" ht="28.8" x14ac:dyDescent="0.3">
      <c r="B12" s="14" t="s">
        <v>208</v>
      </c>
      <c r="C12" s="13">
        <v>0.16265060240963899</v>
      </c>
      <c r="D12" s="13">
        <v>0.125874125874126</v>
      </c>
      <c r="E12" s="13">
        <v>0.18279569892473099</v>
      </c>
      <c r="F12" s="13"/>
      <c r="G12" s="13">
        <v>0.24637681159420299</v>
      </c>
      <c r="H12" s="13">
        <v>0.14736842105263201</v>
      </c>
      <c r="I12" s="13">
        <v>8.4507042253521097E-2</v>
      </c>
      <c r="J12" s="13">
        <v>0.2</v>
      </c>
      <c r="K12" s="13">
        <v>0.17241379310344801</v>
      </c>
      <c r="L12" s="13">
        <v>0.14285714285714299</v>
      </c>
      <c r="M12" s="13"/>
      <c r="N12" s="13">
        <v>0.145454545454545</v>
      </c>
      <c r="O12" s="13">
        <v>0.14563106796116501</v>
      </c>
      <c r="P12" s="13">
        <v>0.14000000000000001</v>
      </c>
      <c r="Q12" s="13">
        <v>0.230769230769231</v>
      </c>
      <c r="R12" s="13"/>
      <c r="S12" s="13">
        <v>0.19672131147541</v>
      </c>
      <c r="T12" s="13">
        <v>0.2</v>
      </c>
      <c r="U12" s="13">
        <v>0.13043478260869601</v>
      </c>
      <c r="V12" s="13">
        <v>0</v>
      </c>
      <c r="W12" s="13">
        <v>0.148148148148148</v>
      </c>
      <c r="X12" s="13">
        <v>0.2</v>
      </c>
      <c r="Y12" s="13">
        <v>0.1875</v>
      </c>
      <c r="Z12" s="13">
        <v>0.16666666666666699</v>
      </c>
      <c r="AA12" s="13">
        <v>0.16326530612244899</v>
      </c>
      <c r="AB12" s="13">
        <v>0.16</v>
      </c>
      <c r="AC12" s="13">
        <v>0.133333333333333</v>
      </c>
      <c r="AD12" s="13">
        <v>0.25</v>
      </c>
      <c r="AE12" s="13"/>
      <c r="AF12" s="13">
        <v>0.163636363636364</v>
      </c>
      <c r="AG12" s="13">
        <v>0</v>
      </c>
      <c r="AH12" s="13"/>
      <c r="AI12" s="13" t="s">
        <v>197</v>
      </c>
      <c r="AJ12" s="13" t="s">
        <v>197</v>
      </c>
      <c r="AK12" s="13">
        <v>0.16265060240963899</v>
      </c>
      <c r="AL12" s="13"/>
      <c r="AM12" s="13" t="s">
        <v>197</v>
      </c>
      <c r="AN12" s="13" t="s">
        <v>197</v>
      </c>
      <c r="AO12" s="13" t="s">
        <v>197</v>
      </c>
      <c r="AP12" s="13"/>
      <c r="AQ12" s="13">
        <v>0.18300653594771199</v>
      </c>
      <c r="AR12" s="13">
        <v>0.14606741573033699</v>
      </c>
      <c r="AS12" s="13"/>
      <c r="AT12" s="13">
        <v>0.21052631578947401</v>
      </c>
      <c r="AU12" s="13">
        <v>0.14799999999999999</v>
      </c>
      <c r="AV12" s="13"/>
      <c r="AW12" s="13">
        <v>0.14150943396226401</v>
      </c>
      <c r="AX12" s="13">
        <v>0.163636363636364</v>
      </c>
      <c r="AY12" s="13"/>
      <c r="AZ12" s="13">
        <v>0.15384615384615399</v>
      </c>
      <c r="BA12" s="13">
        <v>0.15</v>
      </c>
      <c r="BB12" s="13"/>
      <c r="BC12" s="13">
        <v>0.18518518518518501</v>
      </c>
      <c r="BD12" s="13">
        <v>0.12903225806451599</v>
      </c>
      <c r="BE12" s="13"/>
      <c r="BF12" s="13">
        <v>0.26388888888888901</v>
      </c>
      <c r="BG12" s="13">
        <v>0.13675213675213699</v>
      </c>
      <c r="BH12" s="13"/>
      <c r="BI12" s="13">
        <v>0.35483870967741898</v>
      </c>
      <c r="BJ12" s="13">
        <v>0.14333333333333301</v>
      </c>
      <c r="BK12" s="13"/>
      <c r="BL12" s="13">
        <v>0.12258064516129</v>
      </c>
      <c r="BM12" s="13">
        <v>0.190751445086705</v>
      </c>
    </row>
    <row r="13" spans="2:65" x14ac:dyDescent="0.3">
      <c r="B13" s="14" t="s">
        <v>209</v>
      </c>
      <c r="C13" s="13">
        <v>0.15361445783132499</v>
      </c>
      <c r="D13" s="13">
        <v>0.11888111888111901</v>
      </c>
      <c r="E13" s="13">
        <v>0.18279569892473099</v>
      </c>
      <c r="F13" s="13"/>
      <c r="G13" s="13">
        <v>0.26086956521739102</v>
      </c>
      <c r="H13" s="13">
        <v>0.12631578947368399</v>
      </c>
      <c r="I13" s="13">
        <v>8.4507042253521097E-2</v>
      </c>
      <c r="J13" s="13">
        <v>0.15</v>
      </c>
      <c r="K13" s="13">
        <v>0.17241379310344801</v>
      </c>
      <c r="L13" s="13">
        <v>0.14285714285714299</v>
      </c>
      <c r="M13" s="13"/>
      <c r="N13" s="13">
        <v>0.12727272727272701</v>
      </c>
      <c r="O13" s="13">
        <v>0.13592233009708701</v>
      </c>
      <c r="P13" s="13">
        <v>0.22</v>
      </c>
      <c r="Q13" s="13">
        <v>0.18461538461538499</v>
      </c>
      <c r="R13" s="13"/>
      <c r="S13" s="13">
        <v>3.2786885245901599E-2</v>
      </c>
      <c r="T13" s="13">
        <v>0.16666666666666699</v>
      </c>
      <c r="U13" s="13">
        <v>0.217391304347826</v>
      </c>
      <c r="V13" s="13">
        <v>8.3333333333333301E-2</v>
      </c>
      <c r="W13" s="13">
        <v>0.25925925925925902</v>
      </c>
      <c r="X13" s="13">
        <v>0.2</v>
      </c>
      <c r="Y13" s="13">
        <v>0.21875</v>
      </c>
      <c r="Z13" s="13">
        <v>8.3333333333333301E-2</v>
      </c>
      <c r="AA13" s="13">
        <v>0.14285714285714299</v>
      </c>
      <c r="AB13" s="13">
        <v>0.28000000000000003</v>
      </c>
      <c r="AC13" s="13">
        <v>0.133333333333333</v>
      </c>
      <c r="AD13" s="13">
        <v>0</v>
      </c>
      <c r="AE13" s="13"/>
      <c r="AF13" s="13">
        <v>0.15454545454545501</v>
      </c>
      <c r="AG13" s="13">
        <v>0</v>
      </c>
      <c r="AH13" s="13"/>
      <c r="AI13" s="13" t="s">
        <v>197</v>
      </c>
      <c r="AJ13" s="13" t="s">
        <v>197</v>
      </c>
      <c r="AK13" s="13">
        <v>0.15361445783132499</v>
      </c>
      <c r="AL13" s="13"/>
      <c r="AM13" s="13" t="s">
        <v>197</v>
      </c>
      <c r="AN13" s="13" t="s">
        <v>197</v>
      </c>
      <c r="AO13" s="13" t="s">
        <v>197</v>
      </c>
      <c r="AP13" s="13"/>
      <c r="AQ13" s="13">
        <v>0.12418300653594801</v>
      </c>
      <c r="AR13" s="13">
        <v>0.17977528089887601</v>
      </c>
      <c r="AS13" s="13"/>
      <c r="AT13" s="13">
        <v>0.17105263157894701</v>
      </c>
      <c r="AU13" s="13">
        <v>0.14799999999999999</v>
      </c>
      <c r="AV13" s="13"/>
      <c r="AW13" s="13">
        <v>0.15094339622641501</v>
      </c>
      <c r="AX13" s="13">
        <v>0.15454545454545501</v>
      </c>
      <c r="AY13" s="13"/>
      <c r="AZ13" s="13">
        <v>0.188811188811189</v>
      </c>
      <c r="BA13" s="13">
        <v>0.122222222222222</v>
      </c>
      <c r="BB13" s="13"/>
      <c r="BC13" s="13">
        <v>0.158730158730159</v>
      </c>
      <c r="BD13" s="13">
        <v>0.13978494623655899</v>
      </c>
      <c r="BE13" s="13"/>
      <c r="BF13" s="13">
        <v>0.194444444444444</v>
      </c>
      <c r="BG13" s="13">
        <v>0.13675213675213699</v>
      </c>
      <c r="BH13" s="13"/>
      <c r="BI13" s="13">
        <v>0.16129032258064499</v>
      </c>
      <c r="BJ13" s="13">
        <v>0.15</v>
      </c>
      <c r="BK13" s="13"/>
      <c r="BL13" s="13">
        <v>0.14838709677419401</v>
      </c>
      <c r="BM13" s="13">
        <v>0.16184971098265899</v>
      </c>
    </row>
    <row r="14" spans="2:65" x14ac:dyDescent="0.3">
      <c r="B14" s="14" t="s">
        <v>210</v>
      </c>
      <c r="C14" s="13">
        <v>0.15060240963855401</v>
      </c>
      <c r="D14" s="13">
        <v>0.11888111888111901</v>
      </c>
      <c r="E14" s="13">
        <v>0.16666666666666699</v>
      </c>
      <c r="F14" s="13"/>
      <c r="G14" s="13">
        <v>0.28985507246376802</v>
      </c>
      <c r="H14" s="13">
        <v>0.13684210526315799</v>
      </c>
      <c r="I14" s="13">
        <v>0.12676056338028199</v>
      </c>
      <c r="J14" s="13">
        <v>0.05</v>
      </c>
      <c r="K14" s="13">
        <v>0.13793103448275901</v>
      </c>
      <c r="L14" s="13">
        <v>7.1428571428571397E-2</v>
      </c>
      <c r="M14" s="13"/>
      <c r="N14" s="13">
        <v>0.1</v>
      </c>
      <c r="O14" s="13">
        <v>0.20388349514563101</v>
      </c>
      <c r="P14" s="13">
        <v>0.2</v>
      </c>
      <c r="Q14" s="13">
        <v>0.107692307692308</v>
      </c>
      <c r="R14" s="13"/>
      <c r="S14" s="13">
        <v>0.13114754098360701</v>
      </c>
      <c r="T14" s="13">
        <v>0.3</v>
      </c>
      <c r="U14" s="13">
        <v>0.13043478260869601</v>
      </c>
      <c r="V14" s="13">
        <v>0</v>
      </c>
      <c r="W14" s="13">
        <v>0.11111111111111099</v>
      </c>
      <c r="X14" s="13">
        <v>0.2</v>
      </c>
      <c r="Y14" s="13">
        <v>0.28125</v>
      </c>
      <c r="Z14" s="13">
        <v>0</v>
      </c>
      <c r="AA14" s="13">
        <v>0.16326530612244899</v>
      </c>
      <c r="AB14" s="13">
        <v>0.08</v>
      </c>
      <c r="AC14" s="13">
        <v>0.133333333333333</v>
      </c>
      <c r="AD14" s="13">
        <v>0</v>
      </c>
      <c r="AE14" s="13"/>
      <c r="AF14" s="13">
        <v>0.15151515151515199</v>
      </c>
      <c r="AG14" s="13">
        <v>0</v>
      </c>
      <c r="AH14" s="13"/>
      <c r="AI14" s="13" t="s">
        <v>197</v>
      </c>
      <c r="AJ14" s="13" t="s">
        <v>197</v>
      </c>
      <c r="AK14" s="13">
        <v>0.15060240963855401</v>
      </c>
      <c r="AL14" s="13"/>
      <c r="AM14" s="13" t="s">
        <v>197</v>
      </c>
      <c r="AN14" s="13" t="s">
        <v>197</v>
      </c>
      <c r="AO14" s="13" t="s">
        <v>197</v>
      </c>
      <c r="AP14" s="13"/>
      <c r="AQ14" s="13">
        <v>0.15686274509803899</v>
      </c>
      <c r="AR14" s="13">
        <v>0.14606741573033699</v>
      </c>
      <c r="AS14" s="13"/>
      <c r="AT14" s="13">
        <v>0.21052631578947401</v>
      </c>
      <c r="AU14" s="13">
        <v>0.124</v>
      </c>
      <c r="AV14" s="13"/>
      <c r="AW14" s="13">
        <v>0.21698113207547201</v>
      </c>
      <c r="AX14" s="13">
        <v>0.122727272727273</v>
      </c>
      <c r="AY14" s="13"/>
      <c r="AZ14" s="13">
        <v>0.13986013986014001</v>
      </c>
      <c r="BA14" s="13">
        <v>0.155555555555556</v>
      </c>
      <c r="BB14" s="13"/>
      <c r="BC14" s="13">
        <v>0.17460317460317501</v>
      </c>
      <c r="BD14" s="13">
        <v>0.118279569892473</v>
      </c>
      <c r="BE14" s="13"/>
      <c r="BF14" s="13">
        <v>0.15277777777777801</v>
      </c>
      <c r="BG14" s="13">
        <v>0.188034188034188</v>
      </c>
      <c r="BH14" s="13"/>
      <c r="BI14" s="13">
        <v>0.16129032258064499</v>
      </c>
      <c r="BJ14" s="13">
        <v>0.146666666666667</v>
      </c>
      <c r="BK14" s="13"/>
      <c r="BL14" s="13">
        <v>0.135483870967742</v>
      </c>
      <c r="BM14" s="13">
        <v>0.16184971098265899</v>
      </c>
    </row>
    <row r="15" spans="2:65" x14ac:dyDescent="0.3">
      <c r="B15" s="14" t="s">
        <v>211</v>
      </c>
      <c r="C15" s="13">
        <v>9.3373493975903596E-2</v>
      </c>
      <c r="D15" s="13">
        <v>9.7902097902097904E-2</v>
      </c>
      <c r="E15" s="13">
        <v>9.1397849462365593E-2</v>
      </c>
      <c r="F15" s="13"/>
      <c r="G15" s="13">
        <v>0.14492753623188401</v>
      </c>
      <c r="H15" s="13">
        <v>0.105263157894737</v>
      </c>
      <c r="I15" s="13">
        <v>8.4507042253521097E-2</v>
      </c>
      <c r="J15" s="13">
        <v>0.1</v>
      </c>
      <c r="K15" s="13">
        <v>0</v>
      </c>
      <c r="L15" s="13">
        <v>3.5714285714285698E-2</v>
      </c>
      <c r="M15" s="13"/>
      <c r="N15" s="13">
        <v>0.118181818181818</v>
      </c>
      <c r="O15" s="13">
        <v>3.8834951456310697E-2</v>
      </c>
      <c r="P15" s="13">
        <v>0.1</v>
      </c>
      <c r="Q15" s="13">
        <v>0.138461538461538</v>
      </c>
      <c r="R15" s="13"/>
      <c r="S15" s="13">
        <v>0.19672131147541</v>
      </c>
      <c r="T15" s="13">
        <v>0.1</v>
      </c>
      <c r="U15" s="13">
        <v>0.13043478260869601</v>
      </c>
      <c r="V15" s="13">
        <v>4.1666666666666699E-2</v>
      </c>
      <c r="W15" s="13">
        <v>0.11111111111111099</v>
      </c>
      <c r="X15" s="13">
        <v>0.1</v>
      </c>
      <c r="Y15" s="13">
        <v>3.125E-2</v>
      </c>
      <c r="Z15" s="13">
        <v>0</v>
      </c>
      <c r="AA15" s="13">
        <v>4.08163265306122E-2</v>
      </c>
      <c r="AB15" s="13">
        <v>0.08</v>
      </c>
      <c r="AC15" s="13">
        <v>6.6666666666666693E-2</v>
      </c>
      <c r="AD15" s="13">
        <v>0</v>
      </c>
      <c r="AE15" s="13"/>
      <c r="AF15" s="13">
        <v>9.3939393939393906E-2</v>
      </c>
      <c r="AG15" s="13">
        <v>0</v>
      </c>
      <c r="AH15" s="13"/>
      <c r="AI15" s="13" t="s">
        <v>197</v>
      </c>
      <c r="AJ15" s="13" t="s">
        <v>197</v>
      </c>
      <c r="AK15" s="13">
        <v>9.3373493975903596E-2</v>
      </c>
      <c r="AL15" s="13"/>
      <c r="AM15" s="13" t="s">
        <v>197</v>
      </c>
      <c r="AN15" s="13" t="s">
        <v>197</v>
      </c>
      <c r="AO15" s="13" t="s">
        <v>197</v>
      </c>
      <c r="AP15" s="13"/>
      <c r="AQ15" s="13">
        <v>0.15686274509803899</v>
      </c>
      <c r="AR15" s="13">
        <v>3.9325842696629199E-2</v>
      </c>
      <c r="AS15" s="13"/>
      <c r="AT15" s="13">
        <v>0.13157894736842099</v>
      </c>
      <c r="AU15" s="13">
        <v>8.4000000000000005E-2</v>
      </c>
      <c r="AV15" s="13"/>
      <c r="AW15" s="13">
        <v>4.71698113207547E-2</v>
      </c>
      <c r="AX15" s="13">
        <v>0.11363636363636399</v>
      </c>
      <c r="AY15" s="13"/>
      <c r="AZ15" s="13">
        <v>6.9930069930069894E-2</v>
      </c>
      <c r="BA15" s="13">
        <v>0.116666666666667</v>
      </c>
      <c r="BB15" s="13"/>
      <c r="BC15" s="13">
        <v>0.10582010582010599</v>
      </c>
      <c r="BD15" s="13">
        <v>3.2258064516128997E-2</v>
      </c>
      <c r="BE15" s="13"/>
      <c r="BF15" s="13">
        <v>0.13888888888888901</v>
      </c>
      <c r="BG15" s="13">
        <v>8.54700854700855E-2</v>
      </c>
      <c r="BH15" s="13"/>
      <c r="BI15" s="13">
        <v>3.2258064516128997E-2</v>
      </c>
      <c r="BJ15" s="13">
        <v>0.1</v>
      </c>
      <c r="BK15" s="13"/>
      <c r="BL15" s="13">
        <v>7.09677419354839E-2</v>
      </c>
      <c r="BM15" s="13">
        <v>0.115606936416185</v>
      </c>
    </row>
    <row r="16" spans="2:65" ht="57.6" x14ac:dyDescent="0.3">
      <c r="B16" s="14" t="s">
        <v>212</v>
      </c>
      <c r="C16" s="13">
        <v>4.2168674698795199E-2</v>
      </c>
      <c r="D16" s="13">
        <v>4.8951048951049E-2</v>
      </c>
      <c r="E16" s="13">
        <v>3.7634408602150497E-2</v>
      </c>
      <c r="F16" s="13"/>
      <c r="G16" s="13">
        <v>2.8985507246376802E-2</v>
      </c>
      <c r="H16" s="13">
        <v>6.3157894736842093E-2</v>
      </c>
      <c r="I16" s="13">
        <v>2.8169014084507001E-2</v>
      </c>
      <c r="J16" s="13">
        <v>7.4999999999999997E-2</v>
      </c>
      <c r="K16" s="13">
        <v>0</v>
      </c>
      <c r="L16" s="13">
        <v>3.5714285714285698E-2</v>
      </c>
      <c r="M16" s="13"/>
      <c r="N16" s="13">
        <v>7.2727272727272696E-2</v>
      </c>
      <c r="O16" s="13">
        <v>2.9126213592233E-2</v>
      </c>
      <c r="P16" s="13">
        <v>0.04</v>
      </c>
      <c r="Q16" s="13">
        <v>1.5384615384615399E-2</v>
      </c>
      <c r="R16" s="13"/>
      <c r="S16" s="13">
        <v>3.2786885245901599E-2</v>
      </c>
      <c r="T16" s="13">
        <v>6.6666666666666693E-2</v>
      </c>
      <c r="U16" s="13">
        <v>0</v>
      </c>
      <c r="V16" s="13">
        <v>4.1666666666666699E-2</v>
      </c>
      <c r="W16" s="13">
        <v>3.7037037037037E-2</v>
      </c>
      <c r="X16" s="13">
        <v>3.3333333333333298E-2</v>
      </c>
      <c r="Y16" s="13">
        <v>6.25E-2</v>
      </c>
      <c r="Z16" s="13">
        <v>8.3333333333333301E-2</v>
      </c>
      <c r="AA16" s="13">
        <v>4.08163265306122E-2</v>
      </c>
      <c r="AB16" s="13">
        <v>0</v>
      </c>
      <c r="AC16" s="13">
        <v>0.133333333333333</v>
      </c>
      <c r="AD16" s="13">
        <v>0</v>
      </c>
      <c r="AE16" s="13"/>
      <c r="AF16" s="13">
        <v>4.2424242424242399E-2</v>
      </c>
      <c r="AG16" s="13">
        <v>0</v>
      </c>
      <c r="AH16" s="13"/>
      <c r="AI16" s="13" t="s">
        <v>197</v>
      </c>
      <c r="AJ16" s="13" t="s">
        <v>197</v>
      </c>
      <c r="AK16" s="13">
        <v>4.2168674698795199E-2</v>
      </c>
      <c r="AL16" s="13"/>
      <c r="AM16" s="13" t="s">
        <v>197</v>
      </c>
      <c r="AN16" s="13" t="s">
        <v>197</v>
      </c>
      <c r="AO16" s="13" t="s">
        <v>197</v>
      </c>
      <c r="AP16" s="13"/>
      <c r="AQ16" s="13">
        <v>5.22875816993464E-2</v>
      </c>
      <c r="AR16" s="13">
        <v>3.3707865168539297E-2</v>
      </c>
      <c r="AS16" s="13"/>
      <c r="AT16" s="13">
        <v>6.5789473684210495E-2</v>
      </c>
      <c r="AU16" s="13">
        <v>3.2000000000000001E-2</v>
      </c>
      <c r="AV16" s="13"/>
      <c r="AW16" s="13">
        <v>2.83018867924528E-2</v>
      </c>
      <c r="AX16" s="13">
        <v>4.5454545454545497E-2</v>
      </c>
      <c r="AY16" s="13"/>
      <c r="AZ16" s="13">
        <v>2.7972027972028E-2</v>
      </c>
      <c r="BA16" s="13">
        <v>0.05</v>
      </c>
      <c r="BB16" s="13"/>
      <c r="BC16" s="13">
        <v>4.2328042328042298E-2</v>
      </c>
      <c r="BD16" s="13">
        <v>3.2258064516128997E-2</v>
      </c>
      <c r="BE16" s="13"/>
      <c r="BF16" s="13">
        <v>8.3333333333333301E-2</v>
      </c>
      <c r="BG16" s="13">
        <v>1.7094017094017099E-2</v>
      </c>
      <c r="BH16" s="13"/>
      <c r="BI16" s="13">
        <v>3.2258064516128997E-2</v>
      </c>
      <c r="BJ16" s="13">
        <v>4.33333333333333E-2</v>
      </c>
      <c r="BK16" s="13"/>
      <c r="BL16" s="13">
        <v>3.8709677419354799E-2</v>
      </c>
      <c r="BM16" s="13">
        <v>4.6242774566474E-2</v>
      </c>
    </row>
    <row r="17" spans="2:65" x14ac:dyDescent="0.3">
      <c r="B17" s="14" t="s">
        <v>213</v>
      </c>
      <c r="C17" s="13">
        <v>3.0120481927710802E-2</v>
      </c>
      <c r="D17" s="13">
        <v>2.0979020979021001E-2</v>
      </c>
      <c r="E17" s="13">
        <v>3.2258064516128997E-2</v>
      </c>
      <c r="F17" s="13"/>
      <c r="G17" s="13">
        <v>5.7971014492753603E-2</v>
      </c>
      <c r="H17" s="13">
        <v>2.1052631578947399E-2</v>
      </c>
      <c r="I17" s="13">
        <v>2.8169014084507001E-2</v>
      </c>
      <c r="J17" s="13">
        <v>0.05</v>
      </c>
      <c r="K17" s="13">
        <v>0</v>
      </c>
      <c r="L17" s="13">
        <v>0</v>
      </c>
      <c r="M17" s="13"/>
      <c r="N17" s="13">
        <v>1.8181818181818198E-2</v>
      </c>
      <c r="O17" s="13">
        <v>4.85436893203883E-2</v>
      </c>
      <c r="P17" s="13">
        <v>0.02</v>
      </c>
      <c r="Q17" s="13">
        <v>3.0769230769230799E-2</v>
      </c>
      <c r="R17" s="13"/>
      <c r="S17" s="13">
        <v>0</v>
      </c>
      <c r="T17" s="13">
        <v>3.3333333333333298E-2</v>
      </c>
      <c r="U17" s="13">
        <v>4.3478260869565202E-2</v>
      </c>
      <c r="V17" s="13">
        <v>0</v>
      </c>
      <c r="W17" s="13">
        <v>0</v>
      </c>
      <c r="X17" s="13">
        <v>3.3333333333333298E-2</v>
      </c>
      <c r="Y17" s="13">
        <v>6.25E-2</v>
      </c>
      <c r="Z17" s="13">
        <v>8.3333333333333301E-2</v>
      </c>
      <c r="AA17" s="13">
        <v>0</v>
      </c>
      <c r="AB17" s="13">
        <v>0</v>
      </c>
      <c r="AC17" s="13">
        <v>0.266666666666667</v>
      </c>
      <c r="AD17" s="13">
        <v>0</v>
      </c>
      <c r="AE17" s="13"/>
      <c r="AF17" s="13">
        <v>3.03030303030303E-2</v>
      </c>
      <c r="AG17" s="13">
        <v>0</v>
      </c>
      <c r="AH17" s="13"/>
      <c r="AI17" s="13" t="s">
        <v>197</v>
      </c>
      <c r="AJ17" s="13" t="s">
        <v>197</v>
      </c>
      <c r="AK17" s="13">
        <v>3.0120481927710802E-2</v>
      </c>
      <c r="AL17" s="13"/>
      <c r="AM17" s="13" t="s">
        <v>197</v>
      </c>
      <c r="AN17" s="13" t="s">
        <v>197</v>
      </c>
      <c r="AO17" s="13" t="s">
        <v>197</v>
      </c>
      <c r="AP17" s="13"/>
      <c r="AQ17" s="13">
        <v>3.2679738562091498E-2</v>
      </c>
      <c r="AR17" s="13">
        <v>2.8089887640449399E-2</v>
      </c>
      <c r="AS17" s="13"/>
      <c r="AT17" s="13">
        <v>1.3157894736842099E-2</v>
      </c>
      <c r="AU17" s="13">
        <v>3.5999999999999997E-2</v>
      </c>
      <c r="AV17" s="13"/>
      <c r="AW17" s="13">
        <v>4.71698113207547E-2</v>
      </c>
      <c r="AX17" s="13">
        <v>2.27272727272727E-2</v>
      </c>
      <c r="AY17" s="13"/>
      <c r="AZ17" s="13">
        <v>2.7972027972028E-2</v>
      </c>
      <c r="BA17" s="13">
        <v>3.3333333333333298E-2</v>
      </c>
      <c r="BB17" s="13"/>
      <c r="BC17" s="13">
        <v>3.7037037037037E-2</v>
      </c>
      <c r="BD17" s="13">
        <v>1.0752688172042999E-2</v>
      </c>
      <c r="BE17" s="13"/>
      <c r="BF17" s="13">
        <v>4.1666666666666699E-2</v>
      </c>
      <c r="BG17" s="13">
        <v>3.4188034188034198E-2</v>
      </c>
      <c r="BH17" s="13"/>
      <c r="BI17" s="13">
        <v>3.2258064516128997E-2</v>
      </c>
      <c r="BJ17" s="13">
        <v>0.03</v>
      </c>
      <c r="BK17" s="13"/>
      <c r="BL17" s="13">
        <v>2.5806451612903201E-2</v>
      </c>
      <c r="BM17" s="13">
        <v>2.8901734104046201E-2</v>
      </c>
    </row>
    <row r="18" spans="2:65" x14ac:dyDescent="0.3">
      <c r="B18" s="14" t="s">
        <v>214</v>
      </c>
      <c r="C18" s="13">
        <v>1.5060240963855401E-2</v>
      </c>
      <c r="D18" s="13">
        <v>1.3986013986014E-2</v>
      </c>
      <c r="E18" s="13">
        <v>1.6129032258064498E-2</v>
      </c>
      <c r="F18" s="13"/>
      <c r="G18" s="13">
        <v>1.4492753623188401E-2</v>
      </c>
      <c r="H18" s="13">
        <v>2.1052631578947399E-2</v>
      </c>
      <c r="I18" s="13">
        <v>1.4084507042253501E-2</v>
      </c>
      <c r="J18" s="13">
        <v>0</v>
      </c>
      <c r="K18" s="13">
        <v>0</v>
      </c>
      <c r="L18" s="13">
        <v>3.5714285714285698E-2</v>
      </c>
      <c r="M18" s="13"/>
      <c r="N18" s="13">
        <v>2.7272727272727299E-2</v>
      </c>
      <c r="O18" s="13">
        <v>9.7087378640776708E-3</v>
      </c>
      <c r="P18" s="13">
        <v>0</v>
      </c>
      <c r="Q18" s="13">
        <v>1.5384615384615399E-2</v>
      </c>
      <c r="R18" s="13"/>
      <c r="S18" s="13">
        <v>0</v>
      </c>
      <c r="T18" s="13">
        <v>0</v>
      </c>
      <c r="U18" s="13">
        <v>0</v>
      </c>
      <c r="V18" s="13">
        <v>0</v>
      </c>
      <c r="W18" s="13">
        <v>3.7037037037037E-2</v>
      </c>
      <c r="X18" s="13">
        <v>0</v>
      </c>
      <c r="Y18" s="13">
        <v>0</v>
      </c>
      <c r="Z18" s="13">
        <v>8.3333333333333301E-2</v>
      </c>
      <c r="AA18" s="13">
        <v>4.08163265306122E-2</v>
      </c>
      <c r="AB18" s="13">
        <v>0.04</v>
      </c>
      <c r="AC18" s="13">
        <v>0</v>
      </c>
      <c r="AD18" s="13">
        <v>0</v>
      </c>
      <c r="AE18" s="13"/>
      <c r="AF18" s="13">
        <v>1.5151515151515201E-2</v>
      </c>
      <c r="AG18" s="13">
        <v>0</v>
      </c>
      <c r="AH18" s="13"/>
      <c r="AI18" s="13" t="s">
        <v>197</v>
      </c>
      <c r="AJ18" s="13" t="s">
        <v>197</v>
      </c>
      <c r="AK18" s="13">
        <v>1.5060240963855401E-2</v>
      </c>
      <c r="AL18" s="13"/>
      <c r="AM18" s="13" t="s">
        <v>197</v>
      </c>
      <c r="AN18" s="13" t="s">
        <v>197</v>
      </c>
      <c r="AO18" s="13" t="s">
        <v>197</v>
      </c>
      <c r="AP18" s="13"/>
      <c r="AQ18" s="13">
        <v>1.9607843137254902E-2</v>
      </c>
      <c r="AR18" s="13">
        <v>1.1235955056179799E-2</v>
      </c>
      <c r="AS18" s="13"/>
      <c r="AT18" s="13">
        <v>1.3157894736842099E-2</v>
      </c>
      <c r="AU18" s="13">
        <v>1.6E-2</v>
      </c>
      <c r="AV18" s="13"/>
      <c r="AW18" s="13">
        <v>9.4339622641509396E-3</v>
      </c>
      <c r="AX18" s="13">
        <v>1.3636363636363599E-2</v>
      </c>
      <c r="AY18" s="13"/>
      <c r="AZ18" s="13">
        <v>1.3986013986014E-2</v>
      </c>
      <c r="BA18" s="13">
        <v>1.6666666666666701E-2</v>
      </c>
      <c r="BB18" s="13"/>
      <c r="BC18" s="13">
        <v>1.58730158730159E-2</v>
      </c>
      <c r="BD18" s="13">
        <v>2.1505376344085999E-2</v>
      </c>
      <c r="BE18" s="13"/>
      <c r="BF18" s="13">
        <v>2.7777777777777801E-2</v>
      </c>
      <c r="BG18" s="13">
        <v>8.5470085470085496E-3</v>
      </c>
      <c r="BH18" s="13"/>
      <c r="BI18" s="13">
        <v>0</v>
      </c>
      <c r="BJ18" s="13">
        <v>1.6666666666666701E-2</v>
      </c>
      <c r="BK18" s="13"/>
      <c r="BL18" s="13">
        <v>1.2903225806451601E-2</v>
      </c>
      <c r="BM18" s="13">
        <v>1.7341040462427699E-2</v>
      </c>
    </row>
    <row r="19" spans="2:65" x14ac:dyDescent="0.3">
      <c r="B19" s="14" t="s">
        <v>195</v>
      </c>
      <c r="C19" s="13">
        <v>4.81927710843374E-2</v>
      </c>
      <c r="D19" s="13">
        <v>4.1958041958042001E-2</v>
      </c>
      <c r="E19" s="13">
        <v>5.3763440860215103E-2</v>
      </c>
      <c r="F19" s="13"/>
      <c r="G19" s="13">
        <v>5.7971014492753603E-2</v>
      </c>
      <c r="H19" s="13">
        <v>3.1578947368421102E-2</v>
      </c>
      <c r="I19" s="13">
        <v>2.8169014084507001E-2</v>
      </c>
      <c r="J19" s="13">
        <v>7.4999999999999997E-2</v>
      </c>
      <c r="K19" s="13">
        <v>3.4482758620689703E-2</v>
      </c>
      <c r="L19" s="13">
        <v>0.107142857142857</v>
      </c>
      <c r="M19" s="13"/>
      <c r="N19" s="13">
        <v>7.2727272727272696E-2</v>
      </c>
      <c r="O19" s="13">
        <v>2.9126213592233E-2</v>
      </c>
      <c r="P19" s="13">
        <v>0.08</v>
      </c>
      <c r="Q19" s="13">
        <v>0</v>
      </c>
      <c r="R19" s="13"/>
      <c r="S19" s="13">
        <v>6.5573770491803296E-2</v>
      </c>
      <c r="T19" s="13">
        <v>6.6666666666666693E-2</v>
      </c>
      <c r="U19" s="13">
        <v>8.6956521739130405E-2</v>
      </c>
      <c r="V19" s="13">
        <v>4.1666666666666699E-2</v>
      </c>
      <c r="W19" s="13">
        <v>3.7037037037037E-2</v>
      </c>
      <c r="X19" s="13">
        <v>3.3333333333333298E-2</v>
      </c>
      <c r="Y19" s="13">
        <v>0</v>
      </c>
      <c r="Z19" s="13">
        <v>8.3333333333333301E-2</v>
      </c>
      <c r="AA19" s="13">
        <v>6.1224489795918401E-2</v>
      </c>
      <c r="AB19" s="13">
        <v>0.04</v>
      </c>
      <c r="AC19" s="13">
        <v>0</v>
      </c>
      <c r="AD19" s="13">
        <v>0</v>
      </c>
      <c r="AE19" s="13"/>
      <c r="AF19" s="13">
        <v>4.8484848484848499E-2</v>
      </c>
      <c r="AG19" s="13">
        <v>0</v>
      </c>
      <c r="AH19" s="13"/>
      <c r="AI19" s="13" t="s">
        <v>197</v>
      </c>
      <c r="AJ19" s="13" t="s">
        <v>197</v>
      </c>
      <c r="AK19" s="13">
        <v>4.81927710843374E-2</v>
      </c>
      <c r="AL19" s="13"/>
      <c r="AM19" s="13" t="s">
        <v>197</v>
      </c>
      <c r="AN19" s="13" t="s">
        <v>197</v>
      </c>
      <c r="AO19" s="13" t="s">
        <v>197</v>
      </c>
      <c r="AP19" s="13"/>
      <c r="AQ19" s="13">
        <v>2.61437908496732E-2</v>
      </c>
      <c r="AR19" s="13">
        <v>6.7415730337078594E-2</v>
      </c>
      <c r="AS19" s="13"/>
      <c r="AT19" s="13">
        <v>3.94736842105263E-2</v>
      </c>
      <c r="AU19" s="13">
        <v>5.1999999999999998E-2</v>
      </c>
      <c r="AV19" s="13"/>
      <c r="AW19" s="13">
        <v>2.83018867924528E-2</v>
      </c>
      <c r="AX19" s="13">
        <v>5.4545454545454501E-2</v>
      </c>
      <c r="AY19" s="13"/>
      <c r="AZ19" s="13">
        <v>8.3916083916083906E-2</v>
      </c>
      <c r="BA19" s="13">
        <v>1.6666666666666701E-2</v>
      </c>
      <c r="BB19" s="13"/>
      <c r="BC19" s="13">
        <v>2.6455026455026499E-2</v>
      </c>
      <c r="BD19" s="13">
        <v>7.5268817204301106E-2</v>
      </c>
      <c r="BE19" s="13"/>
      <c r="BF19" s="13">
        <v>1.38888888888889E-2</v>
      </c>
      <c r="BG19" s="13">
        <v>3.4188034188034198E-2</v>
      </c>
      <c r="BH19" s="13"/>
      <c r="BI19" s="13">
        <v>6.4516129032258104E-2</v>
      </c>
      <c r="BJ19" s="13">
        <v>4.6666666666666697E-2</v>
      </c>
      <c r="BK19" s="13"/>
      <c r="BL19" s="13">
        <v>3.2258064516128997E-2</v>
      </c>
      <c r="BM19" s="13">
        <v>6.3583815028901702E-2</v>
      </c>
    </row>
    <row r="20" spans="2:65" x14ac:dyDescent="0.3">
      <c r="B20" s="14" t="s">
        <v>182</v>
      </c>
      <c r="C20" s="13">
        <v>6.0240963855421699E-3</v>
      </c>
      <c r="D20" s="13">
        <v>0</v>
      </c>
      <c r="E20" s="13">
        <v>1.0752688172042999E-2</v>
      </c>
      <c r="F20" s="13"/>
      <c r="G20" s="13">
        <v>0</v>
      </c>
      <c r="H20" s="13">
        <v>0</v>
      </c>
      <c r="I20" s="13">
        <v>1.4084507042253501E-2</v>
      </c>
      <c r="J20" s="13">
        <v>0</v>
      </c>
      <c r="K20" s="13">
        <v>0</v>
      </c>
      <c r="L20" s="13">
        <v>3.5714285714285698E-2</v>
      </c>
      <c r="M20" s="13"/>
      <c r="N20" s="13">
        <v>0</v>
      </c>
      <c r="O20" s="13">
        <v>1.94174757281553E-2</v>
      </c>
      <c r="P20" s="13">
        <v>0</v>
      </c>
      <c r="Q20" s="13">
        <v>0</v>
      </c>
      <c r="R20" s="13"/>
      <c r="S20" s="13">
        <v>0</v>
      </c>
      <c r="T20" s="13">
        <v>0</v>
      </c>
      <c r="U20" s="13">
        <v>4.3478260869565202E-2</v>
      </c>
      <c r="V20" s="13">
        <v>0</v>
      </c>
      <c r="W20" s="13">
        <v>3.7037037037037E-2</v>
      </c>
      <c r="X20" s="13">
        <v>0</v>
      </c>
      <c r="Y20" s="13">
        <v>0</v>
      </c>
      <c r="Z20" s="13">
        <v>0</v>
      </c>
      <c r="AA20" s="13">
        <v>0</v>
      </c>
      <c r="AB20" s="13">
        <v>0</v>
      </c>
      <c r="AC20" s="13">
        <v>0</v>
      </c>
      <c r="AD20" s="13">
        <v>0</v>
      </c>
      <c r="AE20" s="13"/>
      <c r="AF20" s="13">
        <v>6.0606060606060597E-3</v>
      </c>
      <c r="AG20" s="13">
        <v>0</v>
      </c>
      <c r="AH20" s="13"/>
      <c r="AI20" s="13" t="s">
        <v>197</v>
      </c>
      <c r="AJ20" s="13" t="s">
        <v>197</v>
      </c>
      <c r="AK20" s="13">
        <v>6.0240963855421699E-3</v>
      </c>
      <c r="AL20" s="13"/>
      <c r="AM20" s="13" t="s">
        <v>197</v>
      </c>
      <c r="AN20" s="13" t="s">
        <v>197</v>
      </c>
      <c r="AO20" s="13" t="s">
        <v>197</v>
      </c>
      <c r="AP20" s="13"/>
      <c r="AQ20" s="13">
        <v>6.5359477124183E-3</v>
      </c>
      <c r="AR20" s="13">
        <v>5.6179775280898901E-3</v>
      </c>
      <c r="AS20" s="13"/>
      <c r="AT20" s="13">
        <v>1.3157894736842099E-2</v>
      </c>
      <c r="AU20" s="13">
        <v>4.0000000000000001E-3</v>
      </c>
      <c r="AV20" s="13"/>
      <c r="AW20" s="13">
        <v>0</v>
      </c>
      <c r="AX20" s="13">
        <v>9.0909090909090905E-3</v>
      </c>
      <c r="AY20" s="13"/>
      <c r="AZ20" s="13">
        <v>6.9930069930069904E-3</v>
      </c>
      <c r="BA20" s="13">
        <v>0</v>
      </c>
      <c r="BB20" s="13"/>
      <c r="BC20" s="13">
        <v>5.2910052910052898E-3</v>
      </c>
      <c r="BD20" s="13">
        <v>0</v>
      </c>
      <c r="BE20" s="13"/>
      <c r="BF20" s="13">
        <v>1.38888888888889E-2</v>
      </c>
      <c r="BG20" s="13">
        <v>0</v>
      </c>
      <c r="BH20" s="13"/>
      <c r="BI20" s="13">
        <v>0</v>
      </c>
      <c r="BJ20" s="13">
        <v>6.6666666666666697E-3</v>
      </c>
      <c r="BK20" s="13"/>
      <c r="BL20" s="13">
        <v>1.2903225806451601E-2</v>
      </c>
      <c r="BM20" s="13">
        <v>0</v>
      </c>
    </row>
    <row r="21" spans="2:65" x14ac:dyDescent="0.3">
      <c r="B21" s="14" t="s">
        <v>151</v>
      </c>
      <c r="C21" s="22">
        <v>9.0361445783132491E-3</v>
      </c>
      <c r="D21" s="22">
        <v>0</v>
      </c>
      <c r="E21" s="22">
        <v>1.6129032258064498E-2</v>
      </c>
      <c r="F21" s="22"/>
      <c r="G21" s="22">
        <v>1.4492753623188401E-2</v>
      </c>
      <c r="H21" s="22">
        <v>1.05263157894737E-2</v>
      </c>
      <c r="I21" s="22">
        <v>0</v>
      </c>
      <c r="J21" s="22">
        <v>2.5000000000000001E-2</v>
      </c>
      <c r="K21" s="22">
        <v>0</v>
      </c>
      <c r="L21" s="22">
        <v>0</v>
      </c>
      <c r="M21" s="22"/>
      <c r="N21" s="22">
        <v>0</v>
      </c>
      <c r="O21" s="22">
        <v>9.7087378640776708E-3</v>
      </c>
      <c r="P21" s="22">
        <v>0.02</v>
      </c>
      <c r="Q21" s="22">
        <v>1.5384615384615399E-2</v>
      </c>
      <c r="R21" s="22"/>
      <c r="S21" s="22">
        <v>0</v>
      </c>
      <c r="T21" s="22">
        <v>0</v>
      </c>
      <c r="U21" s="22">
        <v>0</v>
      </c>
      <c r="V21" s="22">
        <v>0</v>
      </c>
      <c r="W21" s="22">
        <v>0</v>
      </c>
      <c r="X21" s="22">
        <v>0</v>
      </c>
      <c r="Y21" s="22">
        <v>3.125E-2</v>
      </c>
      <c r="Z21" s="22">
        <v>8.3333333333333301E-2</v>
      </c>
      <c r="AA21" s="22">
        <v>0</v>
      </c>
      <c r="AB21" s="22">
        <v>0</v>
      </c>
      <c r="AC21" s="22">
        <v>6.6666666666666693E-2</v>
      </c>
      <c r="AD21" s="22">
        <v>0</v>
      </c>
      <c r="AE21" s="22"/>
      <c r="AF21" s="22">
        <v>9.0909090909090905E-3</v>
      </c>
      <c r="AG21" s="22">
        <v>0</v>
      </c>
      <c r="AH21" s="22"/>
      <c r="AI21" s="22" t="s">
        <v>197</v>
      </c>
      <c r="AJ21" s="22" t="s">
        <v>197</v>
      </c>
      <c r="AK21" s="22">
        <v>9.0361445783132491E-3</v>
      </c>
      <c r="AL21" s="22"/>
      <c r="AM21" s="22" t="s">
        <v>197</v>
      </c>
      <c r="AN21" s="22" t="s">
        <v>197</v>
      </c>
      <c r="AO21" s="22" t="s">
        <v>197</v>
      </c>
      <c r="AP21" s="22"/>
      <c r="AQ21" s="22">
        <v>6.5359477124183E-3</v>
      </c>
      <c r="AR21" s="22">
        <v>5.6179775280898901E-3</v>
      </c>
      <c r="AS21" s="22"/>
      <c r="AT21" s="22">
        <v>2.6315789473684199E-2</v>
      </c>
      <c r="AU21" s="22">
        <v>4.0000000000000001E-3</v>
      </c>
      <c r="AV21" s="22"/>
      <c r="AW21" s="22">
        <v>0</v>
      </c>
      <c r="AX21" s="22">
        <v>1.3636363636363599E-2</v>
      </c>
      <c r="AY21" s="22"/>
      <c r="AZ21" s="22">
        <v>6.9930069930069904E-3</v>
      </c>
      <c r="BA21" s="22">
        <v>1.1111111111111099E-2</v>
      </c>
      <c r="BB21" s="22"/>
      <c r="BC21" s="22">
        <v>0</v>
      </c>
      <c r="BD21" s="22">
        <v>3.2258064516128997E-2</v>
      </c>
      <c r="BE21" s="22"/>
      <c r="BF21" s="22">
        <v>0</v>
      </c>
      <c r="BG21" s="22">
        <v>0</v>
      </c>
      <c r="BH21" s="22"/>
      <c r="BI21" s="22">
        <v>0</v>
      </c>
      <c r="BJ21" s="22">
        <v>0.01</v>
      </c>
      <c r="BK21" s="22"/>
      <c r="BL21" s="22">
        <v>1.2903225806451601E-2</v>
      </c>
      <c r="BM21" s="22">
        <v>5.78034682080925E-3</v>
      </c>
    </row>
    <row r="22" spans="2:65" x14ac:dyDescent="0.3">
      <c r="B22" s="15" t="s">
        <v>529</v>
      </c>
    </row>
    <row r="23" spans="2:65" x14ac:dyDescent="0.3">
      <c r="B23" t="s">
        <v>80</v>
      </c>
    </row>
    <row r="24" spans="2:65" x14ac:dyDescent="0.3">
      <c r="B24" t="s">
        <v>81</v>
      </c>
    </row>
    <row r="26" spans="2:65" x14ac:dyDescent="0.3">
      <c r="B2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M28"/>
  <sheetViews>
    <sheetView showGridLines="0" topLeftCell="A8" workbookViewId="0">
      <pane xSplit="2" topLeftCell="C1" activePane="topRight" state="frozen"/>
      <selection pane="topRight" activeCell="G27" sqref="G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229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216</v>
      </c>
      <c r="C8" s="13">
        <v>0.483870967741935</v>
      </c>
      <c r="D8" s="13">
        <v>0.40273037542662099</v>
      </c>
      <c r="E8" s="13">
        <v>0.54957507082153001</v>
      </c>
      <c r="F8" s="13"/>
      <c r="G8" s="13">
        <v>0.47457627118644102</v>
      </c>
      <c r="H8" s="13">
        <v>0.50724637681159401</v>
      </c>
      <c r="I8" s="13">
        <v>0.471014492753623</v>
      </c>
      <c r="J8" s="13">
        <v>0.44186046511627902</v>
      </c>
      <c r="K8" s="13">
        <v>0.45614035087719301</v>
      </c>
      <c r="L8" s="13">
        <v>0.55555555555555602</v>
      </c>
      <c r="M8" s="13"/>
      <c r="N8" s="13">
        <v>0.52380952380952395</v>
      </c>
      <c r="O8" s="13">
        <v>0.452380952380952</v>
      </c>
      <c r="P8" s="13">
        <v>0.45833333333333298</v>
      </c>
      <c r="Q8" s="13">
        <v>0.473333333333333</v>
      </c>
      <c r="R8" s="13"/>
      <c r="S8" s="13">
        <v>0.52027027027026995</v>
      </c>
      <c r="T8" s="13">
        <v>0.49180327868852503</v>
      </c>
      <c r="U8" s="13">
        <v>0.38888888888888901</v>
      </c>
      <c r="V8" s="13">
        <v>0.5</v>
      </c>
      <c r="W8" s="13">
        <v>0.51851851851851805</v>
      </c>
      <c r="X8" s="13">
        <v>0.36065573770491799</v>
      </c>
      <c r="Y8" s="13">
        <v>0.45098039215686297</v>
      </c>
      <c r="Z8" s="13">
        <v>0.71428571428571397</v>
      </c>
      <c r="AA8" s="13">
        <v>0.41111111111111098</v>
      </c>
      <c r="AB8" s="13">
        <v>0.48837209302325602</v>
      </c>
      <c r="AC8" s="13">
        <v>0.64516129032258096</v>
      </c>
      <c r="AD8" s="13">
        <v>0.57142857142857095</v>
      </c>
      <c r="AE8" s="13"/>
      <c r="AF8" s="13">
        <v>0.48372093023255802</v>
      </c>
      <c r="AG8" s="13">
        <v>0.6</v>
      </c>
      <c r="AH8" s="13"/>
      <c r="AI8" s="13">
        <v>0.52118644067796605</v>
      </c>
      <c r="AJ8" s="13">
        <v>0.49275362318840599</v>
      </c>
      <c r="AK8" s="13">
        <v>0.46084337349397603</v>
      </c>
      <c r="AL8" s="13"/>
      <c r="AM8" s="13">
        <v>0.48529411764705899</v>
      </c>
      <c r="AN8" s="13">
        <v>0.480769230769231</v>
      </c>
      <c r="AO8" s="13">
        <v>0.54615384615384599</v>
      </c>
      <c r="AP8" s="13"/>
      <c r="AQ8" s="13">
        <v>0.47987616099071201</v>
      </c>
      <c r="AR8" s="13">
        <v>0.48929663608562701</v>
      </c>
      <c r="AS8" s="13"/>
      <c r="AT8" s="13">
        <v>0.45512820512820501</v>
      </c>
      <c r="AU8" s="13">
        <v>0.48749999999999999</v>
      </c>
      <c r="AV8" s="13"/>
      <c r="AW8" s="13">
        <v>0.48275862068965503</v>
      </c>
      <c r="AX8" s="13">
        <v>0.488584474885845</v>
      </c>
      <c r="AY8" s="13"/>
      <c r="AZ8" s="13">
        <v>0.530909090909091</v>
      </c>
      <c r="BA8" s="13">
        <v>0.44230769230769201</v>
      </c>
      <c r="BB8" s="13"/>
      <c r="BC8" s="13">
        <v>0.52034883720930203</v>
      </c>
      <c r="BD8" s="13">
        <v>0.440758293838863</v>
      </c>
      <c r="BE8" s="13"/>
      <c r="BF8" s="13">
        <v>0.55223880597014896</v>
      </c>
      <c r="BG8" s="13">
        <v>0.5</v>
      </c>
      <c r="BH8" s="13"/>
      <c r="BI8" s="13">
        <v>0.5</v>
      </c>
      <c r="BJ8" s="13">
        <v>0.48233215547703201</v>
      </c>
      <c r="BK8" s="13"/>
      <c r="BL8" s="13">
        <v>0.50530035335689005</v>
      </c>
      <c r="BM8" s="13">
        <v>0.47578347578347602</v>
      </c>
    </row>
    <row r="9" spans="2:65" x14ac:dyDescent="0.3">
      <c r="B9" s="14" t="s">
        <v>217</v>
      </c>
      <c r="C9" s="13">
        <v>0.39170506912442399</v>
      </c>
      <c r="D9" s="13">
        <v>0.31058020477815701</v>
      </c>
      <c r="E9" s="13">
        <v>0.45609065155807399</v>
      </c>
      <c r="F9" s="13"/>
      <c r="G9" s="13">
        <v>0.45762711864406802</v>
      </c>
      <c r="H9" s="13">
        <v>0.39130434782608697</v>
      </c>
      <c r="I9" s="13">
        <v>0.34782608695652201</v>
      </c>
      <c r="J9" s="13">
        <v>0.40697674418604701</v>
      </c>
      <c r="K9" s="13">
        <v>0.38596491228070201</v>
      </c>
      <c r="L9" s="13">
        <v>0.33333333333333298</v>
      </c>
      <c r="M9" s="13"/>
      <c r="N9" s="13">
        <v>0.34199134199134201</v>
      </c>
      <c r="O9" s="13">
        <v>0.452380952380952</v>
      </c>
      <c r="P9" s="13">
        <v>0.36458333333333298</v>
      </c>
      <c r="Q9" s="13">
        <v>0.42</v>
      </c>
      <c r="R9" s="13"/>
      <c r="S9" s="13">
        <v>0.37162162162162199</v>
      </c>
      <c r="T9" s="13">
        <v>0.42622950819672101</v>
      </c>
      <c r="U9" s="13">
        <v>0.44444444444444398</v>
      </c>
      <c r="V9" s="13">
        <v>0.27083333333333298</v>
      </c>
      <c r="W9" s="13">
        <v>0.407407407407407</v>
      </c>
      <c r="X9" s="13">
        <v>0.31147540983606598</v>
      </c>
      <c r="Y9" s="13">
        <v>0.39215686274509798</v>
      </c>
      <c r="Z9" s="13">
        <v>0.476190476190476</v>
      </c>
      <c r="AA9" s="13">
        <v>0.36666666666666697</v>
      </c>
      <c r="AB9" s="13">
        <v>0.418604651162791</v>
      </c>
      <c r="AC9" s="13">
        <v>0.58064516129032295</v>
      </c>
      <c r="AD9" s="13">
        <v>0.71428571428571397</v>
      </c>
      <c r="AE9" s="13"/>
      <c r="AF9" s="13">
        <v>0.39379844961240301</v>
      </c>
      <c r="AG9" s="13">
        <v>0.2</v>
      </c>
      <c r="AH9" s="13"/>
      <c r="AI9" s="13">
        <v>0.36016949152542399</v>
      </c>
      <c r="AJ9" s="13">
        <v>0.36231884057970998</v>
      </c>
      <c r="AK9" s="13">
        <v>0.42469879518072301</v>
      </c>
      <c r="AL9" s="13"/>
      <c r="AM9" s="13">
        <v>0.41176470588235298</v>
      </c>
      <c r="AN9" s="13">
        <v>0.269230769230769</v>
      </c>
      <c r="AO9" s="13">
        <v>0.36923076923076897</v>
      </c>
      <c r="AP9" s="13"/>
      <c r="AQ9" s="13">
        <v>0.32198142414860698</v>
      </c>
      <c r="AR9" s="13">
        <v>0.46177370030581</v>
      </c>
      <c r="AS9" s="13"/>
      <c r="AT9" s="13">
        <v>0.41025641025641002</v>
      </c>
      <c r="AU9" s="13">
        <v>0.38541666666666702</v>
      </c>
      <c r="AV9" s="13"/>
      <c r="AW9" s="13">
        <v>0.40394088669950701</v>
      </c>
      <c r="AX9" s="13">
        <v>0.38127853881278501</v>
      </c>
      <c r="AY9" s="13"/>
      <c r="AZ9" s="13">
        <v>0.51636363636363602</v>
      </c>
      <c r="BA9" s="13">
        <v>0.29120879120879101</v>
      </c>
      <c r="BB9" s="13"/>
      <c r="BC9" s="13">
        <v>0.45348837209302301</v>
      </c>
      <c r="BD9" s="13">
        <v>0.31753554502369702</v>
      </c>
      <c r="BE9" s="13"/>
      <c r="BF9" s="13">
        <v>0.39552238805970102</v>
      </c>
      <c r="BG9" s="13">
        <v>0.49047619047619001</v>
      </c>
      <c r="BH9" s="13"/>
      <c r="BI9" s="13">
        <v>0.39743589743589702</v>
      </c>
      <c r="BJ9" s="13">
        <v>0.392226148409894</v>
      </c>
      <c r="BK9" s="13"/>
      <c r="BL9" s="13">
        <v>0.40989399293286199</v>
      </c>
      <c r="BM9" s="13">
        <v>0.37891737891737898</v>
      </c>
    </row>
    <row r="10" spans="2:65" ht="57.6" x14ac:dyDescent="0.3">
      <c r="B10" s="14" t="s">
        <v>218</v>
      </c>
      <c r="C10" s="13">
        <v>0.34562211981566798</v>
      </c>
      <c r="D10" s="13">
        <v>0.283276450511945</v>
      </c>
      <c r="E10" s="13">
        <v>0.39660056657223802</v>
      </c>
      <c r="F10" s="13"/>
      <c r="G10" s="13">
        <v>0.43220338983050799</v>
      </c>
      <c r="H10" s="13">
        <v>0.323671497584541</v>
      </c>
      <c r="I10" s="13">
        <v>0.30434782608695699</v>
      </c>
      <c r="J10" s="13">
        <v>0.372093023255814</v>
      </c>
      <c r="K10" s="13">
        <v>0.33333333333333298</v>
      </c>
      <c r="L10" s="13">
        <v>0.31111111111111101</v>
      </c>
      <c r="M10" s="13"/>
      <c r="N10" s="13">
        <v>0.31601731601731597</v>
      </c>
      <c r="O10" s="13">
        <v>0.375</v>
      </c>
      <c r="P10" s="13">
        <v>0.29166666666666702</v>
      </c>
      <c r="Q10" s="13">
        <v>0.38666666666666699</v>
      </c>
      <c r="R10" s="13"/>
      <c r="S10" s="13">
        <v>0.33108108108108097</v>
      </c>
      <c r="T10" s="13">
        <v>0.44262295081967201</v>
      </c>
      <c r="U10" s="13">
        <v>0.22222222222222199</v>
      </c>
      <c r="V10" s="13">
        <v>0.3125</v>
      </c>
      <c r="W10" s="13">
        <v>0.42592592592592599</v>
      </c>
      <c r="X10" s="13">
        <v>0.36065573770491799</v>
      </c>
      <c r="Y10" s="13">
        <v>0.31372549019607798</v>
      </c>
      <c r="Z10" s="13">
        <v>0.33333333333333298</v>
      </c>
      <c r="AA10" s="13">
        <v>0.211111111111111</v>
      </c>
      <c r="AB10" s="13">
        <v>0.44186046511627902</v>
      </c>
      <c r="AC10" s="13">
        <v>0.51612903225806495</v>
      </c>
      <c r="AD10" s="13">
        <v>0.57142857142857095</v>
      </c>
      <c r="AE10" s="13"/>
      <c r="AF10" s="13">
        <v>0.34418604651162799</v>
      </c>
      <c r="AG10" s="13">
        <v>0.6</v>
      </c>
      <c r="AH10" s="13"/>
      <c r="AI10" s="13">
        <v>0.394067796610169</v>
      </c>
      <c r="AJ10" s="13">
        <v>0.405797101449275</v>
      </c>
      <c r="AK10" s="13">
        <v>0.30421686746988003</v>
      </c>
      <c r="AL10" s="13"/>
      <c r="AM10" s="13">
        <v>0.45588235294117602</v>
      </c>
      <c r="AN10" s="13">
        <v>0.32692307692307698</v>
      </c>
      <c r="AO10" s="13">
        <v>0.39230769230769202</v>
      </c>
      <c r="AP10" s="13"/>
      <c r="AQ10" s="13">
        <v>0.31888544891640902</v>
      </c>
      <c r="AR10" s="13">
        <v>0.37308868501529102</v>
      </c>
      <c r="AS10" s="13"/>
      <c r="AT10" s="13">
        <v>0.33974358974358998</v>
      </c>
      <c r="AU10" s="13">
        <v>0.34791666666666698</v>
      </c>
      <c r="AV10" s="13"/>
      <c r="AW10" s="13">
        <v>0.35467980295566498</v>
      </c>
      <c r="AX10" s="13">
        <v>0.33789954337899503</v>
      </c>
      <c r="AY10" s="13"/>
      <c r="AZ10" s="13">
        <v>0.472727272727273</v>
      </c>
      <c r="BA10" s="13">
        <v>0.25</v>
      </c>
      <c r="BB10" s="13"/>
      <c r="BC10" s="13">
        <v>0.38953488372092998</v>
      </c>
      <c r="BD10" s="13">
        <v>0.27488151658767801</v>
      </c>
      <c r="BE10" s="13"/>
      <c r="BF10" s="13">
        <v>0.41044776119402998</v>
      </c>
      <c r="BG10" s="13">
        <v>0.37619047619047602</v>
      </c>
      <c r="BH10" s="13"/>
      <c r="BI10" s="13">
        <v>0.39743589743589702</v>
      </c>
      <c r="BJ10" s="13">
        <v>0.33922261484098898</v>
      </c>
      <c r="BK10" s="13"/>
      <c r="BL10" s="13">
        <v>0.37809187279151901</v>
      </c>
      <c r="BM10" s="13">
        <v>0.321937321937322</v>
      </c>
    </row>
    <row r="11" spans="2:65" ht="28.8" x14ac:dyDescent="0.3">
      <c r="B11" s="14" t="s">
        <v>219</v>
      </c>
      <c r="C11" s="13">
        <v>0.32872503840245798</v>
      </c>
      <c r="D11" s="13">
        <v>0.30375426621160401</v>
      </c>
      <c r="E11" s="13">
        <v>0.348441926345609</v>
      </c>
      <c r="F11" s="13"/>
      <c r="G11" s="13">
        <v>0.44915254237288099</v>
      </c>
      <c r="H11" s="13">
        <v>0.323671497584541</v>
      </c>
      <c r="I11" s="13">
        <v>0.30434782608695699</v>
      </c>
      <c r="J11" s="13">
        <v>0.30232558139534899</v>
      </c>
      <c r="K11" s="13">
        <v>0.24561403508771901</v>
      </c>
      <c r="L11" s="13">
        <v>0.266666666666667</v>
      </c>
      <c r="M11" s="13"/>
      <c r="N11" s="13">
        <v>0.27272727272727298</v>
      </c>
      <c r="O11" s="13">
        <v>0.39285714285714302</v>
      </c>
      <c r="P11" s="13">
        <v>0.35416666666666702</v>
      </c>
      <c r="Q11" s="13">
        <v>0.32666666666666699</v>
      </c>
      <c r="R11" s="13"/>
      <c r="S11" s="13">
        <v>0.304054054054054</v>
      </c>
      <c r="T11" s="13">
        <v>0.37704918032786899</v>
      </c>
      <c r="U11" s="13">
        <v>0.25</v>
      </c>
      <c r="V11" s="13">
        <v>0.375</v>
      </c>
      <c r="W11" s="13">
        <v>0.203703703703704</v>
      </c>
      <c r="X11" s="13">
        <v>0.32786885245901598</v>
      </c>
      <c r="Y11" s="13">
        <v>0.17647058823529399</v>
      </c>
      <c r="Z11" s="13">
        <v>0.33333333333333298</v>
      </c>
      <c r="AA11" s="13">
        <v>0.4</v>
      </c>
      <c r="AB11" s="13">
        <v>0.39534883720930197</v>
      </c>
      <c r="AC11" s="13">
        <v>0.45161290322580599</v>
      </c>
      <c r="AD11" s="13">
        <v>0.71428571428571397</v>
      </c>
      <c r="AE11" s="13"/>
      <c r="AF11" s="13">
        <v>0.32868217054263599</v>
      </c>
      <c r="AG11" s="13">
        <v>0.4</v>
      </c>
      <c r="AH11" s="13"/>
      <c r="AI11" s="13">
        <v>0.37288135593220301</v>
      </c>
      <c r="AJ11" s="13">
        <v>0.28985507246376802</v>
      </c>
      <c r="AK11" s="13">
        <v>0.313253012048193</v>
      </c>
      <c r="AL11" s="13"/>
      <c r="AM11" s="13">
        <v>0.35294117647058798</v>
      </c>
      <c r="AN11" s="13">
        <v>0.36538461538461497</v>
      </c>
      <c r="AO11" s="13">
        <v>0.36153846153846197</v>
      </c>
      <c r="AP11" s="13"/>
      <c r="AQ11" s="13">
        <v>0.32507739938080499</v>
      </c>
      <c r="AR11" s="13">
        <v>0.33333333333333298</v>
      </c>
      <c r="AS11" s="13"/>
      <c r="AT11" s="13">
        <v>0.33974358974358998</v>
      </c>
      <c r="AU11" s="13">
        <v>0.32500000000000001</v>
      </c>
      <c r="AV11" s="13"/>
      <c r="AW11" s="13">
        <v>0.35960591133004899</v>
      </c>
      <c r="AX11" s="13">
        <v>0.31506849315068503</v>
      </c>
      <c r="AY11" s="13"/>
      <c r="AZ11" s="13">
        <v>0.36</v>
      </c>
      <c r="BA11" s="13">
        <v>0.29670329670329698</v>
      </c>
      <c r="BB11" s="13"/>
      <c r="BC11" s="13">
        <v>0.34011627906976699</v>
      </c>
      <c r="BD11" s="13">
        <v>0.29857819905213301</v>
      </c>
      <c r="BE11" s="13"/>
      <c r="BF11" s="13">
        <v>0.35074626865671599</v>
      </c>
      <c r="BG11" s="13">
        <v>0.33333333333333298</v>
      </c>
      <c r="BH11" s="13"/>
      <c r="BI11" s="13">
        <v>0.32051282051282098</v>
      </c>
      <c r="BJ11" s="13">
        <v>0.33215547703180198</v>
      </c>
      <c r="BK11" s="13"/>
      <c r="BL11" s="13">
        <v>0.34982332155476997</v>
      </c>
      <c r="BM11" s="13">
        <v>0.316239316239316</v>
      </c>
    </row>
    <row r="12" spans="2:65" ht="28.8" x14ac:dyDescent="0.3">
      <c r="B12" s="14" t="s">
        <v>220</v>
      </c>
      <c r="C12" s="13">
        <v>0.219662058371736</v>
      </c>
      <c r="D12" s="13">
        <v>0.18430034129692799</v>
      </c>
      <c r="E12" s="13">
        <v>0.24929178470255001</v>
      </c>
      <c r="F12" s="13"/>
      <c r="G12" s="13">
        <v>0.22881355932203401</v>
      </c>
      <c r="H12" s="13">
        <v>0.19323671497584499</v>
      </c>
      <c r="I12" s="13">
        <v>0.27536231884057999</v>
      </c>
      <c r="J12" s="13">
        <v>0.26744186046511598</v>
      </c>
      <c r="K12" s="13">
        <v>0.19298245614035101</v>
      </c>
      <c r="L12" s="13">
        <v>8.8888888888888906E-2</v>
      </c>
      <c r="M12" s="13"/>
      <c r="N12" s="13">
        <v>0.238095238095238</v>
      </c>
      <c r="O12" s="13">
        <v>0.19047619047618999</v>
      </c>
      <c r="P12" s="13">
        <v>0.1875</v>
      </c>
      <c r="Q12" s="13">
        <v>0.24</v>
      </c>
      <c r="R12" s="13"/>
      <c r="S12" s="13">
        <v>0.222972972972973</v>
      </c>
      <c r="T12" s="13">
        <v>0.24590163934426201</v>
      </c>
      <c r="U12" s="13">
        <v>0.13888888888888901</v>
      </c>
      <c r="V12" s="13">
        <v>0.16666666666666699</v>
      </c>
      <c r="W12" s="13">
        <v>0.27777777777777801</v>
      </c>
      <c r="X12" s="13">
        <v>0.24590163934426201</v>
      </c>
      <c r="Y12" s="13">
        <v>0.23529411764705899</v>
      </c>
      <c r="Z12" s="13">
        <v>9.5238095238095205E-2</v>
      </c>
      <c r="AA12" s="13">
        <v>0.16666666666666699</v>
      </c>
      <c r="AB12" s="13">
        <v>0.209302325581395</v>
      </c>
      <c r="AC12" s="13">
        <v>0.32258064516128998</v>
      </c>
      <c r="AD12" s="13">
        <v>0.57142857142857095</v>
      </c>
      <c r="AE12" s="13"/>
      <c r="AF12" s="13">
        <v>0.22170542635658899</v>
      </c>
      <c r="AG12" s="13">
        <v>0</v>
      </c>
      <c r="AH12" s="13"/>
      <c r="AI12" s="13">
        <v>0.29661016949152502</v>
      </c>
      <c r="AJ12" s="13">
        <v>0.30434782608695699</v>
      </c>
      <c r="AK12" s="13">
        <v>0.15060240963855401</v>
      </c>
      <c r="AL12" s="13"/>
      <c r="AM12" s="13">
        <v>0.35294117647058798</v>
      </c>
      <c r="AN12" s="13">
        <v>0.30769230769230799</v>
      </c>
      <c r="AO12" s="13">
        <v>0.28461538461538499</v>
      </c>
      <c r="AP12" s="13"/>
      <c r="AQ12" s="13">
        <v>0.195046439628483</v>
      </c>
      <c r="AR12" s="13">
        <v>0.24464831804281301</v>
      </c>
      <c r="AS12" s="13"/>
      <c r="AT12" s="13">
        <v>0.230769230769231</v>
      </c>
      <c r="AU12" s="13">
        <v>0.21875</v>
      </c>
      <c r="AV12" s="13"/>
      <c r="AW12" s="13">
        <v>0.21182266009852199</v>
      </c>
      <c r="AX12" s="13">
        <v>0.221461187214612</v>
      </c>
      <c r="AY12" s="13"/>
      <c r="AZ12" s="13">
        <v>0.28727272727272701</v>
      </c>
      <c r="BA12" s="13">
        <v>0.17032967032967</v>
      </c>
      <c r="BB12" s="13"/>
      <c r="BC12" s="13">
        <v>0.27034883720930197</v>
      </c>
      <c r="BD12" s="13">
        <v>0.175355450236967</v>
      </c>
      <c r="BE12" s="13"/>
      <c r="BF12" s="13">
        <v>0.21641791044776101</v>
      </c>
      <c r="BG12" s="13">
        <v>0.30476190476190501</v>
      </c>
      <c r="BH12" s="13"/>
      <c r="BI12" s="13">
        <v>0.20512820512820501</v>
      </c>
      <c r="BJ12" s="13">
        <v>0.22261484098939899</v>
      </c>
      <c r="BK12" s="13"/>
      <c r="BL12" s="13">
        <v>0.24028268551236701</v>
      </c>
      <c r="BM12" s="13">
        <v>0.19943019943019899</v>
      </c>
    </row>
    <row r="13" spans="2:65" x14ac:dyDescent="0.3">
      <c r="B13" s="14" t="s">
        <v>221</v>
      </c>
      <c r="C13" s="13">
        <v>0.17972350230414699</v>
      </c>
      <c r="D13" s="13">
        <v>0.17406143344709901</v>
      </c>
      <c r="E13" s="13">
        <v>0.18696883852691201</v>
      </c>
      <c r="F13" s="13"/>
      <c r="G13" s="13">
        <v>0.144067796610169</v>
      </c>
      <c r="H13" s="13">
        <v>0.173913043478261</v>
      </c>
      <c r="I13" s="13">
        <v>0.188405797101449</v>
      </c>
      <c r="J13" s="13">
        <v>0.209302325581395</v>
      </c>
      <c r="K13" s="13">
        <v>0.175438596491228</v>
      </c>
      <c r="L13" s="13">
        <v>0.22222222222222199</v>
      </c>
      <c r="M13" s="13"/>
      <c r="N13" s="13">
        <v>0.21212121212121199</v>
      </c>
      <c r="O13" s="13">
        <v>0.20833333333333301</v>
      </c>
      <c r="P13" s="13">
        <v>0.114583333333333</v>
      </c>
      <c r="Q13" s="13">
        <v>0.14000000000000001</v>
      </c>
      <c r="R13" s="13"/>
      <c r="S13" s="13">
        <v>0.222972972972973</v>
      </c>
      <c r="T13" s="13">
        <v>0.16393442622950799</v>
      </c>
      <c r="U13" s="13">
        <v>0.194444444444444</v>
      </c>
      <c r="V13" s="13">
        <v>0.16666666666666699</v>
      </c>
      <c r="W13" s="13">
        <v>0.240740740740741</v>
      </c>
      <c r="X13" s="13">
        <v>0.19672131147541</v>
      </c>
      <c r="Y13" s="13">
        <v>9.8039215686274495E-2</v>
      </c>
      <c r="Z13" s="13">
        <v>0.14285714285714299</v>
      </c>
      <c r="AA13" s="13">
        <v>0.17777777777777801</v>
      </c>
      <c r="AB13" s="13">
        <v>9.3023255813953501E-2</v>
      </c>
      <c r="AC13" s="13">
        <v>0.16129032258064499</v>
      </c>
      <c r="AD13" s="13">
        <v>0.14285714285714299</v>
      </c>
      <c r="AE13" s="13"/>
      <c r="AF13" s="13">
        <v>0.18139534883720901</v>
      </c>
      <c r="AG13" s="13">
        <v>0</v>
      </c>
      <c r="AH13" s="13"/>
      <c r="AI13" s="13">
        <v>0.27966101694915302</v>
      </c>
      <c r="AJ13" s="13">
        <v>0.173913043478261</v>
      </c>
      <c r="AK13" s="13">
        <v>0.108433734939759</v>
      </c>
      <c r="AL13" s="13"/>
      <c r="AM13" s="13">
        <v>0.308823529411765</v>
      </c>
      <c r="AN13" s="13">
        <v>0.25</v>
      </c>
      <c r="AO13" s="13">
        <v>0.246153846153846</v>
      </c>
      <c r="AP13" s="13"/>
      <c r="AQ13" s="13">
        <v>0.23529411764705899</v>
      </c>
      <c r="AR13" s="13">
        <v>0.125382262996942</v>
      </c>
      <c r="AS13" s="13"/>
      <c r="AT13" s="13">
        <v>0.20512820512820501</v>
      </c>
      <c r="AU13" s="13">
        <v>0.17499999999999999</v>
      </c>
      <c r="AV13" s="13"/>
      <c r="AW13" s="13">
        <v>0.12807881773398999</v>
      </c>
      <c r="AX13" s="13">
        <v>0.20319634703196299</v>
      </c>
      <c r="AY13" s="13"/>
      <c r="AZ13" s="13">
        <v>0.12727272727272701</v>
      </c>
      <c r="BA13" s="13">
        <v>0.21978021978022</v>
      </c>
      <c r="BB13" s="13"/>
      <c r="BC13" s="13">
        <v>0.125</v>
      </c>
      <c r="BD13" s="13">
        <v>0.22748815165876801</v>
      </c>
      <c r="BE13" s="13"/>
      <c r="BF13" s="13">
        <v>0.15671641791044799</v>
      </c>
      <c r="BG13" s="13">
        <v>0.104761904761905</v>
      </c>
      <c r="BH13" s="13"/>
      <c r="BI13" s="13">
        <v>0.20512820512820501</v>
      </c>
      <c r="BJ13" s="13">
        <v>0.17491166077738499</v>
      </c>
      <c r="BK13" s="13"/>
      <c r="BL13" s="13">
        <v>0.16961130742049499</v>
      </c>
      <c r="BM13" s="13">
        <v>0.188034188034188</v>
      </c>
    </row>
    <row r="14" spans="2:65" ht="43.2" x14ac:dyDescent="0.3">
      <c r="B14" s="14" t="s">
        <v>222</v>
      </c>
      <c r="C14" s="13">
        <v>0.15975422427035299</v>
      </c>
      <c r="D14" s="13">
        <v>0.109215017064846</v>
      </c>
      <c r="E14" s="13">
        <v>0.20396600566572201</v>
      </c>
      <c r="F14" s="13"/>
      <c r="G14" s="13">
        <v>0.169491525423729</v>
      </c>
      <c r="H14" s="13">
        <v>0.18357487922705301</v>
      </c>
      <c r="I14" s="13">
        <v>0.13768115942028999</v>
      </c>
      <c r="J14" s="13">
        <v>0.19767441860465099</v>
      </c>
      <c r="K14" s="13">
        <v>0.140350877192982</v>
      </c>
      <c r="L14" s="13">
        <v>4.4444444444444398E-2</v>
      </c>
      <c r="M14" s="13"/>
      <c r="N14" s="13">
        <v>0.16450216450216501</v>
      </c>
      <c r="O14" s="13">
        <v>0.13095238095238099</v>
      </c>
      <c r="P14" s="13">
        <v>0.13541666666666699</v>
      </c>
      <c r="Q14" s="13">
        <v>0.2</v>
      </c>
      <c r="R14" s="13"/>
      <c r="S14" s="13">
        <v>0.135135135135135</v>
      </c>
      <c r="T14" s="13">
        <v>0.14754098360655701</v>
      </c>
      <c r="U14" s="13">
        <v>0.16666666666666699</v>
      </c>
      <c r="V14" s="13">
        <v>0.125</v>
      </c>
      <c r="W14" s="13">
        <v>0.22222222222222199</v>
      </c>
      <c r="X14" s="13">
        <v>0.13114754098360701</v>
      </c>
      <c r="Y14" s="13">
        <v>9.8039215686274495E-2</v>
      </c>
      <c r="Z14" s="13">
        <v>9.5238095238095205E-2</v>
      </c>
      <c r="AA14" s="13">
        <v>0.2</v>
      </c>
      <c r="AB14" s="13">
        <v>0.186046511627907</v>
      </c>
      <c r="AC14" s="13">
        <v>0.25806451612903197</v>
      </c>
      <c r="AD14" s="13">
        <v>0.28571428571428598</v>
      </c>
      <c r="AE14" s="13"/>
      <c r="AF14" s="13">
        <v>0.16124031007751899</v>
      </c>
      <c r="AG14" s="13">
        <v>0</v>
      </c>
      <c r="AH14" s="13"/>
      <c r="AI14" s="13">
        <v>0.224576271186441</v>
      </c>
      <c r="AJ14" s="13">
        <v>0.202898550724638</v>
      </c>
      <c r="AK14" s="13">
        <v>0.108433734939759</v>
      </c>
      <c r="AL14" s="13"/>
      <c r="AM14" s="13">
        <v>0.17647058823529399</v>
      </c>
      <c r="AN14" s="13">
        <v>0.25</v>
      </c>
      <c r="AO14" s="13">
        <v>0.253846153846154</v>
      </c>
      <c r="AP14" s="13"/>
      <c r="AQ14" s="13">
        <v>0.14551083591331301</v>
      </c>
      <c r="AR14" s="13">
        <v>0.17431192660550501</v>
      </c>
      <c r="AS14" s="13"/>
      <c r="AT14" s="13">
        <v>0.15384615384615399</v>
      </c>
      <c r="AU14" s="13">
        <v>0.164583333333333</v>
      </c>
      <c r="AV14" s="13"/>
      <c r="AW14" s="13">
        <v>0.16256157635467999</v>
      </c>
      <c r="AX14" s="13">
        <v>0.162100456621005</v>
      </c>
      <c r="AY14" s="13"/>
      <c r="AZ14" s="13">
        <v>0.22545454545454499</v>
      </c>
      <c r="BA14" s="13">
        <v>0.10989010989011</v>
      </c>
      <c r="BB14" s="13"/>
      <c r="BC14" s="13">
        <v>0.165697674418605</v>
      </c>
      <c r="BD14" s="13">
        <v>0.161137440758294</v>
      </c>
      <c r="BE14" s="13"/>
      <c r="BF14" s="13">
        <v>0.14925373134328401</v>
      </c>
      <c r="BG14" s="13">
        <v>0.17619047619047601</v>
      </c>
      <c r="BH14" s="13"/>
      <c r="BI14" s="13">
        <v>0.230769230769231</v>
      </c>
      <c r="BJ14" s="13">
        <v>0.151943462897526</v>
      </c>
      <c r="BK14" s="13"/>
      <c r="BL14" s="13">
        <v>0.18021201413427601</v>
      </c>
      <c r="BM14" s="13">
        <v>0.145299145299145</v>
      </c>
    </row>
    <row r="15" spans="2:65" ht="28.8" x14ac:dyDescent="0.3">
      <c r="B15" s="14" t="s">
        <v>223</v>
      </c>
      <c r="C15" s="13">
        <v>0.14746543778801799</v>
      </c>
      <c r="D15" s="13">
        <v>0.10580204778157</v>
      </c>
      <c r="E15" s="13">
        <v>0.17847025495750701</v>
      </c>
      <c r="F15" s="13"/>
      <c r="G15" s="13">
        <v>0.21186440677966101</v>
      </c>
      <c r="H15" s="13">
        <v>0.15942028985507201</v>
      </c>
      <c r="I15" s="13">
        <v>0.14492753623188401</v>
      </c>
      <c r="J15" s="13">
        <v>0.15116279069767399</v>
      </c>
      <c r="K15" s="13">
        <v>1.7543859649122799E-2</v>
      </c>
      <c r="L15" s="13">
        <v>8.8888888888888906E-2</v>
      </c>
      <c r="M15" s="13"/>
      <c r="N15" s="13">
        <v>0.15151515151515199</v>
      </c>
      <c r="O15" s="13">
        <v>0.125</v>
      </c>
      <c r="P15" s="13">
        <v>0.16666666666666699</v>
      </c>
      <c r="Q15" s="13">
        <v>0.15333333333333299</v>
      </c>
      <c r="R15" s="13"/>
      <c r="S15" s="13">
        <v>0.162162162162162</v>
      </c>
      <c r="T15" s="13">
        <v>0.19672131147541</v>
      </c>
      <c r="U15" s="13">
        <v>0.13888888888888901</v>
      </c>
      <c r="V15" s="13">
        <v>8.3333333333333301E-2</v>
      </c>
      <c r="W15" s="13">
        <v>0.12962962962963001</v>
      </c>
      <c r="X15" s="13">
        <v>0.16393442622950799</v>
      </c>
      <c r="Y15" s="13">
        <v>9.8039215686274495E-2</v>
      </c>
      <c r="Z15" s="13">
        <v>0.19047619047618999</v>
      </c>
      <c r="AA15" s="13">
        <v>8.8888888888888906E-2</v>
      </c>
      <c r="AB15" s="13">
        <v>0.116279069767442</v>
      </c>
      <c r="AC15" s="13">
        <v>0.29032258064516098</v>
      </c>
      <c r="AD15" s="13">
        <v>0.42857142857142899</v>
      </c>
      <c r="AE15" s="13"/>
      <c r="AF15" s="13">
        <v>0.148837209302326</v>
      </c>
      <c r="AG15" s="13">
        <v>0</v>
      </c>
      <c r="AH15" s="13"/>
      <c r="AI15" s="13">
        <v>0.13135593220339001</v>
      </c>
      <c r="AJ15" s="13">
        <v>0.188405797101449</v>
      </c>
      <c r="AK15" s="13">
        <v>0.15060240963855401</v>
      </c>
      <c r="AL15" s="13"/>
      <c r="AM15" s="13">
        <v>0.20588235294117599</v>
      </c>
      <c r="AN15" s="13">
        <v>0.17307692307692299</v>
      </c>
      <c r="AO15" s="13">
        <v>0.130769230769231</v>
      </c>
      <c r="AP15" s="13"/>
      <c r="AQ15" s="13">
        <v>0.123839009287926</v>
      </c>
      <c r="AR15" s="13">
        <v>0.17125382262996899</v>
      </c>
      <c r="AS15" s="13"/>
      <c r="AT15" s="13">
        <v>0.134615384615385</v>
      </c>
      <c r="AU15" s="13">
        <v>0.15</v>
      </c>
      <c r="AV15" s="13"/>
      <c r="AW15" s="13">
        <v>0.16256157635467999</v>
      </c>
      <c r="AX15" s="13">
        <v>0.139269406392694</v>
      </c>
      <c r="AY15" s="13"/>
      <c r="AZ15" s="13">
        <v>0.178181818181818</v>
      </c>
      <c r="BA15" s="13">
        <v>0.12637362637362601</v>
      </c>
      <c r="BB15" s="13"/>
      <c r="BC15" s="13">
        <v>0.13953488372093001</v>
      </c>
      <c r="BD15" s="13">
        <v>0.14218009478672999</v>
      </c>
      <c r="BE15" s="13"/>
      <c r="BF15" s="13">
        <v>0.119402985074627</v>
      </c>
      <c r="BG15" s="13">
        <v>0.15238095238095201</v>
      </c>
      <c r="BH15" s="13"/>
      <c r="BI15" s="13">
        <v>0.230769230769231</v>
      </c>
      <c r="BJ15" s="13">
        <v>0.13604240282685501</v>
      </c>
      <c r="BK15" s="13"/>
      <c r="BL15" s="13">
        <v>0.16607773851590099</v>
      </c>
      <c r="BM15" s="13">
        <v>0.125356125356125</v>
      </c>
    </row>
    <row r="16" spans="2:65" x14ac:dyDescent="0.3">
      <c r="B16" s="14" t="s">
        <v>224</v>
      </c>
      <c r="C16" s="13">
        <v>0.122887864823349</v>
      </c>
      <c r="D16" s="13">
        <v>0.17064846416382301</v>
      </c>
      <c r="E16" s="13">
        <v>8.2152974504249299E-2</v>
      </c>
      <c r="F16" s="13"/>
      <c r="G16" s="13">
        <v>9.3220338983050793E-2</v>
      </c>
      <c r="H16" s="13">
        <v>8.6956521739130405E-2</v>
      </c>
      <c r="I16" s="13">
        <v>0.13043478260869601</v>
      </c>
      <c r="J16" s="13">
        <v>0.186046511627907</v>
      </c>
      <c r="K16" s="13">
        <v>0.175438596491228</v>
      </c>
      <c r="L16" s="13">
        <v>0.155555555555556</v>
      </c>
      <c r="M16" s="13"/>
      <c r="N16" s="13">
        <v>0.15151515151515199</v>
      </c>
      <c r="O16" s="13">
        <v>0.101190476190476</v>
      </c>
      <c r="P16" s="13">
        <v>0.114583333333333</v>
      </c>
      <c r="Q16" s="13">
        <v>0.10666666666666701</v>
      </c>
      <c r="R16" s="13"/>
      <c r="S16" s="13">
        <v>8.7837837837837801E-2</v>
      </c>
      <c r="T16" s="13">
        <v>0.13114754098360701</v>
      </c>
      <c r="U16" s="13">
        <v>0.11111111111111099</v>
      </c>
      <c r="V16" s="13">
        <v>0.125</v>
      </c>
      <c r="W16" s="13">
        <v>0.12962962962963001</v>
      </c>
      <c r="X16" s="13">
        <v>0.14754098360655701</v>
      </c>
      <c r="Y16" s="13">
        <v>0.21568627450980399</v>
      </c>
      <c r="Z16" s="13">
        <v>0</v>
      </c>
      <c r="AA16" s="13">
        <v>0.155555555555556</v>
      </c>
      <c r="AB16" s="13">
        <v>0.116279069767442</v>
      </c>
      <c r="AC16" s="13">
        <v>9.6774193548387094E-2</v>
      </c>
      <c r="AD16" s="13">
        <v>0</v>
      </c>
      <c r="AE16" s="13"/>
      <c r="AF16" s="13">
        <v>0.11937984496124</v>
      </c>
      <c r="AG16" s="13">
        <v>0.4</v>
      </c>
      <c r="AH16" s="13"/>
      <c r="AI16" s="13">
        <v>4.2372881355932202E-2</v>
      </c>
      <c r="AJ16" s="13">
        <v>0.101449275362319</v>
      </c>
      <c r="AK16" s="13">
        <v>0.180722891566265</v>
      </c>
      <c r="AL16" s="13"/>
      <c r="AM16" s="13">
        <v>4.4117647058823498E-2</v>
      </c>
      <c r="AN16" s="13">
        <v>1.9230769230769201E-2</v>
      </c>
      <c r="AO16" s="13">
        <v>7.69230769230769E-2</v>
      </c>
      <c r="AP16" s="13"/>
      <c r="AQ16" s="13">
        <v>0.108359133126935</v>
      </c>
      <c r="AR16" s="13">
        <v>0.13761467889908299</v>
      </c>
      <c r="AS16" s="13"/>
      <c r="AT16" s="13">
        <v>0.115384615384615</v>
      </c>
      <c r="AU16" s="13">
        <v>0.12916666666666701</v>
      </c>
      <c r="AV16" s="13"/>
      <c r="AW16" s="13">
        <v>0.133004926108374</v>
      </c>
      <c r="AX16" s="13">
        <v>0.11872146118721499</v>
      </c>
      <c r="AY16" s="13"/>
      <c r="AZ16" s="13">
        <v>9.8181818181818203E-2</v>
      </c>
      <c r="BA16" s="13">
        <v>0.14285714285714299</v>
      </c>
      <c r="BB16" s="13"/>
      <c r="BC16" s="13">
        <v>0.101744186046512</v>
      </c>
      <c r="BD16" s="13">
        <v>0.14218009478672999</v>
      </c>
      <c r="BE16" s="13"/>
      <c r="BF16" s="13">
        <v>0.111940298507463</v>
      </c>
      <c r="BG16" s="13">
        <v>9.5238095238095205E-2</v>
      </c>
      <c r="BH16" s="13"/>
      <c r="BI16" s="13">
        <v>8.9743589743589702E-2</v>
      </c>
      <c r="BJ16" s="13">
        <v>0.12897526501766801</v>
      </c>
      <c r="BK16" s="13"/>
      <c r="BL16" s="13">
        <v>0.12720848056537101</v>
      </c>
      <c r="BM16" s="13">
        <v>0.125356125356125</v>
      </c>
    </row>
    <row r="17" spans="2:65" x14ac:dyDescent="0.3">
      <c r="B17" s="14" t="s">
        <v>225</v>
      </c>
      <c r="C17" s="13">
        <v>0.109062980030722</v>
      </c>
      <c r="D17" s="13">
        <v>0.119453924914676</v>
      </c>
      <c r="E17" s="13">
        <v>0.10198300283286101</v>
      </c>
      <c r="F17" s="13"/>
      <c r="G17" s="13">
        <v>7.6271186440677999E-2</v>
      </c>
      <c r="H17" s="13">
        <v>0.14492753623188401</v>
      </c>
      <c r="I17" s="13">
        <v>0.108695652173913</v>
      </c>
      <c r="J17" s="13">
        <v>0.13953488372093001</v>
      </c>
      <c r="K17" s="13">
        <v>7.0175438596491196E-2</v>
      </c>
      <c r="L17" s="13">
        <v>2.2222222222222199E-2</v>
      </c>
      <c r="M17" s="13"/>
      <c r="N17" s="13">
        <v>0.12121212121212099</v>
      </c>
      <c r="O17" s="13">
        <v>0.113095238095238</v>
      </c>
      <c r="P17" s="13">
        <v>0.13541666666666699</v>
      </c>
      <c r="Q17" s="13">
        <v>7.3333333333333306E-2</v>
      </c>
      <c r="R17" s="13"/>
      <c r="S17" s="13">
        <v>0.121621621621622</v>
      </c>
      <c r="T17" s="13">
        <v>6.5573770491803296E-2</v>
      </c>
      <c r="U17" s="13">
        <v>0.11111111111111099</v>
      </c>
      <c r="V17" s="13">
        <v>0.1875</v>
      </c>
      <c r="W17" s="13">
        <v>9.2592592592592601E-2</v>
      </c>
      <c r="X17" s="13">
        <v>0.14754098360655701</v>
      </c>
      <c r="Y17" s="13">
        <v>5.8823529411764698E-2</v>
      </c>
      <c r="Z17" s="13">
        <v>9.5238095238095205E-2</v>
      </c>
      <c r="AA17" s="13">
        <v>7.7777777777777807E-2</v>
      </c>
      <c r="AB17" s="13">
        <v>9.3023255813953501E-2</v>
      </c>
      <c r="AC17" s="13">
        <v>6.4516129032258104E-2</v>
      </c>
      <c r="AD17" s="13">
        <v>0.57142857142857095</v>
      </c>
      <c r="AE17" s="13"/>
      <c r="AF17" s="13">
        <v>0.110077519379845</v>
      </c>
      <c r="AG17" s="13">
        <v>0</v>
      </c>
      <c r="AH17" s="13"/>
      <c r="AI17" s="13">
        <v>0.17372881355932199</v>
      </c>
      <c r="AJ17" s="13">
        <v>0.15942028985507201</v>
      </c>
      <c r="AK17" s="13">
        <v>5.4216867469879498E-2</v>
      </c>
      <c r="AL17" s="13"/>
      <c r="AM17" s="13">
        <v>0.20588235294117599</v>
      </c>
      <c r="AN17" s="13">
        <v>0.21153846153846201</v>
      </c>
      <c r="AO17" s="13">
        <v>0.146153846153846</v>
      </c>
      <c r="AP17" s="13"/>
      <c r="AQ17" s="13">
        <v>0.11764705882352899</v>
      </c>
      <c r="AR17" s="13">
        <v>0.100917431192661</v>
      </c>
      <c r="AS17" s="13"/>
      <c r="AT17" s="13">
        <v>0.102564102564103</v>
      </c>
      <c r="AU17" s="13">
        <v>0.110416666666667</v>
      </c>
      <c r="AV17" s="13"/>
      <c r="AW17" s="13">
        <v>0.12807881773398999</v>
      </c>
      <c r="AX17" s="13">
        <v>0.102739726027397</v>
      </c>
      <c r="AY17" s="13"/>
      <c r="AZ17" s="13">
        <v>0.123636363636364</v>
      </c>
      <c r="BA17" s="13">
        <v>0.10164835164835199</v>
      </c>
      <c r="BB17" s="13"/>
      <c r="BC17" s="13">
        <v>0.11918604651162799</v>
      </c>
      <c r="BD17" s="13">
        <v>9.4786729857819899E-2</v>
      </c>
      <c r="BE17" s="13"/>
      <c r="BF17" s="13">
        <v>0.12686567164179099</v>
      </c>
      <c r="BG17" s="13">
        <v>0.114285714285714</v>
      </c>
      <c r="BH17" s="13"/>
      <c r="BI17" s="13">
        <v>8.9743589743589702E-2</v>
      </c>
      <c r="BJ17" s="13">
        <v>0.11307420494699599</v>
      </c>
      <c r="BK17" s="13"/>
      <c r="BL17" s="13">
        <v>0.11307420494699599</v>
      </c>
      <c r="BM17" s="13">
        <v>0.108262108262108</v>
      </c>
    </row>
    <row r="18" spans="2:65" ht="28.8" x14ac:dyDescent="0.3">
      <c r="B18" s="14" t="s">
        <v>226</v>
      </c>
      <c r="C18" s="13">
        <v>7.0660522273425494E-2</v>
      </c>
      <c r="D18" s="13">
        <v>3.7542662116041001E-2</v>
      </c>
      <c r="E18" s="13">
        <v>9.9150141643059506E-2</v>
      </c>
      <c r="F18" s="13"/>
      <c r="G18" s="13">
        <v>0.21186440677966101</v>
      </c>
      <c r="H18" s="13">
        <v>7.2463768115942004E-2</v>
      </c>
      <c r="I18" s="13">
        <v>2.8985507246376802E-2</v>
      </c>
      <c r="J18" s="13">
        <v>2.32558139534884E-2</v>
      </c>
      <c r="K18" s="13">
        <v>0</v>
      </c>
      <c r="L18" s="13">
        <v>0</v>
      </c>
      <c r="M18" s="13"/>
      <c r="N18" s="13">
        <v>5.1948051948052E-2</v>
      </c>
      <c r="O18" s="13">
        <v>7.1428571428571397E-2</v>
      </c>
      <c r="P18" s="13">
        <v>8.3333333333333301E-2</v>
      </c>
      <c r="Q18" s="13">
        <v>9.3333333333333296E-2</v>
      </c>
      <c r="R18" s="13"/>
      <c r="S18" s="13">
        <v>5.4054054054054099E-2</v>
      </c>
      <c r="T18" s="13">
        <v>8.1967213114754106E-2</v>
      </c>
      <c r="U18" s="13">
        <v>2.7777777777777801E-2</v>
      </c>
      <c r="V18" s="13">
        <v>8.3333333333333301E-2</v>
      </c>
      <c r="W18" s="13">
        <v>7.4074074074074098E-2</v>
      </c>
      <c r="X18" s="13">
        <v>0.13114754098360701</v>
      </c>
      <c r="Y18" s="13">
        <v>7.8431372549019607E-2</v>
      </c>
      <c r="Z18" s="13">
        <v>0</v>
      </c>
      <c r="AA18" s="13">
        <v>5.5555555555555601E-2</v>
      </c>
      <c r="AB18" s="13">
        <v>4.6511627906976702E-2</v>
      </c>
      <c r="AC18" s="13">
        <v>0.16129032258064499</v>
      </c>
      <c r="AD18" s="13">
        <v>0</v>
      </c>
      <c r="AE18" s="13"/>
      <c r="AF18" s="13">
        <v>6.9767441860465101E-2</v>
      </c>
      <c r="AG18" s="13">
        <v>0.2</v>
      </c>
      <c r="AH18" s="13"/>
      <c r="AI18" s="13">
        <v>8.4745762711864403E-2</v>
      </c>
      <c r="AJ18" s="13">
        <v>0.14492753623188401</v>
      </c>
      <c r="AK18" s="13">
        <v>4.81927710843374E-2</v>
      </c>
      <c r="AL18" s="13"/>
      <c r="AM18" s="13">
        <v>8.8235294117647106E-2</v>
      </c>
      <c r="AN18" s="13">
        <v>0.15384615384615399</v>
      </c>
      <c r="AO18" s="13">
        <v>5.3846153846153801E-2</v>
      </c>
      <c r="AP18" s="13"/>
      <c r="AQ18" s="13">
        <v>7.7399380804953594E-2</v>
      </c>
      <c r="AR18" s="13">
        <v>6.4220183486238494E-2</v>
      </c>
      <c r="AS18" s="13"/>
      <c r="AT18" s="13">
        <v>7.69230769230769E-2</v>
      </c>
      <c r="AU18" s="13">
        <v>7.0833333333333304E-2</v>
      </c>
      <c r="AV18" s="13"/>
      <c r="AW18" s="13">
        <v>0.10344827586206901</v>
      </c>
      <c r="AX18" s="13">
        <v>5.4794520547945202E-2</v>
      </c>
      <c r="AY18" s="13"/>
      <c r="AZ18" s="13">
        <v>9.0909090909090898E-2</v>
      </c>
      <c r="BA18" s="13">
        <v>5.7692307692307702E-2</v>
      </c>
      <c r="BB18" s="13"/>
      <c r="BC18" s="13">
        <v>9.8837209302325604E-2</v>
      </c>
      <c r="BD18" s="13">
        <v>3.3175355450236997E-2</v>
      </c>
      <c r="BE18" s="13"/>
      <c r="BF18" s="13">
        <v>0.119402985074627</v>
      </c>
      <c r="BG18" s="13">
        <v>8.5714285714285701E-2</v>
      </c>
      <c r="BH18" s="13"/>
      <c r="BI18" s="13">
        <v>0.115384615384615</v>
      </c>
      <c r="BJ18" s="13">
        <v>6.3604240282685506E-2</v>
      </c>
      <c r="BK18" s="13"/>
      <c r="BL18" s="13">
        <v>7.7738515901060096E-2</v>
      </c>
      <c r="BM18" s="13">
        <v>6.2678062678062696E-2</v>
      </c>
    </row>
    <row r="19" spans="2:65" ht="28.8" x14ac:dyDescent="0.3">
      <c r="B19" s="14" t="s">
        <v>227</v>
      </c>
      <c r="C19" s="13">
        <v>4.9155145929339499E-2</v>
      </c>
      <c r="D19" s="13">
        <v>5.4607508532423202E-2</v>
      </c>
      <c r="E19" s="13">
        <v>4.5325779036827198E-2</v>
      </c>
      <c r="F19" s="13"/>
      <c r="G19" s="13">
        <v>5.0847457627118599E-2</v>
      </c>
      <c r="H19" s="13">
        <v>4.8309178743961401E-2</v>
      </c>
      <c r="I19" s="13">
        <v>4.3478260869565202E-2</v>
      </c>
      <c r="J19" s="13">
        <v>8.1395348837209294E-2</v>
      </c>
      <c r="K19" s="13">
        <v>3.5087719298245598E-2</v>
      </c>
      <c r="L19" s="13">
        <v>2.2222222222222199E-2</v>
      </c>
      <c r="M19" s="13"/>
      <c r="N19" s="13">
        <v>7.7922077922077906E-2</v>
      </c>
      <c r="O19" s="13">
        <v>2.9761904761904798E-2</v>
      </c>
      <c r="P19" s="13">
        <v>3.125E-2</v>
      </c>
      <c r="Q19" s="13">
        <v>3.3333333333333298E-2</v>
      </c>
      <c r="R19" s="13"/>
      <c r="S19" s="13">
        <v>4.0540540540540501E-2</v>
      </c>
      <c r="T19" s="13">
        <v>3.2786885245901599E-2</v>
      </c>
      <c r="U19" s="13">
        <v>0</v>
      </c>
      <c r="V19" s="13">
        <v>8.3333333333333301E-2</v>
      </c>
      <c r="W19" s="13">
        <v>7.4074074074074098E-2</v>
      </c>
      <c r="X19" s="13">
        <v>6.5573770491803296E-2</v>
      </c>
      <c r="Y19" s="13">
        <v>1.9607843137254902E-2</v>
      </c>
      <c r="Z19" s="13">
        <v>9.5238095238095205E-2</v>
      </c>
      <c r="AA19" s="13">
        <v>1.1111111111111099E-2</v>
      </c>
      <c r="AB19" s="13">
        <v>4.6511627906976702E-2</v>
      </c>
      <c r="AC19" s="13">
        <v>0.12903225806451599</v>
      </c>
      <c r="AD19" s="13">
        <v>0.28571428571428598</v>
      </c>
      <c r="AE19" s="13"/>
      <c r="AF19" s="13">
        <v>4.96124031007752E-2</v>
      </c>
      <c r="AG19" s="13">
        <v>0</v>
      </c>
      <c r="AH19" s="13"/>
      <c r="AI19" s="13">
        <v>9.3220338983050793E-2</v>
      </c>
      <c r="AJ19" s="13">
        <v>5.7971014492753603E-2</v>
      </c>
      <c r="AK19" s="13">
        <v>1.8072289156626498E-2</v>
      </c>
      <c r="AL19" s="13"/>
      <c r="AM19" s="13">
        <v>0.10294117647058799</v>
      </c>
      <c r="AN19" s="13">
        <v>0.17307692307692299</v>
      </c>
      <c r="AO19" s="13">
        <v>5.3846153846153801E-2</v>
      </c>
      <c r="AP19" s="13"/>
      <c r="AQ19" s="13">
        <v>3.7151702786377701E-2</v>
      </c>
      <c r="AR19" s="13">
        <v>6.1162079510703397E-2</v>
      </c>
      <c r="AS19" s="13"/>
      <c r="AT19" s="13">
        <v>2.5641025641025599E-2</v>
      </c>
      <c r="AU19" s="13">
        <v>5.4166666666666703E-2</v>
      </c>
      <c r="AV19" s="13"/>
      <c r="AW19" s="13">
        <v>4.9261083743842402E-2</v>
      </c>
      <c r="AX19" s="13">
        <v>5.0228310502283102E-2</v>
      </c>
      <c r="AY19" s="13"/>
      <c r="AZ19" s="13">
        <v>7.2727272727272696E-2</v>
      </c>
      <c r="BA19" s="13">
        <v>3.2967032967033003E-2</v>
      </c>
      <c r="BB19" s="13"/>
      <c r="BC19" s="13">
        <v>5.8139534883720902E-2</v>
      </c>
      <c r="BD19" s="13">
        <v>3.7914691943128E-2</v>
      </c>
      <c r="BE19" s="13"/>
      <c r="BF19" s="13">
        <v>4.47761194029851E-2</v>
      </c>
      <c r="BG19" s="13">
        <v>6.6666666666666693E-2</v>
      </c>
      <c r="BH19" s="13"/>
      <c r="BI19" s="13">
        <v>0.102564102564103</v>
      </c>
      <c r="BJ19" s="13">
        <v>4.2402826855123699E-2</v>
      </c>
      <c r="BK19" s="13"/>
      <c r="BL19" s="13">
        <v>6.7137809187279199E-2</v>
      </c>
      <c r="BM19" s="13">
        <v>3.7037037037037E-2</v>
      </c>
    </row>
    <row r="20" spans="2:65" x14ac:dyDescent="0.3">
      <c r="B20" s="14" t="s">
        <v>228</v>
      </c>
      <c r="C20" s="13">
        <v>2.3041474654377898E-2</v>
      </c>
      <c r="D20" s="13">
        <v>2.38907849829352E-2</v>
      </c>
      <c r="E20" s="13">
        <v>2.2662889518413599E-2</v>
      </c>
      <c r="F20" s="13"/>
      <c r="G20" s="13">
        <v>2.5423728813559299E-2</v>
      </c>
      <c r="H20" s="13">
        <v>2.41545893719807E-2</v>
      </c>
      <c r="I20" s="13">
        <v>2.8985507246376802E-2</v>
      </c>
      <c r="J20" s="13">
        <v>1.16279069767442E-2</v>
      </c>
      <c r="K20" s="13">
        <v>3.5087719298245598E-2</v>
      </c>
      <c r="L20" s="13">
        <v>0</v>
      </c>
      <c r="M20" s="13"/>
      <c r="N20" s="13">
        <v>8.6580086580086597E-3</v>
      </c>
      <c r="O20" s="13">
        <v>5.9523809523809503E-3</v>
      </c>
      <c r="P20" s="13">
        <v>2.0833333333333301E-2</v>
      </c>
      <c r="Q20" s="13">
        <v>6.6666666666666693E-2</v>
      </c>
      <c r="R20" s="13"/>
      <c r="S20" s="13">
        <v>6.7567567567567597E-3</v>
      </c>
      <c r="T20" s="13">
        <v>3.2786885245901599E-2</v>
      </c>
      <c r="U20" s="13">
        <v>2.7777777777777801E-2</v>
      </c>
      <c r="V20" s="13">
        <v>4.1666666666666699E-2</v>
      </c>
      <c r="W20" s="13">
        <v>1.85185185185185E-2</v>
      </c>
      <c r="X20" s="13">
        <v>1.63934426229508E-2</v>
      </c>
      <c r="Y20" s="13">
        <v>0</v>
      </c>
      <c r="Z20" s="13">
        <v>0</v>
      </c>
      <c r="AA20" s="13">
        <v>3.3333333333333298E-2</v>
      </c>
      <c r="AB20" s="13">
        <v>6.9767441860465101E-2</v>
      </c>
      <c r="AC20" s="13">
        <v>3.2258064516128997E-2</v>
      </c>
      <c r="AD20" s="13">
        <v>0</v>
      </c>
      <c r="AE20" s="13"/>
      <c r="AF20" s="13">
        <v>2.32558139534884E-2</v>
      </c>
      <c r="AG20" s="13">
        <v>0</v>
      </c>
      <c r="AH20" s="13"/>
      <c r="AI20" s="13">
        <v>2.5423728813559299E-2</v>
      </c>
      <c r="AJ20" s="13">
        <v>5.7971014492753603E-2</v>
      </c>
      <c r="AK20" s="13">
        <v>1.20481927710843E-2</v>
      </c>
      <c r="AL20" s="13"/>
      <c r="AM20" s="13">
        <v>1.4705882352941201E-2</v>
      </c>
      <c r="AN20" s="13">
        <v>1.9230769230769201E-2</v>
      </c>
      <c r="AO20" s="13">
        <v>3.0769230769230799E-2</v>
      </c>
      <c r="AP20" s="13"/>
      <c r="AQ20" s="13">
        <v>3.4055727554179599E-2</v>
      </c>
      <c r="AR20" s="13">
        <v>1.2232415902140701E-2</v>
      </c>
      <c r="AS20" s="13"/>
      <c r="AT20" s="13">
        <v>3.8461538461538498E-2</v>
      </c>
      <c r="AU20" s="13">
        <v>1.8749999999999999E-2</v>
      </c>
      <c r="AV20" s="13"/>
      <c r="AW20" s="13">
        <v>2.4630541871921201E-2</v>
      </c>
      <c r="AX20" s="13">
        <v>2.0547945205479499E-2</v>
      </c>
      <c r="AY20" s="13"/>
      <c r="AZ20" s="13">
        <v>2.54545454545455E-2</v>
      </c>
      <c r="BA20" s="13">
        <v>2.1978021978022001E-2</v>
      </c>
      <c r="BB20" s="13"/>
      <c r="BC20" s="13">
        <v>3.4883720930232599E-2</v>
      </c>
      <c r="BD20" s="13">
        <v>9.4786729857819895E-3</v>
      </c>
      <c r="BE20" s="13"/>
      <c r="BF20" s="13">
        <v>3.7313432835820899E-2</v>
      </c>
      <c r="BG20" s="13">
        <v>3.3333333333333298E-2</v>
      </c>
      <c r="BH20" s="13"/>
      <c r="BI20" s="13">
        <v>7.69230769230769E-2</v>
      </c>
      <c r="BJ20" s="13">
        <v>1.41342756183746E-2</v>
      </c>
      <c r="BK20" s="13"/>
      <c r="BL20" s="13">
        <v>1.7667844522968199E-2</v>
      </c>
      <c r="BM20" s="13">
        <v>2.27920227920228E-2</v>
      </c>
    </row>
    <row r="21" spans="2:65" x14ac:dyDescent="0.3">
      <c r="B21" s="14" t="s">
        <v>91</v>
      </c>
      <c r="C21" s="13">
        <v>1.6897081413210401E-2</v>
      </c>
      <c r="D21" s="13">
        <v>2.0477815699658699E-2</v>
      </c>
      <c r="E21" s="13">
        <v>1.4164305949008501E-2</v>
      </c>
      <c r="F21" s="13"/>
      <c r="G21" s="13">
        <v>1.6949152542372899E-2</v>
      </c>
      <c r="H21" s="13">
        <v>1.4492753623188401E-2</v>
      </c>
      <c r="I21" s="13">
        <v>1.4492753623188401E-2</v>
      </c>
      <c r="J21" s="13">
        <v>3.4883720930232599E-2</v>
      </c>
      <c r="K21" s="13">
        <v>1.7543859649122799E-2</v>
      </c>
      <c r="L21" s="13">
        <v>0</v>
      </c>
      <c r="M21" s="13"/>
      <c r="N21" s="13">
        <v>4.3290043290043299E-3</v>
      </c>
      <c r="O21" s="13">
        <v>1.1904761904761901E-2</v>
      </c>
      <c r="P21" s="13">
        <v>1.0416666666666701E-2</v>
      </c>
      <c r="Q21" s="13">
        <v>4.6666666666666697E-2</v>
      </c>
      <c r="R21" s="13"/>
      <c r="S21" s="13">
        <v>2.7027027027027001E-2</v>
      </c>
      <c r="T21" s="13">
        <v>1.63934426229508E-2</v>
      </c>
      <c r="U21" s="13">
        <v>0</v>
      </c>
      <c r="V21" s="13">
        <v>0</v>
      </c>
      <c r="W21" s="13">
        <v>1.85185185185185E-2</v>
      </c>
      <c r="X21" s="13">
        <v>1.63934426229508E-2</v>
      </c>
      <c r="Y21" s="13">
        <v>3.9215686274509803E-2</v>
      </c>
      <c r="Z21" s="13">
        <v>4.7619047619047603E-2</v>
      </c>
      <c r="AA21" s="13">
        <v>1.1111111111111099E-2</v>
      </c>
      <c r="AB21" s="13">
        <v>0</v>
      </c>
      <c r="AC21" s="13">
        <v>0</v>
      </c>
      <c r="AD21" s="13">
        <v>0</v>
      </c>
      <c r="AE21" s="13"/>
      <c r="AF21" s="13">
        <v>1.70542635658915E-2</v>
      </c>
      <c r="AG21" s="13">
        <v>0</v>
      </c>
      <c r="AH21" s="13"/>
      <c r="AI21" s="13">
        <v>8.4745762711864406E-3</v>
      </c>
      <c r="AJ21" s="13">
        <v>0</v>
      </c>
      <c r="AK21" s="13">
        <v>1.8072289156626498E-2</v>
      </c>
      <c r="AL21" s="13"/>
      <c r="AM21" s="13">
        <v>0</v>
      </c>
      <c r="AN21" s="13">
        <v>0</v>
      </c>
      <c r="AO21" s="13">
        <v>7.6923076923076901E-3</v>
      </c>
      <c r="AP21" s="13"/>
      <c r="AQ21" s="13">
        <v>2.1671826625387001E-2</v>
      </c>
      <c r="AR21" s="13">
        <v>9.1743119266055103E-3</v>
      </c>
      <c r="AS21" s="13"/>
      <c r="AT21" s="13">
        <v>3.2051282051282E-2</v>
      </c>
      <c r="AU21" s="13">
        <v>1.2500000000000001E-2</v>
      </c>
      <c r="AV21" s="13"/>
      <c r="AW21" s="13">
        <v>1.47783251231527E-2</v>
      </c>
      <c r="AX21" s="13">
        <v>1.8264840182648401E-2</v>
      </c>
      <c r="AY21" s="13"/>
      <c r="AZ21" s="13">
        <v>1.09090909090909E-2</v>
      </c>
      <c r="BA21" s="13">
        <v>1.9230769230769201E-2</v>
      </c>
      <c r="BB21" s="13"/>
      <c r="BC21" s="13">
        <v>8.7209302325581394E-3</v>
      </c>
      <c r="BD21" s="13">
        <v>3.3175355450236997E-2</v>
      </c>
      <c r="BE21" s="13"/>
      <c r="BF21" s="13">
        <v>1.49253731343284E-2</v>
      </c>
      <c r="BG21" s="13">
        <v>4.7619047619047597E-3</v>
      </c>
      <c r="BH21" s="13"/>
      <c r="BI21" s="13">
        <v>1.2820512820512799E-2</v>
      </c>
      <c r="BJ21" s="13">
        <v>1.7667844522968199E-2</v>
      </c>
      <c r="BK21" s="13"/>
      <c r="BL21" s="13">
        <v>1.41342756183746E-2</v>
      </c>
      <c r="BM21" s="13">
        <v>1.9943019943019901E-2</v>
      </c>
    </row>
    <row r="22" spans="2:65" x14ac:dyDescent="0.3">
      <c r="B22" s="14" t="s">
        <v>195</v>
      </c>
      <c r="C22" s="13">
        <v>4.1474654377880199E-2</v>
      </c>
      <c r="D22" s="13">
        <v>5.4607508532423202E-2</v>
      </c>
      <c r="E22" s="13">
        <v>3.1161473087818699E-2</v>
      </c>
      <c r="F22" s="13"/>
      <c r="G22" s="13">
        <v>1.6949152542372899E-2</v>
      </c>
      <c r="H22" s="13">
        <v>2.41545893719807E-2</v>
      </c>
      <c r="I22" s="13">
        <v>2.1739130434782601E-2</v>
      </c>
      <c r="J22" s="13">
        <v>4.6511627906976702E-2</v>
      </c>
      <c r="K22" s="13">
        <v>0.105263157894737</v>
      </c>
      <c r="L22" s="13">
        <v>0.155555555555556</v>
      </c>
      <c r="M22" s="13"/>
      <c r="N22" s="13">
        <v>3.03030303030303E-2</v>
      </c>
      <c r="O22" s="13">
        <v>4.7619047619047603E-2</v>
      </c>
      <c r="P22" s="13">
        <v>5.2083333333333301E-2</v>
      </c>
      <c r="Q22" s="13">
        <v>0.04</v>
      </c>
      <c r="R22" s="13"/>
      <c r="S22" s="13">
        <v>3.37837837837838E-2</v>
      </c>
      <c r="T22" s="13">
        <v>4.91803278688525E-2</v>
      </c>
      <c r="U22" s="13">
        <v>8.3333333333333301E-2</v>
      </c>
      <c r="V22" s="13">
        <v>4.1666666666666699E-2</v>
      </c>
      <c r="W22" s="13">
        <v>1.85185185185185E-2</v>
      </c>
      <c r="X22" s="13">
        <v>3.2786885245901599E-2</v>
      </c>
      <c r="Y22" s="13">
        <v>3.9215686274509803E-2</v>
      </c>
      <c r="Z22" s="13">
        <v>4.7619047619047603E-2</v>
      </c>
      <c r="AA22" s="13">
        <v>5.5555555555555601E-2</v>
      </c>
      <c r="AB22" s="13">
        <v>4.6511627906976702E-2</v>
      </c>
      <c r="AC22" s="13">
        <v>3.2258064516128997E-2</v>
      </c>
      <c r="AD22" s="13">
        <v>0</v>
      </c>
      <c r="AE22" s="13"/>
      <c r="AF22" s="13">
        <v>4.0310077519379803E-2</v>
      </c>
      <c r="AG22" s="13">
        <v>0.2</v>
      </c>
      <c r="AH22" s="13"/>
      <c r="AI22" s="13">
        <v>3.8135593220338999E-2</v>
      </c>
      <c r="AJ22" s="13">
        <v>1.4492753623188401E-2</v>
      </c>
      <c r="AK22" s="13">
        <v>4.81927710843374E-2</v>
      </c>
      <c r="AL22" s="13"/>
      <c r="AM22" s="13">
        <v>1.4705882352941201E-2</v>
      </c>
      <c r="AN22" s="13">
        <v>1.9230769230769201E-2</v>
      </c>
      <c r="AO22" s="13">
        <v>4.6153846153846198E-2</v>
      </c>
      <c r="AP22" s="13"/>
      <c r="AQ22" s="13">
        <v>2.4767801857585099E-2</v>
      </c>
      <c r="AR22" s="13">
        <v>5.8103975535168197E-2</v>
      </c>
      <c r="AS22" s="13"/>
      <c r="AT22" s="13">
        <v>1.2820512820512799E-2</v>
      </c>
      <c r="AU22" s="13">
        <v>5.2083333333333301E-2</v>
      </c>
      <c r="AV22" s="13"/>
      <c r="AW22" s="13">
        <v>2.95566502463054E-2</v>
      </c>
      <c r="AX22" s="13">
        <v>4.5662100456621002E-2</v>
      </c>
      <c r="AY22" s="13"/>
      <c r="AZ22" s="13">
        <v>6.18181818181818E-2</v>
      </c>
      <c r="BA22" s="13">
        <v>2.74725274725275E-2</v>
      </c>
      <c r="BB22" s="13"/>
      <c r="BC22" s="13">
        <v>2.0348837209302299E-2</v>
      </c>
      <c r="BD22" s="13">
        <v>5.6872037914691899E-2</v>
      </c>
      <c r="BE22" s="13"/>
      <c r="BF22" s="13">
        <v>2.9850746268656699E-2</v>
      </c>
      <c r="BG22" s="13">
        <v>1.4285714285714299E-2</v>
      </c>
      <c r="BH22" s="13"/>
      <c r="BI22" s="13">
        <v>1.2820512820512799E-2</v>
      </c>
      <c r="BJ22" s="13">
        <v>4.5936395759717301E-2</v>
      </c>
      <c r="BK22" s="13"/>
      <c r="BL22" s="13">
        <v>6.0070671378091897E-2</v>
      </c>
      <c r="BM22" s="13">
        <v>2.8490028490028501E-2</v>
      </c>
    </row>
    <row r="23" spans="2:65" x14ac:dyDescent="0.3">
      <c r="B23" s="14" t="s">
        <v>182</v>
      </c>
      <c r="C23" s="22">
        <v>6.1443932411674304E-3</v>
      </c>
      <c r="D23" s="22">
        <v>3.4129692832764501E-3</v>
      </c>
      <c r="E23" s="22">
        <v>8.4985835694051E-3</v>
      </c>
      <c r="F23" s="22"/>
      <c r="G23" s="22">
        <v>0</v>
      </c>
      <c r="H23" s="22">
        <v>9.6618357487922701E-3</v>
      </c>
      <c r="I23" s="22">
        <v>0</v>
      </c>
      <c r="J23" s="22">
        <v>0</v>
      </c>
      <c r="K23" s="22">
        <v>1.7543859649122799E-2</v>
      </c>
      <c r="L23" s="22">
        <v>2.2222222222222199E-2</v>
      </c>
      <c r="M23" s="22"/>
      <c r="N23" s="22">
        <v>8.6580086580086597E-3</v>
      </c>
      <c r="O23" s="22">
        <v>5.9523809523809503E-3</v>
      </c>
      <c r="P23" s="22">
        <v>0</v>
      </c>
      <c r="Q23" s="22">
        <v>6.6666666666666697E-3</v>
      </c>
      <c r="R23" s="22"/>
      <c r="S23" s="22">
        <v>6.7567567567567597E-3</v>
      </c>
      <c r="T23" s="22">
        <v>0</v>
      </c>
      <c r="U23" s="22">
        <v>2.7777777777777801E-2</v>
      </c>
      <c r="V23" s="22">
        <v>0</v>
      </c>
      <c r="W23" s="22">
        <v>1.85185185185185E-2</v>
      </c>
      <c r="X23" s="22">
        <v>1.63934426229508E-2</v>
      </c>
      <c r="Y23" s="22">
        <v>0</v>
      </c>
      <c r="Z23" s="22">
        <v>0</v>
      </c>
      <c r="AA23" s="22">
        <v>0</v>
      </c>
      <c r="AB23" s="22">
        <v>0</v>
      </c>
      <c r="AC23" s="22">
        <v>0</v>
      </c>
      <c r="AD23" s="22">
        <v>0</v>
      </c>
      <c r="AE23" s="22"/>
      <c r="AF23" s="22">
        <v>6.2015503875969E-3</v>
      </c>
      <c r="AG23" s="22">
        <v>0</v>
      </c>
      <c r="AH23" s="22"/>
      <c r="AI23" s="22">
        <v>1.27118644067797E-2</v>
      </c>
      <c r="AJ23" s="22">
        <v>0</v>
      </c>
      <c r="AK23" s="22">
        <v>3.0120481927710802E-3</v>
      </c>
      <c r="AL23" s="22"/>
      <c r="AM23" s="22">
        <v>1.4705882352941201E-2</v>
      </c>
      <c r="AN23" s="22">
        <v>1.9230769230769201E-2</v>
      </c>
      <c r="AO23" s="22">
        <v>7.6923076923076901E-3</v>
      </c>
      <c r="AP23" s="22"/>
      <c r="AQ23" s="22">
        <v>6.1919504643962904E-3</v>
      </c>
      <c r="AR23" s="22">
        <v>6.1162079510703399E-3</v>
      </c>
      <c r="AS23" s="22"/>
      <c r="AT23" s="22">
        <v>0</v>
      </c>
      <c r="AU23" s="22">
        <v>4.1666666666666701E-3</v>
      </c>
      <c r="AV23" s="22"/>
      <c r="AW23" s="22">
        <v>4.92610837438424E-3</v>
      </c>
      <c r="AX23" s="22">
        <v>6.8493150684931503E-3</v>
      </c>
      <c r="AY23" s="22"/>
      <c r="AZ23" s="22">
        <v>1.09090909090909E-2</v>
      </c>
      <c r="BA23" s="22">
        <v>2.7472527472527501E-3</v>
      </c>
      <c r="BB23" s="22"/>
      <c r="BC23" s="22">
        <v>2.9069767441860499E-3</v>
      </c>
      <c r="BD23" s="22">
        <v>1.4218009478673001E-2</v>
      </c>
      <c r="BE23" s="22"/>
      <c r="BF23" s="22">
        <v>0</v>
      </c>
      <c r="BG23" s="22">
        <v>4.7619047619047597E-3</v>
      </c>
      <c r="BH23" s="22"/>
      <c r="BI23" s="22">
        <v>0</v>
      </c>
      <c r="BJ23" s="22">
        <v>5.3003533568904597E-3</v>
      </c>
      <c r="BK23" s="22"/>
      <c r="BL23" s="22">
        <v>3.53356890459364E-3</v>
      </c>
      <c r="BM23" s="22">
        <v>5.6980056980057E-3</v>
      </c>
    </row>
    <row r="24" spans="2:65" x14ac:dyDescent="0.3">
      <c r="B24" s="15" t="s">
        <v>536</v>
      </c>
    </row>
    <row r="25" spans="2:65" x14ac:dyDescent="0.3">
      <c r="B25" t="s">
        <v>80</v>
      </c>
    </row>
    <row r="26" spans="2:65" x14ac:dyDescent="0.3">
      <c r="B26" t="s">
        <v>81</v>
      </c>
    </row>
    <row r="28" spans="2:65" x14ac:dyDescent="0.3">
      <c r="B2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O20"/>
  <sheetViews>
    <sheetView showGridLines="0" workbookViewId="0">
      <pane xSplit="2" topLeftCell="C1" activePane="topRight" state="frozen"/>
      <selection pane="topRight" activeCell="D16" sqref="D16"/>
    </sheetView>
  </sheetViews>
  <sheetFormatPr defaultColWidth="10.88671875" defaultRowHeight="14.4" x14ac:dyDescent="0.3"/>
  <cols>
    <col min="2" max="2" width="25.77734375" customWidth="1"/>
    <col min="3" max="15" width="20.77734375" customWidth="1"/>
  </cols>
  <sheetData>
    <row r="2" spans="2:15" ht="40.049999999999997" customHeight="1" x14ac:dyDescent="0.3">
      <c r="D2" s="32" t="s">
        <v>240</v>
      </c>
      <c r="E2" s="29"/>
      <c r="F2" s="29"/>
      <c r="G2" s="29"/>
      <c r="H2" s="29"/>
      <c r="I2" s="29"/>
      <c r="J2" s="29"/>
      <c r="K2" s="29"/>
      <c r="L2" s="29"/>
      <c r="M2" s="29"/>
      <c r="N2" s="29"/>
      <c r="O2" s="29"/>
    </row>
    <row r="6" spans="2:15" ht="49.95" customHeight="1" x14ac:dyDescent="0.3">
      <c r="B6" s="16" t="s">
        <v>15</v>
      </c>
      <c r="C6" s="16" t="s">
        <v>103</v>
      </c>
      <c r="D6" s="16" t="s">
        <v>230</v>
      </c>
      <c r="E6" s="16" t="s">
        <v>231</v>
      </c>
      <c r="F6" s="16" t="s">
        <v>232</v>
      </c>
      <c r="G6" s="16" t="s">
        <v>106</v>
      </c>
      <c r="H6" s="16" t="s">
        <v>233</v>
      </c>
      <c r="I6" s="16" t="s">
        <v>234</v>
      </c>
      <c r="J6" s="16" t="s">
        <v>235</v>
      </c>
      <c r="K6" s="16" t="s">
        <v>236</v>
      </c>
      <c r="L6" s="16" t="s">
        <v>101</v>
      </c>
      <c r="M6" s="16" t="s">
        <v>237</v>
      </c>
      <c r="N6" s="16" t="s">
        <v>238</v>
      </c>
    </row>
    <row r="7" spans="2:15" x14ac:dyDescent="0.3">
      <c r="B7" s="14" t="s">
        <v>108</v>
      </c>
      <c r="C7" s="13">
        <v>0.65437788018433196</v>
      </c>
      <c r="D7" s="13">
        <v>0.68202764976958496</v>
      </c>
      <c r="E7" s="13">
        <v>0.39631336405529999</v>
      </c>
      <c r="F7" s="13">
        <v>0.35483870967741898</v>
      </c>
      <c r="G7" s="13">
        <v>0.43778801843317999</v>
      </c>
      <c r="H7" s="13">
        <v>0.36712749615975399</v>
      </c>
      <c r="I7" s="13">
        <v>0.41013824884792599</v>
      </c>
      <c r="J7" s="13">
        <v>0.28110599078340998</v>
      </c>
      <c r="K7" s="13">
        <v>0.29953917050691198</v>
      </c>
      <c r="L7" s="13">
        <v>0.27649769585253497</v>
      </c>
      <c r="M7" s="13">
        <v>0.18586789554531499</v>
      </c>
      <c r="N7" s="13">
        <v>0.13671274961597499</v>
      </c>
    </row>
    <row r="8" spans="2:15" x14ac:dyDescent="0.3">
      <c r="B8" s="14" t="s">
        <v>109</v>
      </c>
      <c r="C8" s="13">
        <v>0.216589861751152</v>
      </c>
      <c r="D8" s="13">
        <v>0.18894009216589899</v>
      </c>
      <c r="E8" s="13">
        <v>0.30107526881720398</v>
      </c>
      <c r="F8" s="13">
        <v>0.28571428571428598</v>
      </c>
      <c r="G8" s="13">
        <v>0.27956989247311798</v>
      </c>
      <c r="H8" s="13">
        <v>0.29953917050691198</v>
      </c>
      <c r="I8" s="13">
        <v>0.247311827956989</v>
      </c>
      <c r="J8" s="13">
        <v>0.29800307219662098</v>
      </c>
      <c r="K8" s="13">
        <v>0.26267281105990797</v>
      </c>
      <c r="L8" s="13">
        <v>0.28878648233486898</v>
      </c>
      <c r="M8" s="13">
        <v>0.18433179723502299</v>
      </c>
      <c r="N8" s="13">
        <v>0.16743471582181299</v>
      </c>
    </row>
    <row r="9" spans="2:15" x14ac:dyDescent="0.3">
      <c r="B9" s="14" t="s">
        <v>110</v>
      </c>
      <c r="C9" s="13">
        <v>4.3010752688171998E-2</v>
      </c>
      <c r="D9" s="13">
        <v>4.3010752688171998E-2</v>
      </c>
      <c r="E9" s="13">
        <v>0.14592933947772699</v>
      </c>
      <c r="F9" s="13">
        <v>0.16436251920122899</v>
      </c>
      <c r="G9" s="13">
        <v>8.4485407066052204E-2</v>
      </c>
      <c r="H9" s="13">
        <v>0.12903225806451599</v>
      </c>
      <c r="I9" s="13">
        <v>0.104454685099846</v>
      </c>
      <c r="J9" s="13">
        <v>0.17511520737327199</v>
      </c>
      <c r="K9" s="13">
        <v>0.16897081413210399</v>
      </c>
      <c r="L9" s="13">
        <v>0.15053763440860199</v>
      </c>
      <c r="M9" s="13">
        <v>0.21505376344086</v>
      </c>
      <c r="N9" s="13">
        <v>0.230414746543779</v>
      </c>
    </row>
    <row r="10" spans="2:15" x14ac:dyDescent="0.3">
      <c r="B10" s="14" t="s">
        <v>111</v>
      </c>
      <c r="C10" s="13">
        <v>2.3041474654377898E-2</v>
      </c>
      <c r="D10" s="13">
        <v>3.9938556067588303E-2</v>
      </c>
      <c r="E10" s="13">
        <v>6.9124423963133605E-2</v>
      </c>
      <c r="F10" s="13">
        <v>0.104454685099846</v>
      </c>
      <c r="G10" s="13">
        <v>5.6835637480798798E-2</v>
      </c>
      <c r="H10" s="13">
        <v>0.102918586789555</v>
      </c>
      <c r="I10" s="13">
        <v>0.113671274961598</v>
      </c>
      <c r="J10" s="13">
        <v>0.15821812596006099</v>
      </c>
      <c r="K10" s="13">
        <v>0.16436251920122899</v>
      </c>
      <c r="L10" s="13">
        <v>0.124423963133641</v>
      </c>
      <c r="M10" s="13">
        <v>0.248847926267281</v>
      </c>
      <c r="N10" s="13">
        <v>0.25960061443932397</v>
      </c>
    </row>
    <row r="11" spans="2:15" x14ac:dyDescent="0.3">
      <c r="B11" s="14" t="s">
        <v>239</v>
      </c>
      <c r="C11" s="13">
        <v>3.6866359447004601E-2</v>
      </c>
      <c r="D11" s="13">
        <v>2.9185867895545298E-2</v>
      </c>
      <c r="E11" s="13">
        <v>5.6835637480798798E-2</v>
      </c>
      <c r="F11" s="13">
        <v>4.3010752688171998E-2</v>
      </c>
      <c r="G11" s="13">
        <v>0.110599078341014</v>
      </c>
      <c r="H11" s="13">
        <v>8.4485407066052204E-2</v>
      </c>
      <c r="I11" s="13">
        <v>9.6774193548387094E-2</v>
      </c>
      <c r="J11" s="13">
        <v>5.8371735791090597E-2</v>
      </c>
      <c r="K11" s="13">
        <v>6.6052227342549896E-2</v>
      </c>
      <c r="L11" s="13">
        <v>0.113671274961598</v>
      </c>
      <c r="M11" s="13">
        <v>0.13517665130568399</v>
      </c>
      <c r="N11" s="13">
        <v>0.17818740399385599</v>
      </c>
    </row>
    <row r="12" spans="2:15" x14ac:dyDescent="0.3">
      <c r="B12" s="14" t="s">
        <v>91</v>
      </c>
      <c r="C12" s="13">
        <v>2.61136712749616E-2</v>
      </c>
      <c r="D12" s="13">
        <v>1.6897081413210401E-2</v>
      </c>
      <c r="E12" s="13">
        <v>3.0721966205837201E-2</v>
      </c>
      <c r="F12" s="13">
        <v>4.7619047619047603E-2</v>
      </c>
      <c r="G12" s="13">
        <v>3.0721966205837201E-2</v>
      </c>
      <c r="H12" s="13">
        <v>1.6897081413210401E-2</v>
      </c>
      <c r="I12" s="13">
        <v>2.76497695852535E-2</v>
      </c>
      <c r="J12" s="13">
        <v>2.9185867895545298E-2</v>
      </c>
      <c r="K12" s="13">
        <v>3.8402457757296497E-2</v>
      </c>
      <c r="L12" s="13">
        <v>4.6082949308755797E-2</v>
      </c>
      <c r="M12" s="13">
        <v>3.0721966205837201E-2</v>
      </c>
      <c r="N12" s="13">
        <v>2.76497695852535E-2</v>
      </c>
    </row>
    <row r="13" spans="2:15" x14ac:dyDescent="0.3">
      <c r="B13" s="19" t="s">
        <v>112</v>
      </c>
      <c r="C13" s="17">
        <v>0.87096774193548399</v>
      </c>
      <c r="D13" s="17">
        <v>0.87096774193548399</v>
      </c>
      <c r="E13" s="17">
        <v>0.69738863287250397</v>
      </c>
      <c r="F13" s="17">
        <v>0.64055299539170496</v>
      </c>
      <c r="G13" s="17">
        <v>0.71735791090629797</v>
      </c>
      <c r="H13" s="17">
        <v>0.66666666666666696</v>
      </c>
      <c r="I13" s="17">
        <v>0.65745007680491596</v>
      </c>
      <c r="J13" s="17">
        <v>0.57910906298003095</v>
      </c>
      <c r="K13" s="17">
        <v>0.56221198156681995</v>
      </c>
      <c r="L13" s="17">
        <v>0.56528417818740395</v>
      </c>
      <c r="M13" s="17">
        <v>0.37019969278033799</v>
      </c>
      <c r="N13" s="17">
        <v>0.30414746543778798</v>
      </c>
    </row>
    <row r="14" spans="2:15" x14ac:dyDescent="0.3">
      <c r="B14" s="15" t="s">
        <v>536</v>
      </c>
      <c r="C14" s="15"/>
      <c r="D14" s="15"/>
      <c r="E14" s="15"/>
      <c r="F14" s="15"/>
      <c r="G14" s="15"/>
      <c r="H14" s="15"/>
      <c r="I14" s="15"/>
      <c r="J14" s="15"/>
      <c r="K14" s="15"/>
      <c r="L14" s="15"/>
      <c r="M14" s="15"/>
      <c r="N14" s="15"/>
    </row>
    <row r="15" spans="2:15" x14ac:dyDescent="0.3">
      <c r="B15" t="s">
        <v>80</v>
      </c>
    </row>
    <row r="16" spans="2:15" x14ac:dyDescent="0.3">
      <c r="B16" t="s">
        <v>81</v>
      </c>
    </row>
    <row r="20" spans="2:2" x14ac:dyDescent="0.3">
      <c r="B20"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0.41013824884792599</v>
      </c>
      <c r="D8" s="13">
        <v>0.41296928327644999</v>
      </c>
      <c r="E8" s="13">
        <v>0.40793201133144502</v>
      </c>
      <c r="F8" s="13"/>
      <c r="G8" s="13">
        <v>0.28813559322033899</v>
      </c>
      <c r="H8" s="13">
        <v>0.42995169082125601</v>
      </c>
      <c r="I8" s="13">
        <v>0.42028985507246402</v>
      </c>
      <c r="J8" s="13">
        <v>0.48837209302325602</v>
      </c>
      <c r="K8" s="13">
        <v>0.42105263157894701</v>
      </c>
      <c r="L8" s="13">
        <v>0.44444444444444398</v>
      </c>
      <c r="M8" s="13"/>
      <c r="N8" s="13">
        <v>0.49783549783549802</v>
      </c>
      <c r="O8" s="13">
        <v>0.31547619047619002</v>
      </c>
      <c r="P8" s="13">
        <v>0.40625</v>
      </c>
      <c r="Q8" s="13">
        <v>0.38666666666666699</v>
      </c>
      <c r="R8" s="13"/>
      <c r="S8" s="13">
        <v>0.51351351351351304</v>
      </c>
      <c r="T8" s="13">
        <v>0.34426229508196698</v>
      </c>
      <c r="U8" s="13">
        <v>0.36111111111111099</v>
      </c>
      <c r="V8" s="13">
        <v>0.4375</v>
      </c>
      <c r="W8" s="13">
        <v>0.27777777777777801</v>
      </c>
      <c r="X8" s="13">
        <v>0.37704918032786899</v>
      </c>
      <c r="Y8" s="13">
        <v>0.45098039215686297</v>
      </c>
      <c r="Z8" s="13">
        <v>0.476190476190476</v>
      </c>
      <c r="AA8" s="13">
        <v>0.344444444444444</v>
      </c>
      <c r="AB8" s="13">
        <v>0.25581395348837199</v>
      </c>
      <c r="AC8" s="13">
        <v>0.64516129032258096</v>
      </c>
      <c r="AD8" s="13">
        <v>0.42857142857142899</v>
      </c>
      <c r="AE8" s="13"/>
      <c r="AF8" s="13">
        <v>0.40775193798449599</v>
      </c>
      <c r="AG8" s="13">
        <v>0.6</v>
      </c>
      <c r="AH8" s="13"/>
      <c r="AI8" s="13">
        <v>0.66949152542372903</v>
      </c>
      <c r="AJ8" s="13">
        <v>0.44927536231884102</v>
      </c>
      <c r="AK8" s="13">
        <v>0.21385542168674701</v>
      </c>
      <c r="AL8" s="13"/>
      <c r="AM8" s="13">
        <v>0.66176470588235303</v>
      </c>
      <c r="AN8" s="13">
        <v>0.480769230769231</v>
      </c>
      <c r="AO8" s="13">
        <v>0.63076923076923097</v>
      </c>
      <c r="AP8" s="13"/>
      <c r="AQ8" s="13">
        <v>0.42724458204334398</v>
      </c>
      <c r="AR8" s="13">
        <v>0.394495412844037</v>
      </c>
      <c r="AS8" s="13"/>
      <c r="AT8" s="13">
        <v>0.480769230769231</v>
      </c>
      <c r="AU8" s="13">
        <v>0.389583333333333</v>
      </c>
      <c r="AV8" s="13"/>
      <c r="AW8" s="13">
        <v>0.399014778325123</v>
      </c>
      <c r="AX8" s="13">
        <v>0.41552511415525101</v>
      </c>
      <c r="AY8" s="13"/>
      <c r="AZ8" s="13">
        <v>0.41454545454545499</v>
      </c>
      <c r="BA8" s="13">
        <v>0.40659340659340698</v>
      </c>
      <c r="BB8" s="13"/>
      <c r="BC8" s="13">
        <v>0.415697674418605</v>
      </c>
      <c r="BD8" s="13">
        <v>0.42654028436018998</v>
      </c>
      <c r="BE8" s="13"/>
      <c r="BF8" s="13">
        <v>0.50746268656716398</v>
      </c>
      <c r="BG8" s="13">
        <v>0.35714285714285698</v>
      </c>
      <c r="BH8" s="13"/>
      <c r="BI8" s="13">
        <v>0.39743589743589702</v>
      </c>
      <c r="BJ8" s="13">
        <v>0.41696113074204899</v>
      </c>
      <c r="BK8" s="13"/>
      <c r="BL8" s="13">
        <v>0.41342756183745599</v>
      </c>
      <c r="BM8" s="13">
        <v>0.41595441595441601</v>
      </c>
    </row>
    <row r="9" spans="2:65" x14ac:dyDescent="0.3">
      <c r="B9" s="14" t="s">
        <v>109</v>
      </c>
      <c r="C9" s="13">
        <v>0.247311827956989</v>
      </c>
      <c r="D9" s="13">
        <v>0.24232081911262801</v>
      </c>
      <c r="E9" s="13">
        <v>0.25495750708215298</v>
      </c>
      <c r="F9" s="13"/>
      <c r="G9" s="13">
        <v>0.305084745762712</v>
      </c>
      <c r="H9" s="13">
        <v>0.270531400966184</v>
      </c>
      <c r="I9" s="13">
        <v>0.22463768115942001</v>
      </c>
      <c r="J9" s="13">
        <v>0.19767441860465099</v>
      </c>
      <c r="K9" s="13">
        <v>0.26315789473684198</v>
      </c>
      <c r="L9" s="13">
        <v>0.133333333333333</v>
      </c>
      <c r="M9" s="13"/>
      <c r="N9" s="13">
        <v>0.22077922077922099</v>
      </c>
      <c r="O9" s="13">
        <v>0.26190476190476197</v>
      </c>
      <c r="P9" s="13">
        <v>0.25</v>
      </c>
      <c r="Q9" s="13">
        <v>0.266666666666667</v>
      </c>
      <c r="R9" s="13"/>
      <c r="S9" s="13">
        <v>0.23648648648648599</v>
      </c>
      <c r="T9" s="13">
        <v>0.31147540983606598</v>
      </c>
      <c r="U9" s="13">
        <v>0.194444444444444</v>
      </c>
      <c r="V9" s="13">
        <v>0.25</v>
      </c>
      <c r="W9" s="13">
        <v>0.37037037037037002</v>
      </c>
      <c r="X9" s="13">
        <v>0.24590163934426201</v>
      </c>
      <c r="Y9" s="13">
        <v>0.23529411764705899</v>
      </c>
      <c r="Z9" s="13">
        <v>9.5238095238095205E-2</v>
      </c>
      <c r="AA9" s="13">
        <v>0.266666666666667</v>
      </c>
      <c r="AB9" s="13">
        <v>0.186046511627907</v>
      </c>
      <c r="AC9" s="13">
        <v>9.6774193548387094E-2</v>
      </c>
      <c r="AD9" s="13">
        <v>0.57142857142857095</v>
      </c>
      <c r="AE9" s="13"/>
      <c r="AF9" s="13">
        <v>0.24806201550387599</v>
      </c>
      <c r="AG9" s="13">
        <v>0.2</v>
      </c>
      <c r="AH9" s="13"/>
      <c r="AI9" s="13">
        <v>0.25423728813559299</v>
      </c>
      <c r="AJ9" s="13">
        <v>0.202898550724638</v>
      </c>
      <c r="AK9" s="13">
        <v>0.25</v>
      </c>
      <c r="AL9" s="13"/>
      <c r="AM9" s="13">
        <v>0.29411764705882398</v>
      </c>
      <c r="AN9" s="13">
        <v>0.34615384615384598</v>
      </c>
      <c r="AO9" s="13">
        <v>0.20769230769230801</v>
      </c>
      <c r="AP9" s="13"/>
      <c r="AQ9" s="13">
        <v>0.27554179566563503</v>
      </c>
      <c r="AR9" s="13">
        <v>0.22018348623853201</v>
      </c>
      <c r="AS9" s="13"/>
      <c r="AT9" s="13">
        <v>0.19871794871794901</v>
      </c>
      <c r="AU9" s="13">
        <v>0.25416666666666698</v>
      </c>
      <c r="AV9" s="13"/>
      <c r="AW9" s="13">
        <v>0.25615763546797998</v>
      </c>
      <c r="AX9" s="13">
        <v>0.244292237442922</v>
      </c>
      <c r="AY9" s="13"/>
      <c r="AZ9" s="13">
        <v>0.218181818181818</v>
      </c>
      <c r="BA9" s="13">
        <v>0.27197802197802201</v>
      </c>
      <c r="BB9" s="13"/>
      <c r="BC9" s="13">
        <v>0.27325581395348802</v>
      </c>
      <c r="BD9" s="13">
        <v>0.19431279620853101</v>
      </c>
      <c r="BE9" s="13"/>
      <c r="BF9" s="13">
        <v>0.238805970149254</v>
      </c>
      <c r="BG9" s="13">
        <v>0.29523809523809502</v>
      </c>
      <c r="BH9" s="13"/>
      <c r="BI9" s="13">
        <v>0.230769230769231</v>
      </c>
      <c r="BJ9" s="13">
        <v>0.245583038869258</v>
      </c>
      <c r="BK9" s="13"/>
      <c r="BL9" s="13">
        <v>0.21554770318021199</v>
      </c>
      <c r="BM9" s="13">
        <v>0.26495726495726502</v>
      </c>
    </row>
    <row r="10" spans="2:65" x14ac:dyDescent="0.3">
      <c r="B10" s="14" t="s">
        <v>110</v>
      </c>
      <c r="C10" s="13">
        <v>0.104454685099846</v>
      </c>
      <c r="D10" s="13">
        <v>0.12286689419795201</v>
      </c>
      <c r="E10" s="13">
        <v>9.0651558073654395E-2</v>
      </c>
      <c r="F10" s="13"/>
      <c r="G10" s="13">
        <v>0.110169491525424</v>
      </c>
      <c r="H10" s="13">
        <v>0.12560386473429999</v>
      </c>
      <c r="I10" s="13">
        <v>8.6956521739130405E-2</v>
      </c>
      <c r="J10" s="13">
        <v>0.104651162790698</v>
      </c>
      <c r="K10" s="13">
        <v>8.7719298245614002E-2</v>
      </c>
      <c r="L10" s="13">
        <v>6.6666666666666693E-2</v>
      </c>
      <c r="M10" s="13"/>
      <c r="N10" s="13">
        <v>0.108225108225108</v>
      </c>
      <c r="O10" s="13">
        <v>0.113095238095238</v>
      </c>
      <c r="P10" s="13">
        <v>8.3333333333333301E-2</v>
      </c>
      <c r="Q10" s="13">
        <v>0.1</v>
      </c>
      <c r="R10" s="13"/>
      <c r="S10" s="13">
        <v>9.45945945945946E-2</v>
      </c>
      <c r="T10" s="13">
        <v>3.2786885245901599E-2</v>
      </c>
      <c r="U10" s="13">
        <v>0.16666666666666699</v>
      </c>
      <c r="V10" s="13">
        <v>0.104166666666667</v>
      </c>
      <c r="W10" s="13">
        <v>0.11111111111111099</v>
      </c>
      <c r="X10" s="13">
        <v>0.14754098360655701</v>
      </c>
      <c r="Y10" s="13">
        <v>5.8823529411764698E-2</v>
      </c>
      <c r="Z10" s="13">
        <v>0.14285714285714299</v>
      </c>
      <c r="AA10" s="13">
        <v>8.8888888888888906E-2</v>
      </c>
      <c r="AB10" s="13">
        <v>0.186046511627907</v>
      </c>
      <c r="AC10" s="13">
        <v>0.12903225806451599</v>
      </c>
      <c r="AD10" s="13">
        <v>0</v>
      </c>
      <c r="AE10" s="13"/>
      <c r="AF10" s="13">
        <v>0.10387596899224801</v>
      </c>
      <c r="AG10" s="13">
        <v>0.2</v>
      </c>
      <c r="AH10" s="13"/>
      <c r="AI10" s="13">
        <v>4.2372881355932202E-2</v>
      </c>
      <c r="AJ10" s="13">
        <v>0.188405797101449</v>
      </c>
      <c r="AK10" s="13">
        <v>0.13554216867469901</v>
      </c>
      <c r="AL10" s="13"/>
      <c r="AM10" s="13">
        <v>1.4705882352941201E-2</v>
      </c>
      <c r="AN10" s="13">
        <v>0.115384615384615</v>
      </c>
      <c r="AO10" s="13">
        <v>7.69230769230769E-2</v>
      </c>
      <c r="AP10" s="13"/>
      <c r="AQ10" s="13">
        <v>0.108359133126935</v>
      </c>
      <c r="AR10" s="13">
        <v>9.7859327217125397E-2</v>
      </c>
      <c r="AS10" s="13"/>
      <c r="AT10" s="13">
        <v>0.102564102564103</v>
      </c>
      <c r="AU10" s="13">
        <v>0.108333333333333</v>
      </c>
      <c r="AV10" s="13"/>
      <c r="AW10" s="13">
        <v>8.8669950738916301E-2</v>
      </c>
      <c r="AX10" s="13">
        <v>0.10958904109589</v>
      </c>
      <c r="AY10" s="13"/>
      <c r="AZ10" s="13">
        <v>9.8181818181818203E-2</v>
      </c>
      <c r="BA10" s="13">
        <v>0.10164835164835199</v>
      </c>
      <c r="BB10" s="13"/>
      <c r="BC10" s="13">
        <v>0.101744186046512</v>
      </c>
      <c r="BD10" s="13">
        <v>0.109004739336493</v>
      </c>
      <c r="BE10" s="13"/>
      <c r="BF10" s="13">
        <v>9.7014925373134303E-2</v>
      </c>
      <c r="BG10" s="13">
        <v>0.104761904761905</v>
      </c>
      <c r="BH10" s="13"/>
      <c r="BI10" s="13">
        <v>0.128205128205128</v>
      </c>
      <c r="BJ10" s="13">
        <v>9.8939929328621903E-2</v>
      </c>
      <c r="BK10" s="13"/>
      <c r="BL10" s="13">
        <v>0.102473498233216</v>
      </c>
      <c r="BM10" s="13">
        <v>0.105413105413105</v>
      </c>
    </row>
    <row r="11" spans="2:65" x14ac:dyDescent="0.3">
      <c r="B11" s="14" t="s">
        <v>111</v>
      </c>
      <c r="C11" s="13">
        <v>0.113671274961598</v>
      </c>
      <c r="D11" s="13">
        <v>0.12286689419795201</v>
      </c>
      <c r="E11" s="13">
        <v>0.10481586402266301</v>
      </c>
      <c r="F11" s="13"/>
      <c r="G11" s="13">
        <v>0.186440677966102</v>
      </c>
      <c r="H11" s="13">
        <v>9.1787439613526603E-2</v>
      </c>
      <c r="I11" s="13">
        <v>0.14492753623188401</v>
      </c>
      <c r="J11" s="13">
        <v>0.104651162790698</v>
      </c>
      <c r="K11" s="13">
        <v>1.7543859649122799E-2</v>
      </c>
      <c r="L11" s="13">
        <v>6.6666666666666693E-2</v>
      </c>
      <c r="M11" s="13"/>
      <c r="N11" s="13">
        <v>6.9264069264069306E-2</v>
      </c>
      <c r="O11" s="13">
        <v>0.14285714285714299</v>
      </c>
      <c r="P11" s="13">
        <v>0.16666666666666699</v>
      </c>
      <c r="Q11" s="13">
        <v>0.11333333333333299</v>
      </c>
      <c r="R11" s="13"/>
      <c r="S11" s="13">
        <v>8.7837837837837801E-2</v>
      </c>
      <c r="T11" s="13">
        <v>0.16393442622950799</v>
      </c>
      <c r="U11" s="13">
        <v>0.11111111111111099</v>
      </c>
      <c r="V11" s="13">
        <v>0.16666666666666699</v>
      </c>
      <c r="W11" s="13">
        <v>0.12962962962963001</v>
      </c>
      <c r="X11" s="13">
        <v>8.1967213114754106E-2</v>
      </c>
      <c r="Y11" s="13">
        <v>9.8039215686274495E-2</v>
      </c>
      <c r="Z11" s="13">
        <v>9.5238095238095205E-2</v>
      </c>
      <c r="AA11" s="13">
        <v>0.155555555555556</v>
      </c>
      <c r="AB11" s="13">
        <v>0.13953488372093001</v>
      </c>
      <c r="AC11" s="13">
        <v>0</v>
      </c>
      <c r="AD11" s="13">
        <v>0</v>
      </c>
      <c r="AE11" s="13"/>
      <c r="AF11" s="13">
        <v>0.11472868217054299</v>
      </c>
      <c r="AG11" s="13">
        <v>0</v>
      </c>
      <c r="AH11" s="13"/>
      <c r="AI11" s="13">
        <v>2.1186440677966101E-2</v>
      </c>
      <c r="AJ11" s="13">
        <v>0.115942028985507</v>
      </c>
      <c r="AK11" s="13">
        <v>0.180722891566265</v>
      </c>
      <c r="AL11" s="13"/>
      <c r="AM11" s="13">
        <v>1.4705882352941201E-2</v>
      </c>
      <c r="AN11" s="13">
        <v>1.9230769230769201E-2</v>
      </c>
      <c r="AO11" s="13">
        <v>6.9230769230769207E-2</v>
      </c>
      <c r="AP11" s="13"/>
      <c r="AQ11" s="13">
        <v>9.2879256965944304E-2</v>
      </c>
      <c r="AR11" s="13">
        <v>0.134556574923547</v>
      </c>
      <c r="AS11" s="13"/>
      <c r="AT11" s="13">
        <v>0.102564102564103</v>
      </c>
      <c r="AU11" s="13">
        <v>0.116666666666667</v>
      </c>
      <c r="AV11" s="13"/>
      <c r="AW11" s="13">
        <v>0.12807881773398999</v>
      </c>
      <c r="AX11" s="13">
        <v>0.10958904109589</v>
      </c>
      <c r="AY11" s="13"/>
      <c r="AZ11" s="13">
        <v>0.112727272727273</v>
      </c>
      <c r="BA11" s="13">
        <v>0.118131868131868</v>
      </c>
      <c r="BB11" s="13"/>
      <c r="BC11" s="13">
        <v>0.11046511627907001</v>
      </c>
      <c r="BD11" s="13">
        <v>9.4786729857819899E-2</v>
      </c>
      <c r="BE11" s="13"/>
      <c r="BF11" s="13">
        <v>5.9701492537313397E-2</v>
      </c>
      <c r="BG11" s="13">
        <v>0.14285714285714299</v>
      </c>
      <c r="BH11" s="13"/>
      <c r="BI11" s="13">
        <v>0.102564102564103</v>
      </c>
      <c r="BJ11" s="13">
        <v>0.11484098939929301</v>
      </c>
      <c r="BK11" s="13"/>
      <c r="BL11" s="13">
        <v>0.141342756183746</v>
      </c>
      <c r="BM11" s="13">
        <v>9.11680911680912E-2</v>
      </c>
    </row>
    <row r="12" spans="2:65" x14ac:dyDescent="0.3">
      <c r="B12" s="14" t="s">
        <v>239</v>
      </c>
      <c r="C12" s="13">
        <v>9.6774193548387094E-2</v>
      </c>
      <c r="D12" s="13">
        <v>8.5324232081911297E-2</v>
      </c>
      <c r="E12" s="13">
        <v>0.10198300283286101</v>
      </c>
      <c r="F12" s="13"/>
      <c r="G12" s="13">
        <v>7.6271186440677999E-2</v>
      </c>
      <c r="H12" s="13">
        <v>6.7632850241545903E-2</v>
      </c>
      <c r="I12" s="13">
        <v>0.101449275362319</v>
      </c>
      <c r="J12" s="13">
        <v>8.1395348837209294E-2</v>
      </c>
      <c r="K12" s="13">
        <v>0.175438596491228</v>
      </c>
      <c r="L12" s="13">
        <v>0.2</v>
      </c>
      <c r="M12" s="13"/>
      <c r="N12" s="13">
        <v>9.5238095238095205E-2</v>
      </c>
      <c r="O12" s="13">
        <v>0.125</v>
      </c>
      <c r="P12" s="13">
        <v>6.25E-2</v>
      </c>
      <c r="Q12" s="13">
        <v>9.3333333333333296E-2</v>
      </c>
      <c r="R12" s="13"/>
      <c r="S12" s="13">
        <v>4.72972972972973E-2</v>
      </c>
      <c r="T12" s="13">
        <v>9.8360655737704902E-2</v>
      </c>
      <c r="U12" s="13">
        <v>5.5555555555555601E-2</v>
      </c>
      <c r="V12" s="13">
        <v>4.1666666666666699E-2</v>
      </c>
      <c r="W12" s="13">
        <v>9.2592592592592601E-2</v>
      </c>
      <c r="X12" s="13">
        <v>0.114754098360656</v>
      </c>
      <c r="Y12" s="13">
        <v>0.13725490196078399</v>
      </c>
      <c r="Z12" s="13">
        <v>0.19047619047618999</v>
      </c>
      <c r="AA12" s="13">
        <v>0.122222222222222</v>
      </c>
      <c r="AB12" s="13">
        <v>0.232558139534884</v>
      </c>
      <c r="AC12" s="13">
        <v>6.4516129032258104E-2</v>
      </c>
      <c r="AD12" s="13">
        <v>0</v>
      </c>
      <c r="AE12" s="13"/>
      <c r="AF12" s="13">
        <v>9.7674418604651203E-2</v>
      </c>
      <c r="AG12" s="13">
        <v>0</v>
      </c>
      <c r="AH12" s="13"/>
      <c r="AI12" s="13">
        <v>8.4745762711864406E-3</v>
      </c>
      <c r="AJ12" s="13">
        <v>2.8985507246376802E-2</v>
      </c>
      <c r="AK12" s="13">
        <v>0.17469879518072301</v>
      </c>
      <c r="AL12" s="13"/>
      <c r="AM12" s="13">
        <v>0</v>
      </c>
      <c r="AN12" s="13">
        <v>1.9230769230769201E-2</v>
      </c>
      <c r="AO12" s="13">
        <v>1.5384615384615399E-2</v>
      </c>
      <c r="AP12" s="13"/>
      <c r="AQ12" s="13">
        <v>7.1207430340557307E-2</v>
      </c>
      <c r="AR12" s="13">
        <v>0.122324159021407</v>
      </c>
      <c r="AS12" s="13"/>
      <c r="AT12" s="13">
        <v>8.3333333333333301E-2</v>
      </c>
      <c r="AU12" s="13">
        <v>0.104166666666667</v>
      </c>
      <c r="AV12" s="13"/>
      <c r="AW12" s="13">
        <v>0.108374384236453</v>
      </c>
      <c r="AX12" s="13">
        <v>9.1324200913242004E-2</v>
      </c>
      <c r="AY12" s="13"/>
      <c r="AZ12" s="13">
        <v>0.116363636363636</v>
      </c>
      <c r="BA12" s="13">
        <v>8.5164835164835195E-2</v>
      </c>
      <c r="BB12" s="13"/>
      <c r="BC12" s="13">
        <v>7.2674418604651195E-2</v>
      </c>
      <c r="BD12" s="13">
        <v>0.14218009478672999</v>
      </c>
      <c r="BE12" s="13"/>
      <c r="BF12" s="13">
        <v>6.7164179104477598E-2</v>
      </c>
      <c r="BG12" s="13">
        <v>7.6190476190476197E-2</v>
      </c>
      <c r="BH12" s="13"/>
      <c r="BI12" s="13">
        <v>0.115384615384615</v>
      </c>
      <c r="BJ12" s="13">
        <v>9.5406360424028294E-2</v>
      </c>
      <c r="BK12" s="13"/>
      <c r="BL12" s="13">
        <v>9.8939929328621903E-2</v>
      </c>
      <c r="BM12" s="13">
        <v>9.6866096866096901E-2</v>
      </c>
    </row>
    <row r="13" spans="2:65" x14ac:dyDescent="0.3">
      <c r="B13" s="14" t="s">
        <v>91</v>
      </c>
      <c r="C13" s="13">
        <v>2.76497695852535E-2</v>
      </c>
      <c r="D13" s="13">
        <v>1.36518771331058E-2</v>
      </c>
      <c r="E13" s="13">
        <v>3.9660056657223802E-2</v>
      </c>
      <c r="F13" s="13"/>
      <c r="G13" s="13">
        <v>3.3898305084745797E-2</v>
      </c>
      <c r="H13" s="13">
        <v>1.4492753623188401E-2</v>
      </c>
      <c r="I13" s="13">
        <v>2.1739130434782601E-2</v>
      </c>
      <c r="J13" s="13">
        <v>2.32558139534884E-2</v>
      </c>
      <c r="K13" s="13">
        <v>3.5087719298245598E-2</v>
      </c>
      <c r="L13" s="13">
        <v>8.8888888888888906E-2</v>
      </c>
      <c r="M13" s="13"/>
      <c r="N13" s="13">
        <v>8.6580086580086597E-3</v>
      </c>
      <c r="O13" s="13">
        <v>4.1666666666666699E-2</v>
      </c>
      <c r="P13" s="13">
        <v>3.125E-2</v>
      </c>
      <c r="Q13" s="13">
        <v>0.04</v>
      </c>
      <c r="R13" s="13"/>
      <c r="S13" s="13">
        <v>2.0270270270270299E-2</v>
      </c>
      <c r="T13" s="13">
        <v>4.91803278688525E-2</v>
      </c>
      <c r="U13" s="13">
        <v>0.11111111111111099</v>
      </c>
      <c r="V13" s="13">
        <v>0</v>
      </c>
      <c r="W13" s="13">
        <v>1.85185185185185E-2</v>
      </c>
      <c r="X13" s="13">
        <v>3.2786885245901599E-2</v>
      </c>
      <c r="Y13" s="13">
        <v>1.9607843137254902E-2</v>
      </c>
      <c r="Z13" s="13">
        <v>0</v>
      </c>
      <c r="AA13" s="13">
        <v>2.2222222222222199E-2</v>
      </c>
      <c r="AB13" s="13">
        <v>0</v>
      </c>
      <c r="AC13" s="13">
        <v>6.4516129032258104E-2</v>
      </c>
      <c r="AD13" s="13">
        <v>0</v>
      </c>
      <c r="AE13" s="13"/>
      <c r="AF13" s="13">
        <v>2.7906976744186001E-2</v>
      </c>
      <c r="AG13" s="13">
        <v>0</v>
      </c>
      <c r="AH13" s="13"/>
      <c r="AI13" s="13">
        <v>4.2372881355932203E-3</v>
      </c>
      <c r="AJ13" s="13">
        <v>1.4492753623188401E-2</v>
      </c>
      <c r="AK13" s="13">
        <v>4.51807228915663E-2</v>
      </c>
      <c r="AL13" s="13"/>
      <c r="AM13" s="13">
        <v>1.4705882352941201E-2</v>
      </c>
      <c r="AN13" s="13">
        <v>1.9230769230769201E-2</v>
      </c>
      <c r="AO13" s="13">
        <v>0</v>
      </c>
      <c r="AP13" s="13"/>
      <c r="AQ13" s="13">
        <v>2.4767801857585099E-2</v>
      </c>
      <c r="AR13" s="13">
        <v>3.0581039755351699E-2</v>
      </c>
      <c r="AS13" s="13"/>
      <c r="AT13" s="13">
        <v>3.2051282051282E-2</v>
      </c>
      <c r="AU13" s="13">
        <v>2.70833333333333E-2</v>
      </c>
      <c r="AV13" s="13"/>
      <c r="AW13" s="13">
        <v>1.9704433497536901E-2</v>
      </c>
      <c r="AX13" s="13">
        <v>2.96803652968037E-2</v>
      </c>
      <c r="AY13" s="13"/>
      <c r="AZ13" s="13">
        <v>0.04</v>
      </c>
      <c r="BA13" s="13">
        <v>1.6483516483516501E-2</v>
      </c>
      <c r="BB13" s="13"/>
      <c r="BC13" s="13">
        <v>2.6162790697674399E-2</v>
      </c>
      <c r="BD13" s="13">
        <v>3.3175355450236997E-2</v>
      </c>
      <c r="BE13" s="13"/>
      <c r="BF13" s="13">
        <v>2.9850746268656699E-2</v>
      </c>
      <c r="BG13" s="13">
        <v>2.3809523809523801E-2</v>
      </c>
      <c r="BH13" s="13"/>
      <c r="BI13" s="13">
        <v>2.5641025641025599E-2</v>
      </c>
      <c r="BJ13" s="13">
        <v>2.8268551236749099E-2</v>
      </c>
      <c r="BK13" s="13"/>
      <c r="BL13" s="13">
        <v>2.8268551236749099E-2</v>
      </c>
      <c r="BM13" s="13">
        <v>2.5641025641025599E-2</v>
      </c>
    </row>
    <row r="14" spans="2:65" x14ac:dyDescent="0.3">
      <c r="B14" s="25" t="s">
        <v>112</v>
      </c>
      <c r="C14" s="26">
        <v>0.65745007680491596</v>
      </c>
      <c r="D14" s="26">
        <v>0.65529010238907803</v>
      </c>
      <c r="E14" s="26">
        <v>0.662889518413598</v>
      </c>
      <c r="F14" s="26"/>
      <c r="G14" s="26">
        <v>0.59322033898305104</v>
      </c>
      <c r="H14" s="26">
        <v>0.70048309178743995</v>
      </c>
      <c r="I14" s="26">
        <v>0.64492753623188404</v>
      </c>
      <c r="J14" s="26">
        <v>0.68604651162790697</v>
      </c>
      <c r="K14" s="26">
        <v>0.68421052631578905</v>
      </c>
      <c r="L14" s="26">
        <v>0.57777777777777795</v>
      </c>
      <c r="M14" s="26"/>
      <c r="N14" s="26">
        <v>0.71861471861471904</v>
      </c>
      <c r="O14" s="26">
        <v>0.577380952380952</v>
      </c>
      <c r="P14" s="26">
        <v>0.65625</v>
      </c>
      <c r="Q14" s="26">
        <v>0.65333333333333299</v>
      </c>
      <c r="R14" s="26"/>
      <c r="S14" s="26">
        <v>0.75</v>
      </c>
      <c r="T14" s="26">
        <v>0.65573770491803296</v>
      </c>
      <c r="U14" s="26">
        <v>0.55555555555555602</v>
      </c>
      <c r="V14" s="26">
        <v>0.6875</v>
      </c>
      <c r="W14" s="26">
        <v>0.64814814814814803</v>
      </c>
      <c r="X14" s="26">
        <v>0.62295081967213095</v>
      </c>
      <c r="Y14" s="26">
        <v>0.68627450980392202</v>
      </c>
      <c r="Z14" s="26">
        <v>0.57142857142857095</v>
      </c>
      <c r="AA14" s="26">
        <v>0.61111111111111105</v>
      </c>
      <c r="AB14" s="26">
        <v>0.44186046511627902</v>
      </c>
      <c r="AC14" s="26">
        <v>0.74193548387096797</v>
      </c>
      <c r="AD14" s="26">
        <v>1</v>
      </c>
      <c r="AE14" s="26"/>
      <c r="AF14" s="26">
        <v>0.65581395348837201</v>
      </c>
      <c r="AG14" s="26">
        <v>0.8</v>
      </c>
      <c r="AH14" s="26"/>
      <c r="AI14" s="26">
        <v>0.92372881355932202</v>
      </c>
      <c r="AJ14" s="26">
        <v>0.65217391304347805</v>
      </c>
      <c r="AK14" s="26">
        <v>0.46385542168674698</v>
      </c>
      <c r="AL14" s="26"/>
      <c r="AM14" s="26">
        <v>0.95588235294117596</v>
      </c>
      <c r="AN14" s="26">
        <v>0.82692307692307698</v>
      </c>
      <c r="AO14" s="26">
        <v>0.83846153846153804</v>
      </c>
      <c r="AP14" s="26"/>
      <c r="AQ14" s="26">
        <v>0.70278637770897801</v>
      </c>
      <c r="AR14" s="26">
        <v>0.61467889908256901</v>
      </c>
      <c r="AS14" s="26"/>
      <c r="AT14" s="26">
        <v>0.67948717948717996</v>
      </c>
      <c r="AU14" s="26">
        <v>0.64375000000000004</v>
      </c>
      <c r="AV14" s="26"/>
      <c r="AW14" s="26">
        <v>0.65517241379310298</v>
      </c>
      <c r="AX14" s="26">
        <v>0.65981735159817301</v>
      </c>
      <c r="AY14" s="26"/>
      <c r="AZ14" s="26">
        <v>0.63272727272727303</v>
      </c>
      <c r="BA14" s="26">
        <v>0.67857142857142905</v>
      </c>
      <c r="BB14" s="26"/>
      <c r="BC14" s="26">
        <v>0.68895348837209303</v>
      </c>
      <c r="BD14" s="26">
        <v>0.62085308056872002</v>
      </c>
      <c r="BE14" s="26"/>
      <c r="BF14" s="26">
        <v>0.74626865671641796</v>
      </c>
      <c r="BG14" s="26">
        <v>0.65238095238095195</v>
      </c>
      <c r="BH14" s="26"/>
      <c r="BI14" s="26">
        <v>0.62820512820512797</v>
      </c>
      <c r="BJ14" s="26">
        <v>0.66254416961130702</v>
      </c>
      <c r="BK14" s="26"/>
      <c r="BL14" s="26">
        <v>0.62897526501766798</v>
      </c>
      <c r="BM14" s="26">
        <v>0.68091168091168097</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0.28110599078340998</v>
      </c>
      <c r="D8" s="13">
        <v>0.24573378839590401</v>
      </c>
      <c r="E8" s="13">
        <v>0.31161473087818697</v>
      </c>
      <c r="F8" s="13"/>
      <c r="G8" s="13">
        <v>0.22033898305084701</v>
      </c>
      <c r="H8" s="13">
        <v>0.28985507246376802</v>
      </c>
      <c r="I8" s="13">
        <v>0.26811594202898598</v>
      </c>
      <c r="J8" s="13">
        <v>0.30232558139534899</v>
      </c>
      <c r="K8" s="13">
        <v>0.31578947368421101</v>
      </c>
      <c r="L8" s="13">
        <v>0.35555555555555601</v>
      </c>
      <c r="M8" s="13"/>
      <c r="N8" s="13">
        <v>0.32467532467532501</v>
      </c>
      <c r="O8" s="13">
        <v>0.226190476190476</v>
      </c>
      <c r="P8" s="13">
        <v>0.23958333333333301</v>
      </c>
      <c r="Q8" s="13">
        <v>0.3</v>
      </c>
      <c r="R8" s="13"/>
      <c r="S8" s="13">
        <v>0.29729729729729698</v>
      </c>
      <c r="T8" s="13">
        <v>0.29508196721311503</v>
      </c>
      <c r="U8" s="13">
        <v>0.22222222222222199</v>
      </c>
      <c r="V8" s="13">
        <v>0.20833333333333301</v>
      </c>
      <c r="W8" s="13">
        <v>0.203703703703704</v>
      </c>
      <c r="X8" s="13">
        <v>0.31147540983606598</v>
      </c>
      <c r="Y8" s="13">
        <v>0.27450980392156898</v>
      </c>
      <c r="Z8" s="13">
        <v>0.28571428571428598</v>
      </c>
      <c r="AA8" s="13">
        <v>0.32222222222222202</v>
      </c>
      <c r="AB8" s="13">
        <v>0.209302325581395</v>
      </c>
      <c r="AC8" s="13">
        <v>0.41935483870967699</v>
      </c>
      <c r="AD8" s="13">
        <v>0.28571428571428598</v>
      </c>
      <c r="AE8" s="13"/>
      <c r="AF8" s="13">
        <v>0.28217054263565899</v>
      </c>
      <c r="AG8" s="13">
        <v>0.2</v>
      </c>
      <c r="AH8" s="13"/>
      <c r="AI8" s="13">
        <v>0.31779661016949201</v>
      </c>
      <c r="AJ8" s="13">
        <v>0.31884057971014501</v>
      </c>
      <c r="AK8" s="13">
        <v>0.25</v>
      </c>
      <c r="AL8" s="13"/>
      <c r="AM8" s="13">
        <v>0.42647058823529399</v>
      </c>
      <c r="AN8" s="13">
        <v>0.30769230769230799</v>
      </c>
      <c r="AO8" s="13">
        <v>0.269230769230769</v>
      </c>
      <c r="AP8" s="13"/>
      <c r="AQ8" s="13">
        <v>0.32198142414860698</v>
      </c>
      <c r="AR8" s="13">
        <v>0.24159021406727799</v>
      </c>
      <c r="AS8" s="13"/>
      <c r="AT8" s="13">
        <v>0.29487179487179499</v>
      </c>
      <c r="AU8" s="13">
        <v>0.27708333333333302</v>
      </c>
      <c r="AV8" s="13"/>
      <c r="AW8" s="13">
        <v>0.24137931034482801</v>
      </c>
      <c r="AX8" s="13">
        <v>0.30593607305936099</v>
      </c>
      <c r="AY8" s="13"/>
      <c r="AZ8" s="13">
        <v>0.27272727272727298</v>
      </c>
      <c r="BA8" s="13">
        <v>0.28846153846153799</v>
      </c>
      <c r="BB8" s="13"/>
      <c r="BC8" s="13">
        <v>0.30813953488372098</v>
      </c>
      <c r="BD8" s="13">
        <v>0.27014218009478702</v>
      </c>
      <c r="BE8" s="13"/>
      <c r="BF8" s="13">
        <v>0.35820895522388102</v>
      </c>
      <c r="BG8" s="13">
        <v>0.27619047619047599</v>
      </c>
      <c r="BH8" s="13"/>
      <c r="BI8" s="13">
        <v>0.28205128205128199</v>
      </c>
      <c r="BJ8" s="13">
        <v>0.28091872791519401</v>
      </c>
      <c r="BK8" s="13"/>
      <c r="BL8" s="13">
        <v>0.26501766784452302</v>
      </c>
      <c r="BM8" s="13">
        <v>0.296296296296296</v>
      </c>
    </row>
    <row r="9" spans="2:65" x14ac:dyDescent="0.3">
      <c r="B9" s="14" t="s">
        <v>109</v>
      </c>
      <c r="C9" s="13">
        <v>0.29800307219662098</v>
      </c>
      <c r="D9" s="13">
        <v>0.33105802047781602</v>
      </c>
      <c r="E9" s="13">
        <v>0.26912181303116101</v>
      </c>
      <c r="F9" s="13"/>
      <c r="G9" s="13">
        <v>0.322033898305085</v>
      </c>
      <c r="H9" s="13">
        <v>0.30434782608695699</v>
      </c>
      <c r="I9" s="13">
        <v>0.26811594202898598</v>
      </c>
      <c r="J9" s="13">
        <v>0.27906976744186002</v>
      </c>
      <c r="K9" s="13">
        <v>0.35087719298245601</v>
      </c>
      <c r="L9" s="13">
        <v>0.266666666666667</v>
      </c>
      <c r="M9" s="13"/>
      <c r="N9" s="13">
        <v>0.277056277056277</v>
      </c>
      <c r="O9" s="13">
        <v>0.31547619047619002</v>
      </c>
      <c r="P9" s="13">
        <v>0.33333333333333298</v>
      </c>
      <c r="Q9" s="13">
        <v>0.293333333333333</v>
      </c>
      <c r="R9" s="13"/>
      <c r="S9" s="13">
        <v>0.29054054054054101</v>
      </c>
      <c r="T9" s="13">
        <v>0.31147540983606598</v>
      </c>
      <c r="U9" s="13">
        <v>0.38888888888888901</v>
      </c>
      <c r="V9" s="13">
        <v>0.29166666666666702</v>
      </c>
      <c r="W9" s="13">
        <v>0.37037037037037002</v>
      </c>
      <c r="X9" s="13">
        <v>0.19672131147541</v>
      </c>
      <c r="Y9" s="13">
        <v>0.31372549019607798</v>
      </c>
      <c r="Z9" s="13">
        <v>0.33333333333333298</v>
      </c>
      <c r="AA9" s="13">
        <v>0.28888888888888897</v>
      </c>
      <c r="AB9" s="13">
        <v>0.30232558139534899</v>
      </c>
      <c r="AC9" s="13">
        <v>0.25806451612903197</v>
      </c>
      <c r="AD9" s="13">
        <v>0.28571428571428598</v>
      </c>
      <c r="AE9" s="13"/>
      <c r="AF9" s="13">
        <v>0.30077519379845002</v>
      </c>
      <c r="AG9" s="13">
        <v>0</v>
      </c>
      <c r="AH9" s="13"/>
      <c r="AI9" s="13">
        <v>0.26271186440678002</v>
      </c>
      <c r="AJ9" s="13">
        <v>0.30434782608695699</v>
      </c>
      <c r="AK9" s="13">
        <v>0.32530120481927699</v>
      </c>
      <c r="AL9" s="13"/>
      <c r="AM9" s="13">
        <v>0.23529411764705899</v>
      </c>
      <c r="AN9" s="13">
        <v>0.30769230769230799</v>
      </c>
      <c r="AO9" s="13">
        <v>0.261538461538462</v>
      </c>
      <c r="AP9" s="13"/>
      <c r="AQ9" s="13">
        <v>0.29411764705882398</v>
      </c>
      <c r="AR9" s="13">
        <v>0.302752293577982</v>
      </c>
      <c r="AS9" s="13"/>
      <c r="AT9" s="13">
        <v>0.30769230769230799</v>
      </c>
      <c r="AU9" s="13">
        <v>0.29375000000000001</v>
      </c>
      <c r="AV9" s="13"/>
      <c r="AW9" s="13">
        <v>0.28078817733990102</v>
      </c>
      <c r="AX9" s="13">
        <v>0.30593607305936099</v>
      </c>
      <c r="AY9" s="13"/>
      <c r="AZ9" s="13">
        <v>0.30181818181818199</v>
      </c>
      <c r="BA9" s="13">
        <v>0.29670329670329698</v>
      </c>
      <c r="BB9" s="13"/>
      <c r="BC9" s="13">
        <v>0.31395348837209303</v>
      </c>
      <c r="BD9" s="13">
        <v>0.27488151658767801</v>
      </c>
      <c r="BE9" s="13"/>
      <c r="BF9" s="13">
        <v>0.328358208955224</v>
      </c>
      <c r="BG9" s="13">
        <v>0.30476190476190501</v>
      </c>
      <c r="BH9" s="13"/>
      <c r="BI9" s="13">
        <v>0.37179487179487197</v>
      </c>
      <c r="BJ9" s="13">
        <v>0.291519434628975</v>
      </c>
      <c r="BK9" s="13"/>
      <c r="BL9" s="13">
        <v>0.293286219081272</v>
      </c>
      <c r="BM9" s="13">
        <v>0.30199430199430199</v>
      </c>
    </row>
    <row r="10" spans="2:65" x14ac:dyDescent="0.3">
      <c r="B10" s="14" t="s">
        <v>110</v>
      </c>
      <c r="C10" s="13">
        <v>0.17511520737327199</v>
      </c>
      <c r="D10" s="13">
        <v>0.16040955631399301</v>
      </c>
      <c r="E10" s="13">
        <v>0.18980169971671401</v>
      </c>
      <c r="F10" s="13"/>
      <c r="G10" s="13">
        <v>0.21186440677966101</v>
      </c>
      <c r="H10" s="13">
        <v>0.202898550724638</v>
      </c>
      <c r="I10" s="13">
        <v>0.173913043478261</v>
      </c>
      <c r="J10" s="13">
        <v>0.15116279069767399</v>
      </c>
      <c r="K10" s="13">
        <v>7.0175438596491196E-2</v>
      </c>
      <c r="L10" s="13">
        <v>0.133333333333333</v>
      </c>
      <c r="M10" s="13"/>
      <c r="N10" s="13">
        <v>0.147186147186147</v>
      </c>
      <c r="O10" s="13">
        <v>0.18452380952381001</v>
      </c>
      <c r="P10" s="13">
        <v>0.20833333333333301</v>
      </c>
      <c r="Q10" s="13">
        <v>0.18666666666666701</v>
      </c>
      <c r="R10" s="13"/>
      <c r="S10" s="13">
        <v>0.18243243243243201</v>
      </c>
      <c r="T10" s="13">
        <v>0.16393442622950799</v>
      </c>
      <c r="U10" s="13">
        <v>0.16666666666666699</v>
      </c>
      <c r="V10" s="13">
        <v>0.22916666666666699</v>
      </c>
      <c r="W10" s="13">
        <v>0.16666666666666699</v>
      </c>
      <c r="X10" s="13">
        <v>0.18032786885245899</v>
      </c>
      <c r="Y10" s="13">
        <v>0.19607843137254899</v>
      </c>
      <c r="Z10" s="13">
        <v>0.19047619047618999</v>
      </c>
      <c r="AA10" s="13">
        <v>0.16666666666666699</v>
      </c>
      <c r="AB10" s="13">
        <v>0.162790697674419</v>
      </c>
      <c r="AC10" s="13">
        <v>9.6774193548387094E-2</v>
      </c>
      <c r="AD10" s="13">
        <v>0.14285714285714299</v>
      </c>
      <c r="AE10" s="13"/>
      <c r="AF10" s="13">
        <v>0.17364341085271301</v>
      </c>
      <c r="AG10" s="13">
        <v>0.4</v>
      </c>
      <c r="AH10" s="13"/>
      <c r="AI10" s="13">
        <v>0.22881355932203401</v>
      </c>
      <c r="AJ10" s="13">
        <v>0.202898550724638</v>
      </c>
      <c r="AK10" s="13">
        <v>0.126506024096386</v>
      </c>
      <c r="AL10" s="13"/>
      <c r="AM10" s="13">
        <v>0.23529411764705899</v>
      </c>
      <c r="AN10" s="13">
        <v>0.230769230769231</v>
      </c>
      <c r="AO10" s="13">
        <v>0.230769230769231</v>
      </c>
      <c r="AP10" s="13"/>
      <c r="AQ10" s="13">
        <v>0.17027863777089799</v>
      </c>
      <c r="AR10" s="13">
        <v>0.17737003058104001</v>
      </c>
      <c r="AS10" s="13"/>
      <c r="AT10" s="13">
        <v>0.21153846153846201</v>
      </c>
      <c r="AU10" s="13">
        <v>0.16250000000000001</v>
      </c>
      <c r="AV10" s="13"/>
      <c r="AW10" s="13">
        <v>0.197044334975369</v>
      </c>
      <c r="AX10" s="13">
        <v>0.162100456621005</v>
      </c>
      <c r="AY10" s="13"/>
      <c r="AZ10" s="13">
        <v>0.16</v>
      </c>
      <c r="BA10" s="13">
        <v>0.18406593406593399</v>
      </c>
      <c r="BB10" s="13"/>
      <c r="BC10" s="13">
        <v>0.15697674418604701</v>
      </c>
      <c r="BD10" s="13">
        <v>0.19431279620853101</v>
      </c>
      <c r="BE10" s="13"/>
      <c r="BF10" s="13">
        <v>0.14925373134328401</v>
      </c>
      <c r="BG10" s="13">
        <v>0.161904761904762</v>
      </c>
      <c r="BH10" s="13"/>
      <c r="BI10" s="13">
        <v>0.128205128205128</v>
      </c>
      <c r="BJ10" s="13">
        <v>0.17844522968197901</v>
      </c>
      <c r="BK10" s="13"/>
      <c r="BL10" s="13">
        <v>0.15901060070671399</v>
      </c>
      <c r="BM10" s="13">
        <v>0.17948717948717899</v>
      </c>
    </row>
    <row r="11" spans="2:65" x14ac:dyDescent="0.3">
      <c r="B11" s="14" t="s">
        <v>111</v>
      </c>
      <c r="C11" s="13">
        <v>0.15821812596006099</v>
      </c>
      <c r="D11" s="13">
        <v>0.18771331058020499</v>
      </c>
      <c r="E11" s="13">
        <v>0.13314447592067999</v>
      </c>
      <c r="F11" s="13"/>
      <c r="G11" s="13">
        <v>0.169491525423729</v>
      </c>
      <c r="H11" s="13">
        <v>0.14009661835748799</v>
      </c>
      <c r="I11" s="13">
        <v>0.202898550724638</v>
      </c>
      <c r="J11" s="13">
        <v>0.17441860465116299</v>
      </c>
      <c r="K11" s="13">
        <v>0.105263157894737</v>
      </c>
      <c r="L11" s="13">
        <v>0.11111111111111099</v>
      </c>
      <c r="M11" s="13"/>
      <c r="N11" s="13">
        <v>0.177489177489178</v>
      </c>
      <c r="O11" s="13">
        <v>0.160714285714286</v>
      </c>
      <c r="P11" s="13">
        <v>0.15625</v>
      </c>
      <c r="Q11" s="13">
        <v>0.12</v>
      </c>
      <c r="R11" s="13"/>
      <c r="S11" s="13">
        <v>0.14864864864864899</v>
      </c>
      <c r="T11" s="13">
        <v>0.114754098360656</v>
      </c>
      <c r="U11" s="13">
        <v>0.11111111111111099</v>
      </c>
      <c r="V11" s="13">
        <v>0.16666666666666699</v>
      </c>
      <c r="W11" s="13">
        <v>0.18518518518518501</v>
      </c>
      <c r="X11" s="13">
        <v>0.213114754098361</v>
      </c>
      <c r="Y11" s="13">
        <v>0.15686274509803899</v>
      </c>
      <c r="Z11" s="13">
        <v>0.14285714285714299</v>
      </c>
      <c r="AA11" s="13">
        <v>0.122222222222222</v>
      </c>
      <c r="AB11" s="13">
        <v>0.232558139534884</v>
      </c>
      <c r="AC11" s="13">
        <v>0.19354838709677399</v>
      </c>
      <c r="AD11" s="13">
        <v>0.14285714285714299</v>
      </c>
      <c r="AE11" s="13"/>
      <c r="AF11" s="13">
        <v>0.15503875968992201</v>
      </c>
      <c r="AG11" s="13">
        <v>0.4</v>
      </c>
      <c r="AH11" s="13"/>
      <c r="AI11" s="13">
        <v>0.144067796610169</v>
      </c>
      <c r="AJ11" s="13">
        <v>0.101449275362319</v>
      </c>
      <c r="AK11" s="13">
        <v>0.17771084337349399</v>
      </c>
      <c r="AL11" s="13"/>
      <c r="AM11" s="13">
        <v>8.8235294117647106E-2</v>
      </c>
      <c r="AN11" s="13">
        <v>0.15384615384615399</v>
      </c>
      <c r="AO11" s="13">
        <v>0.146153846153846</v>
      </c>
      <c r="AP11" s="13"/>
      <c r="AQ11" s="13">
        <v>0.142414860681115</v>
      </c>
      <c r="AR11" s="13">
        <v>0.17431192660550501</v>
      </c>
      <c r="AS11" s="13"/>
      <c r="AT11" s="13">
        <v>0.121794871794872</v>
      </c>
      <c r="AU11" s="13">
        <v>0.172916666666667</v>
      </c>
      <c r="AV11" s="13"/>
      <c r="AW11" s="13">
        <v>0.182266009852217</v>
      </c>
      <c r="AX11" s="13">
        <v>0.14840182648401801</v>
      </c>
      <c r="AY11" s="13"/>
      <c r="AZ11" s="13">
        <v>0.163636363636364</v>
      </c>
      <c r="BA11" s="13">
        <v>0.15659340659340701</v>
      </c>
      <c r="BB11" s="13"/>
      <c r="BC11" s="13">
        <v>0.142441860465116</v>
      </c>
      <c r="BD11" s="13">
        <v>0.151658767772512</v>
      </c>
      <c r="BE11" s="13"/>
      <c r="BF11" s="13">
        <v>9.7014925373134303E-2</v>
      </c>
      <c r="BG11" s="13">
        <v>0.17142857142857101</v>
      </c>
      <c r="BH11" s="13"/>
      <c r="BI11" s="13">
        <v>0.16666666666666699</v>
      </c>
      <c r="BJ11" s="13">
        <v>0.157243816254417</v>
      </c>
      <c r="BK11" s="13"/>
      <c r="BL11" s="13">
        <v>0.18374558303886901</v>
      </c>
      <c r="BM11" s="13">
        <v>0.13960113960114001</v>
      </c>
    </row>
    <row r="12" spans="2:65" x14ac:dyDescent="0.3">
      <c r="B12" s="14" t="s">
        <v>239</v>
      </c>
      <c r="C12" s="13">
        <v>5.8371735791090597E-2</v>
      </c>
      <c r="D12" s="13">
        <v>4.7781569965870303E-2</v>
      </c>
      <c r="E12" s="13">
        <v>6.5155807365439106E-2</v>
      </c>
      <c r="F12" s="13"/>
      <c r="G12" s="13">
        <v>5.93220338983051E-2</v>
      </c>
      <c r="H12" s="13">
        <v>4.3478260869565202E-2</v>
      </c>
      <c r="I12" s="13">
        <v>5.0724637681159403E-2</v>
      </c>
      <c r="J12" s="13">
        <v>5.8139534883720902E-2</v>
      </c>
      <c r="K12" s="13">
        <v>8.7719298245614002E-2</v>
      </c>
      <c r="L12" s="13">
        <v>0.11111111111111099</v>
      </c>
      <c r="M12" s="13"/>
      <c r="N12" s="13">
        <v>4.3290043290043302E-2</v>
      </c>
      <c r="O12" s="13">
        <v>8.9285714285714302E-2</v>
      </c>
      <c r="P12" s="13">
        <v>3.125E-2</v>
      </c>
      <c r="Q12" s="13">
        <v>6.6666666666666693E-2</v>
      </c>
      <c r="R12" s="13"/>
      <c r="S12" s="13">
        <v>6.08108108108108E-2</v>
      </c>
      <c r="T12" s="13">
        <v>3.2786885245901599E-2</v>
      </c>
      <c r="U12" s="13">
        <v>5.5555555555555601E-2</v>
      </c>
      <c r="V12" s="13">
        <v>8.3333333333333301E-2</v>
      </c>
      <c r="W12" s="13">
        <v>5.5555555555555601E-2</v>
      </c>
      <c r="X12" s="13">
        <v>4.91803278688525E-2</v>
      </c>
      <c r="Y12" s="13">
        <v>3.9215686274509803E-2</v>
      </c>
      <c r="Z12" s="13">
        <v>4.7619047619047603E-2</v>
      </c>
      <c r="AA12" s="13">
        <v>7.7777777777777807E-2</v>
      </c>
      <c r="AB12" s="13">
        <v>9.3023255813953501E-2</v>
      </c>
      <c r="AC12" s="13">
        <v>0</v>
      </c>
      <c r="AD12" s="13">
        <v>0.14285714285714299</v>
      </c>
      <c r="AE12" s="13"/>
      <c r="AF12" s="13">
        <v>5.89147286821705E-2</v>
      </c>
      <c r="AG12" s="13">
        <v>0</v>
      </c>
      <c r="AH12" s="13"/>
      <c r="AI12" s="13">
        <v>2.5423728813559299E-2</v>
      </c>
      <c r="AJ12" s="13">
        <v>5.7971014492753603E-2</v>
      </c>
      <c r="AK12" s="13">
        <v>8.4337349397590397E-2</v>
      </c>
      <c r="AL12" s="13"/>
      <c r="AM12" s="13">
        <v>0</v>
      </c>
      <c r="AN12" s="13">
        <v>0</v>
      </c>
      <c r="AO12" s="13">
        <v>5.3846153846153801E-2</v>
      </c>
      <c r="AP12" s="13"/>
      <c r="AQ12" s="13">
        <v>4.3343653250774002E-2</v>
      </c>
      <c r="AR12" s="13">
        <v>7.3394495412843999E-2</v>
      </c>
      <c r="AS12" s="13"/>
      <c r="AT12" s="13">
        <v>2.5641025641025599E-2</v>
      </c>
      <c r="AU12" s="13">
        <v>6.8750000000000006E-2</v>
      </c>
      <c r="AV12" s="13"/>
      <c r="AW12" s="13">
        <v>6.4039408866995107E-2</v>
      </c>
      <c r="AX12" s="13">
        <v>5.4794520547945202E-2</v>
      </c>
      <c r="AY12" s="13"/>
      <c r="AZ12" s="13">
        <v>6.18181818181818E-2</v>
      </c>
      <c r="BA12" s="13">
        <v>5.7692307692307702E-2</v>
      </c>
      <c r="BB12" s="13"/>
      <c r="BC12" s="13">
        <v>5.2325581395348798E-2</v>
      </c>
      <c r="BD12" s="13">
        <v>7.5829383886255902E-2</v>
      </c>
      <c r="BE12" s="13"/>
      <c r="BF12" s="13">
        <v>4.47761194029851E-2</v>
      </c>
      <c r="BG12" s="13">
        <v>5.7142857142857099E-2</v>
      </c>
      <c r="BH12" s="13"/>
      <c r="BI12" s="13">
        <v>5.1282051282051301E-2</v>
      </c>
      <c r="BJ12" s="13">
        <v>5.83038869257951E-2</v>
      </c>
      <c r="BK12" s="13"/>
      <c r="BL12" s="13">
        <v>7.7738515901060096E-2</v>
      </c>
      <c r="BM12" s="13">
        <v>4.55840455840456E-2</v>
      </c>
    </row>
    <row r="13" spans="2:65" x14ac:dyDescent="0.3">
      <c r="B13" s="14" t="s">
        <v>91</v>
      </c>
      <c r="C13" s="13">
        <v>2.9185867895545298E-2</v>
      </c>
      <c r="D13" s="13">
        <v>2.7303754266211601E-2</v>
      </c>
      <c r="E13" s="13">
        <v>3.1161473087818699E-2</v>
      </c>
      <c r="F13" s="13"/>
      <c r="G13" s="13">
        <v>1.6949152542372899E-2</v>
      </c>
      <c r="H13" s="13">
        <v>1.9323671497584499E-2</v>
      </c>
      <c r="I13" s="13">
        <v>3.6231884057971002E-2</v>
      </c>
      <c r="J13" s="13">
        <v>3.4883720930232599E-2</v>
      </c>
      <c r="K13" s="13">
        <v>7.0175438596491196E-2</v>
      </c>
      <c r="L13" s="13">
        <v>2.2222222222222199E-2</v>
      </c>
      <c r="M13" s="13"/>
      <c r="N13" s="13">
        <v>3.03030303030303E-2</v>
      </c>
      <c r="O13" s="13">
        <v>2.3809523809523801E-2</v>
      </c>
      <c r="P13" s="13">
        <v>3.125E-2</v>
      </c>
      <c r="Q13" s="13">
        <v>3.3333333333333298E-2</v>
      </c>
      <c r="R13" s="13"/>
      <c r="S13" s="13">
        <v>2.0270270270270299E-2</v>
      </c>
      <c r="T13" s="13">
        <v>8.1967213114754106E-2</v>
      </c>
      <c r="U13" s="13">
        <v>5.5555555555555601E-2</v>
      </c>
      <c r="V13" s="13">
        <v>2.0833333333333301E-2</v>
      </c>
      <c r="W13" s="13">
        <v>1.85185185185185E-2</v>
      </c>
      <c r="X13" s="13">
        <v>4.91803278688525E-2</v>
      </c>
      <c r="Y13" s="13">
        <v>1.9607843137254902E-2</v>
      </c>
      <c r="Z13" s="13">
        <v>0</v>
      </c>
      <c r="AA13" s="13">
        <v>2.2222222222222199E-2</v>
      </c>
      <c r="AB13" s="13">
        <v>0</v>
      </c>
      <c r="AC13" s="13">
        <v>3.2258064516128997E-2</v>
      </c>
      <c r="AD13" s="13">
        <v>0</v>
      </c>
      <c r="AE13" s="13"/>
      <c r="AF13" s="13">
        <v>2.9457364341085299E-2</v>
      </c>
      <c r="AG13" s="13">
        <v>0</v>
      </c>
      <c r="AH13" s="13"/>
      <c r="AI13" s="13">
        <v>2.1186440677966101E-2</v>
      </c>
      <c r="AJ13" s="13">
        <v>1.4492753623188401E-2</v>
      </c>
      <c r="AK13" s="13">
        <v>3.6144578313252997E-2</v>
      </c>
      <c r="AL13" s="13"/>
      <c r="AM13" s="13">
        <v>1.4705882352941201E-2</v>
      </c>
      <c r="AN13" s="13">
        <v>0</v>
      </c>
      <c r="AO13" s="13">
        <v>3.8461538461538498E-2</v>
      </c>
      <c r="AP13" s="13"/>
      <c r="AQ13" s="13">
        <v>2.7863777089783302E-2</v>
      </c>
      <c r="AR13" s="13">
        <v>3.0581039755351699E-2</v>
      </c>
      <c r="AS13" s="13"/>
      <c r="AT13" s="13">
        <v>3.8461538461538498E-2</v>
      </c>
      <c r="AU13" s="13">
        <v>2.5000000000000001E-2</v>
      </c>
      <c r="AV13" s="13"/>
      <c r="AW13" s="13">
        <v>3.4482758620689703E-2</v>
      </c>
      <c r="AX13" s="13">
        <v>2.2831050228310501E-2</v>
      </c>
      <c r="AY13" s="13"/>
      <c r="AZ13" s="13">
        <v>0.04</v>
      </c>
      <c r="BA13" s="13">
        <v>1.6483516483516501E-2</v>
      </c>
      <c r="BB13" s="13"/>
      <c r="BC13" s="13">
        <v>2.6162790697674399E-2</v>
      </c>
      <c r="BD13" s="13">
        <v>3.3175355450236997E-2</v>
      </c>
      <c r="BE13" s="13"/>
      <c r="BF13" s="13">
        <v>2.2388059701492501E-2</v>
      </c>
      <c r="BG13" s="13">
        <v>2.8571428571428598E-2</v>
      </c>
      <c r="BH13" s="13"/>
      <c r="BI13" s="13">
        <v>0</v>
      </c>
      <c r="BJ13" s="13">
        <v>3.3568904593639599E-2</v>
      </c>
      <c r="BK13" s="13"/>
      <c r="BL13" s="13">
        <v>2.1201413427561801E-2</v>
      </c>
      <c r="BM13" s="13">
        <v>3.7037037037037E-2</v>
      </c>
    </row>
    <row r="14" spans="2:65" x14ac:dyDescent="0.3">
      <c r="B14" s="25" t="s">
        <v>112</v>
      </c>
      <c r="C14" s="26">
        <v>0.57910906298003095</v>
      </c>
      <c r="D14" s="26">
        <v>0.57679180887371995</v>
      </c>
      <c r="E14" s="26">
        <v>0.58073654390934804</v>
      </c>
      <c r="F14" s="26"/>
      <c r="G14" s="26">
        <v>0.54237288135593198</v>
      </c>
      <c r="H14" s="26">
        <v>0.59420289855072495</v>
      </c>
      <c r="I14" s="26">
        <v>0.53623188405797095</v>
      </c>
      <c r="J14" s="26">
        <v>0.581395348837209</v>
      </c>
      <c r="K14" s="26">
        <v>0.66666666666666696</v>
      </c>
      <c r="L14" s="26">
        <v>0.62222222222222201</v>
      </c>
      <c r="M14" s="26"/>
      <c r="N14" s="26">
        <v>0.60173160173160201</v>
      </c>
      <c r="O14" s="26">
        <v>0.54166666666666696</v>
      </c>
      <c r="P14" s="26">
        <v>0.57291666666666696</v>
      </c>
      <c r="Q14" s="26">
        <v>0.59333333333333305</v>
      </c>
      <c r="R14" s="26"/>
      <c r="S14" s="26">
        <v>0.58783783783783805</v>
      </c>
      <c r="T14" s="26">
        <v>0.60655737704918</v>
      </c>
      <c r="U14" s="26">
        <v>0.61111111111111105</v>
      </c>
      <c r="V14" s="26">
        <v>0.5</v>
      </c>
      <c r="W14" s="26">
        <v>0.57407407407407396</v>
      </c>
      <c r="X14" s="26">
        <v>0.50819672131147497</v>
      </c>
      <c r="Y14" s="26">
        <v>0.58823529411764697</v>
      </c>
      <c r="Z14" s="26">
        <v>0.61904761904761896</v>
      </c>
      <c r="AA14" s="26">
        <v>0.61111111111111105</v>
      </c>
      <c r="AB14" s="26">
        <v>0.51162790697674398</v>
      </c>
      <c r="AC14" s="26">
        <v>0.67741935483870996</v>
      </c>
      <c r="AD14" s="26">
        <v>0.57142857142857095</v>
      </c>
      <c r="AE14" s="26"/>
      <c r="AF14" s="26">
        <v>0.58294573643410896</v>
      </c>
      <c r="AG14" s="26">
        <v>0.2</v>
      </c>
      <c r="AH14" s="26"/>
      <c r="AI14" s="26">
        <v>0.58050847457627097</v>
      </c>
      <c r="AJ14" s="26">
        <v>0.623188405797101</v>
      </c>
      <c r="AK14" s="26">
        <v>0.57530120481927705</v>
      </c>
      <c r="AL14" s="26"/>
      <c r="AM14" s="26">
        <v>0.66176470588235303</v>
      </c>
      <c r="AN14" s="26">
        <v>0.61538461538461497</v>
      </c>
      <c r="AO14" s="26">
        <v>0.53076923076923099</v>
      </c>
      <c r="AP14" s="26"/>
      <c r="AQ14" s="26">
        <v>0.61609907120743002</v>
      </c>
      <c r="AR14" s="26">
        <v>0.54434250764526004</v>
      </c>
      <c r="AS14" s="26"/>
      <c r="AT14" s="26">
        <v>0.60256410256410298</v>
      </c>
      <c r="AU14" s="26">
        <v>0.57083333333333297</v>
      </c>
      <c r="AV14" s="26"/>
      <c r="AW14" s="26">
        <v>0.52216748768472898</v>
      </c>
      <c r="AX14" s="26">
        <v>0.61187214611872098</v>
      </c>
      <c r="AY14" s="26"/>
      <c r="AZ14" s="26">
        <v>0.57454545454545403</v>
      </c>
      <c r="BA14" s="26">
        <v>0.58516483516483497</v>
      </c>
      <c r="BB14" s="26"/>
      <c r="BC14" s="26">
        <v>0.62209302325581395</v>
      </c>
      <c r="BD14" s="26">
        <v>0.54502369668246398</v>
      </c>
      <c r="BE14" s="26"/>
      <c r="BF14" s="26">
        <v>0.68656716417910402</v>
      </c>
      <c r="BG14" s="26">
        <v>0.580952380952381</v>
      </c>
      <c r="BH14" s="26"/>
      <c r="BI14" s="26">
        <v>0.65384615384615397</v>
      </c>
      <c r="BJ14" s="26">
        <v>0.57243816254417001</v>
      </c>
      <c r="BK14" s="26"/>
      <c r="BL14" s="26">
        <v>0.55830388692579502</v>
      </c>
      <c r="BM14" s="26">
        <v>0.59829059829059805</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0.18586789554531499</v>
      </c>
      <c r="D8" s="13">
        <v>0.19112627986348099</v>
      </c>
      <c r="E8" s="13">
        <v>0.18130311614730901</v>
      </c>
      <c r="F8" s="13"/>
      <c r="G8" s="13">
        <v>0.177966101694915</v>
      </c>
      <c r="H8" s="13">
        <v>0.21256038647343001</v>
      </c>
      <c r="I8" s="13">
        <v>0.217391304347826</v>
      </c>
      <c r="J8" s="13">
        <v>0.13953488372093001</v>
      </c>
      <c r="K8" s="13">
        <v>0.140350877192982</v>
      </c>
      <c r="L8" s="13">
        <v>0.133333333333333</v>
      </c>
      <c r="M8" s="13"/>
      <c r="N8" s="13">
        <v>0.207792207792208</v>
      </c>
      <c r="O8" s="13">
        <v>0.16666666666666699</v>
      </c>
      <c r="P8" s="13">
        <v>0.125</v>
      </c>
      <c r="Q8" s="13">
        <v>0.206666666666667</v>
      </c>
      <c r="R8" s="13"/>
      <c r="S8" s="13">
        <v>0.222972972972973</v>
      </c>
      <c r="T8" s="13">
        <v>0.14754098360655701</v>
      </c>
      <c r="U8" s="13">
        <v>0.11111111111111099</v>
      </c>
      <c r="V8" s="13">
        <v>0.20833333333333301</v>
      </c>
      <c r="W8" s="13">
        <v>0.18518518518518501</v>
      </c>
      <c r="X8" s="13">
        <v>0.24590163934426201</v>
      </c>
      <c r="Y8" s="13">
        <v>7.8431372549019607E-2</v>
      </c>
      <c r="Z8" s="13">
        <v>0.28571428571428598</v>
      </c>
      <c r="AA8" s="13">
        <v>0.18888888888888899</v>
      </c>
      <c r="AB8" s="13">
        <v>6.9767441860465101E-2</v>
      </c>
      <c r="AC8" s="13">
        <v>0.25806451612903197</v>
      </c>
      <c r="AD8" s="13">
        <v>0.28571428571428598</v>
      </c>
      <c r="AE8" s="13"/>
      <c r="AF8" s="13">
        <v>0.186046511627907</v>
      </c>
      <c r="AG8" s="13">
        <v>0.2</v>
      </c>
      <c r="AH8" s="13"/>
      <c r="AI8" s="13">
        <v>0.30084745762711901</v>
      </c>
      <c r="AJ8" s="13">
        <v>0.173913043478261</v>
      </c>
      <c r="AK8" s="13">
        <v>0.102409638554217</v>
      </c>
      <c r="AL8" s="13"/>
      <c r="AM8" s="13">
        <v>0.38235294117647101</v>
      </c>
      <c r="AN8" s="13">
        <v>0.269230769230769</v>
      </c>
      <c r="AO8" s="13">
        <v>0.253846153846154</v>
      </c>
      <c r="AP8" s="13"/>
      <c r="AQ8" s="13">
        <v>0.21981424148606801</v>
      </c>
      <c r="AR8" s="13">
        <v>0.15290519877675801</v>
      </c>
      <c r="AS8" s="13"/>
      <c r="AT8" s="13">
        <v>0.230769230769231</v>
      </c>
      <c r="AU8" s="13">
        <v>0.172916666666667</v>
      </c>
      <c r="AV8" s="13"/>
      <c r="AW8" s="13">
        <v>0.15763546798029601</v>
      </c>
      <c r="AX8" s="13">
        <v>0.20091324200913199</v>
      </c>
      <c r="AY8" s="13"/>
      <c r="AZ8" s="13">
        <v>0.16727272727272699</v>
      </c>
      <c r="BA8" s="13">
        <v>0.19780219780219799</v>
      </c>
      <c r="BB8" s="13"/>
      <c r="BC8" s="13">
        <v>0.162790697674419</v>
      </c>
      <c r="BD8" s="13">
        <v>0.19431279620853101</v>
      </c>
      <c r="BE8" s="13"/>
      <c r="BF8" s="13">
        <v>0.14179104477611901</v>
      </c>
      <c r="BG8" s="13">
        <v>0.17619047619047601</v>
      </c>
      <c r="BH8" s="13"/>
      <c r="BI8" s="13">
        <v>0.256410256410256</v>
      </c>
      <c r="BJ8" s="13">
        <v>0.17667844522968201</v>
      </c>
      <c r="BK8" s="13"/>
      <c r="BL8" s="13">
        <v>0.16254416961130699</v>
      </c>
      <c r="BM8" s="13">
        <v>0.20797720797720801</v>
      </c>
    </row>
    <row r="9" spans="2:65" x14ac:dyDescent="0.3">
      <c r="B9" s="14" t="s">
        <v>109</v>
      </c>
      <c r="C9" s="13">
        <v>0.18433179723502299</v>
      </c>
      <c r="D9" s="13">
        <v>0.19453924914675799</v>
      </c>
      <c r="E9" s="13">
        <v>0.17847025495750701</v>
      </c>
      <c r="F9" s="13"/>
      <c r="G9" s="13">
        <v>0.23728813559322001</v>
      </c>
      <c r="H9" s="13">
        <v>0.20772946859903399</v>
      </c>
      <c r="I9" s="13">
        <v>0.14492753623188401</v>
      </c>
      <c r="J9" s="13">
        <v>0.15116279069767399</v>
      </c>
      <c r="K9" s="13">
        <v>0.157894736842105</v>
      </c>
      <c r="L9" s="13">
        <v>0.155555555555556</v>
      </c>
      <c r="M9" s="13"/>
      <c r="N9" s="13">
        <v>0.16450216450216501</v>
      </c>
      <c r="O9" s="13">
        <v>0.172619047619048</v>
      </c>
      <c r="P9" s="13">
        <v>0.22916666666666699</v>
      </c>
      <c r="Q9" s="13">
        <v>0.2</v>
      </c>
      <c r="R9" s="13"/>
      <c r="S9" s="13">
        <v>0.222972972972973</v>
      </c>
      <c r="T9" s="13">
        <v>0.13114754098360701</v>
      </c>
      <c r="U9" s="13">
        <v>0.13888888888888901</v>
      </c>
      <c r="V9" s="13">
        <v>0.20833333333333301</v>
      </c>
      <c r="W9" s="13">
        <v>0.25925925925925902</v>
      </c>
      <c r="X9" s="13">
        <v>0.18032786885245899</v>
      </c>
      <c r="Y9" s="13">
        <v>0.19607843137254899</v>
      </c>
      <c r="Z9" s="13">
        <v>4.7619047619047603E-2</v>
      </c>
      <c r="AA9" s="13">
        <v>0.155555555555556</v>
      </c>
      <c r="AB9" s="13">
        <v>0.162790697674419</v>
      </c>
      <c r="AC9" s="13">
        <v>0.19354838709677399</v>
      </c>
      <c r="AD9" s="13">
        <v>0.14285714285714299</v>
      </c>
      <c r="AE9" s="13"/>
      <c r="AF9" s="13">
        <v>0.186046511627907</v>
      </c>
      <c r="AG9" s="13">
        <v>0</v>
      </c>
      <c r="AH9" s="13"/>
      <c r="AI9" s="13">
        <v>0.233050847457627</v>
      </c>
      <c r="AJ9" s="13">
        <v>0.202898550724638</v>
      </c>
      <c r="AK9" s="13">
        <v>0.147590361445783</v>
      </c>
      <c r="AL9" s="13"/>
      <c r="AM9" s="13">
        <v>0.161764705882353</v>
      </c>
      <c r="AN9" s="13">
        <v>0.269230769230769</v>
      </c>
      <c r="AO9" s="13">
        <v>0.230769230769231</v>
      </c>
      <c r="AP9" s="13"/>
      <c r="AQ9" s="13">
        <v>0.21671826625387</v>
      </c>
      <c r="AR9" s="13">
        <v>0.15290519877675801</v>
      </c>
      <c r="AS9" s="13"/>
      <c r="AT9" s="13">
        <v>0.243589743589744</v>
      </c>
      <c r="AU9" s="13">
        <v>0.164583333333333</v>
      </c>
      <c r="AV9" s="13"/>
      <c r="AW9" s="13">
        <v>0.20689655172413801</v>
      </c>
      <c r="AX9" s="13">
        <v>0.17351598173516</v>
      </c>
      <c r="AY9" s="13"/>
      <c r="AZ9" s="13">
        <v>0.134545454545455</v>
      </c>
      <c r="BA9" s="13">
        <v>0.22252747252747301</v>
      </c>
      <c r="BB9" s="13"/>
      <c r="BC9" s="13">
        <v>0.21511627906976699</v>
      </c>
      <c r="BD9" s="13">
        <v>0.161137440758294</v>
      </c>
      <c r="BE9" s="13"/>
      <c r="BF9" s="13">
        <v>0.25373134328358199</v>
      </c>
      <c r="BG9" s="13">
        <v>0.19047619047618999</v>
      </c>
      <c r="BH9" s="13"/>
      <c r="BI9" s="13">
        <v>0.16666666666666699</v>
      </c>
      <c r="BJ9" s="13">
        <v>0.18551236749116601</v>
      </c>
      <c r="BK9" s="13"/>
      <c r="BL9" s="13">
        <v>0.151943462897526</v>
      </c>
      <c r="BM9" s="13">
        <v>0.20512820512820501</v>
      </c>
    </row>
    <row r="10" spans="2:65" x14ac:dyDescent="0.3">
      <c r="B10" s="14" t="s">
        <v>110</v>
      </c>
      <c r="C10" s="13">
        <v>0.21505376344086</v>
      </c>
      <c r="D10" s="13">
        <v>0.25597269624573399</v>
      </c>
      <c r="E10" s="13">
        <v>0.18413597733711001</v>
      </c>
      <c r="F10" s="13"/>
      <c r="G10" s="13">
        <v>0.177966101694915</v>
      </c>
      <c r="H10" s="13">
        <v>0.25120772946859898</v>
      </c>
      <c r="I10" s="13">
        <v>0.24637681159420299</v>
      </c>
      <c r="J10" s="13">
        <v>0.209302325581395</v>
      </c>
      <c r="K10" s="13">
        <v>0.140350877192982</v>
      </c>
      <c r="L10" s="13">
        <v>0.155555555555556</v>
      </c>
      <c r="M10" s="13"/>
      <c r="N10" s="13">
        <v>0.26406926406926401</v>
      </c>
      <c r="O10" s="13">
        <v>0.214285714285714</v>
      </c>
      <c r="P10" s="13">
        <v>0.19791666666666699</v>
      </c>
      <c r="Q10" s="13">
        <v>0.15333333333333299</v>
      </c>
      <c r="R10" s="13"/>
      <c r="S10" s="13">
        <v>0.24324324324324301</v>
      </c>
      <c r="T10" s="13">
        <v>0.213114754098361</v>
      </c>
      <c r="U10" s="13">
        <v>0.194444444444444</v>
      </c>
      <c r="V10" s="13">
        <v>0.20833333333333301</v>
      </c>
      <c r="W10" s="13">
        <v>0.16666666666666699</v>
      </c>
      <c r="X10" s="13">
        <v>0.22950819672131101</v>
      </c>
      <c r="Y10" s="13">
        <v>0.15686274509803899</v>
      </c>
      <c r="Z10" s="13">
        <v>0.19047619047618999</v>
      </c>
      <c r="AA10" s="13">
        <v>0.18888888888888899</v>
      </c>
      <c r="AB10" s="13">
        <v>0.25581395348837199</v>
      </c>
      <c r="AC10" s="13">
        <v>0.25806451612903197</v>
      </c>
      <c r="AD10" s="13">
        <v>0.42857142857142899</v>
      </c>
      <c r="AE10" s="13"/>
      <c r="AF10" s="13">
        <v>0.217054263565891</v>
      </c>
      <c r="AG10" s="13">
        <v>0</v>
      </c>
      <c r="AH10" s="13"/>
      <c r="AI10" s="13">
        <v>0.224576271186441</v>
      </c>
      <c r="AJ10" s="13">
        <v>0.30434782608695699</v>
      </c>
      <c r="AK10" s="13">
        <v>0.19578313253012</v>
      </c>
      <c r="AL10" s="13"/>
      <c r="AM10" s="13">
        <v>0.191176470588235</v>
      </c>
      <c r="AN10" s="13">
        <v>0.269230769230769</v>
      </c>
      <c r="AO10" s="13">
        <v>0.22307692307692301</v>
      </c>
      <c r="AP10" s="13"/>
      <c r="AQ10" s="13">
        <v>0.25077399380804999</v>
      </c>
      <c r="AR10" s="13">
        <v>0.17737003058104001</v>
      </c>
      <c r="AS10" s="13"/>
      <c r="AT10" s="13">
        <v>0.22435897435897401</v>
      </c>
      <c r="AU10" s="13">
        <v>0.20624999999999999</v>
      </c>
      <c r="AV10" s="13"/>
      <c r="AW10" s="13">
        <v>0.22167487684729101</v>
      </c>
      <c r="AX10" s="13">
        <v>0.210045662100457</v>
      </c>
      <c r="AY10" s="13"/>
      <c r="AZ10" s="13">
        <v>0.16</v>
      </c>
      <c r="BA10" s="13">
        <v>0.25824175824175799</v>
      </c>
      <c r="BB10" s="13"/>
      <c r="BC10" s="13">
        <v>0.22093023255814001</v>
      </c>
      <c r="BD10" s="13">
        <v>0.22748815165876801</v>
      </c>
      <c r="BE10" s="13"/>
      <c r="BF10" s="13">
        <v>0.30597014925373101</v>
      </c>
      <c r="BG10" s="13">
        <v>0.16666666666666699</v>
      </c>
      <c r="BH10" s="13"/>
      <c r="BI10" s="13">
        <v>0.17948717948717899</v>
      </c>
      <c r="BJ10" s="13">
        <v>0.22084805653710199</v>
      </c>
      <c r="BK10" s="13"/>
      <c r="BL10" s="13">
        <v>0.21554770318021199</v>
      </c>
      <c r="BM10" s="13">
        <v>0.210826210826211</v>
      </c>
    </row>
    <row r="11" spans="2:65" x14ac:dyDescent="0.3">
      <c r="B11" s="14" t="s">
        <v>111</v>
      </c>
      <c r="C11" s="13">
        <v>0.248847926267281</v>
      </c>
      <c r="D11" s="13">
        <v>0.24573378839590401</v>
      </c>
      <c r="E11" s="13">
        <v>0.25212464589235101</v>
      </c>
      <c r="F11" s="13"/>
      <c r="G11" s="13">
        <v>0.22881355932203401</v>
      </c>
      <c r="H11" s="13">
        <v>0.231884057971014</v>
      </c>
      <c r="I11" s="13">
        <v>0.23913043478260901</v>
      </c>
      <c r="J11" s="13">
        <v>0.27906976744186002</v>
      </c>
      <c r="K11" s="13">
        <v>0.29824561403508798</v>
      </c>
      <c r="L11" s="13">
        <v>0.28888888888888897</v>
      </c>
      <c r="M11" s="13"/>
      <c r="N11" s="13">
        <v>0.23376623376623401</v>
      </c>
      <c r="O11" s="13">
        <v>0.273809523809524</v>
      </c>
      <c r="P11" s="13">
        <v>0.25</v>
      </c>
      <c r="Q11" s="13">
        <v>0.24</v>
      </c>
      <c r="R11" s="13"/>
      <c r="S11" s="13">
        <v>0.18918918918918901</v>
      </c>
      <c r="T11" s="13">
        <v>0.27868852459016402</v>
      </c>
      <c r="U11" s="13">
        <v>0.25</v>
      </c>
      <c r="V11" s="13">
        <v>0.27083333333333298</v>
      </c>
      <c r="W11" s="13">
        <v>0.22222222222222199</v>
      </c>
      <c r="X11" s="13">
        <v>0.19672131147541</v>
      </c>
      <c r="Y11" s="13">
        <v>0.41176470588235298</v>
      </c>
      <c r="Z11" s="13">
        <v>0.33333333333333298</v>
      </c>
      <c r="AA11" s="13">
        <v>0.25555555555555598</v>
      </c>
      <c r="AB11" s="13">
        <v>0.25581395348837199</v>
      </c>
      <c r="AC11" s="13">
        <v>0.25806451612903197</v>
      </c>
      <c r="AD11" s="13">
        <v>0.14285714285714299</v>
      </c>
      <c r="AE11" s="13"/>
      <c r="AF11" s="13">
        <v>0.246511627906977</v>
      </c>
      <c r="AG11" s="13">
        <v>0.6</v>
      </c>
      <c r="AH11" s="13"/>
      <c r="AI11" s="13">
        <v>0.17372881355932199</v>
      </c>
      <c r="AJ11" s="13">
        <v>0.173913043478261</v>
      </c>
      <c r="AK11" s="13">
        <v>0.313253012048193</v>
      </c>
      <c r="AL11" s="13"/>
      <c r="AM11" s="13">
        <v>0.191176470588235</v>
      </c>
      <c r="AN11" s="13">
        <v>0.15384615384615399</v>
      </c>
      <c r="AO11" s="13">
        <v>0.18461538461538499</v>
      </c>
      <c r="AP11" s="13"/>
      <c r="AQ11" s="13">
        <v>0.18885448916408701</v>
      </c>
      <c r="AR11" s="13">
        <v>0.30886850152905199</v>
      </c>
      <c r="AS11" s="13"/>
      <c r="AT11" s="13">
        <v>0.17307692307692299</v>
      </c>
      <c r="AU11" s="13">
        <v>0.27291666666666697</v>
      </c>
      <c r="AV11" s="13"/>
      <c r="AW11" s="13">
        <v>0.27586206896551702</v>
      </c>
      <c r="AX11" s="13">
        <v>0.23972602739726001</v>
      </c>
      <c r="AY11" s="13"/>
      <c r="AZ11" s="13">
        <v>0.30909090909090903</v>
      </c>
      <c r="BA11" s="13">
        <v>0.20329670329670299</v>
      </c>
      <c r="BB11" s="13"/>
      <c r="BC11" s="13">
        <v>0.25581395348837199</v>
      </c>
      <c r="BD11" s="13">
        <v>0.21800947867298601</v>
      </c>
      <c r="BE11" s="13"/>
      <c r="BF11" s="13">
        <v>0.17910447761194001</v>
      </c>
      <c r="BG11" s="13">
        <v>0.30476190476190501</v>
      </c>
      <c r="BH11" s="13"/>
      <c r="BI11" s="13">
        <v>0.243589743589744</v>
      </c>
      <c r="BJ11" s="13">
        <v>0.249116607773852</v>
      </c>
      <c r="BK11" s="13"/>
      <c r="BL11" s="13">
        <v>0.293286219081272</v>
      </c>
      <c r="BM11" s="13">
        <v>0.22222222222222199</v>
      </c>
    </row>
    <row r="12" spans="2:65" x14ac:dyDescent="0.3">
      <c r="B12" s="14" t="s">
        <v>239</v>
      </c>
      <c r="C12" s="13">
        <v>0.13517665130568399</v>
      </c>
      <c r="D12" s="13">
        <v>8.5324232081911297E-2</v>
      </c>
      <c r="E12" s="13">
        <v>0.16997167138810201</v>
      </c>
      <c r="F12" s="13"/>
      <c r="G12" s="13">
        <v>0.152542372881356</v>
      </c>
      <c r="H12" s="13">
        <v>8.2125603864734303E-2</v>
      </c>
      <c r="I12" s="13">
        <v>0.123188405797101</v>
      </c>
      <c r="J12" s="13">
        <v>0.162790697674419</v>
      </c>
      <c r="K12" s="13">
        <v>0.21052631578947401</v>
      </c>
      <c r="L12" s="13">
        <v>0.22222222222222199</v>
      </c>
      <c r="M12" s="13"/>
      <c r="N12" s="13">
        <v>0.112554112554113</v>
      </c>
      <c r="O12" s="13">
        <v>0.119047619047619</v>
      </c>
      <c r="P12" s="13">
        <v>0.15625</v>
      </c>
      <c r="Q12" s="13">
        <v>0.18</v>
      </c>
      <c r="R12" s="13"/>
      <c r="S12" s="13">
        <v>8.7837837837837801E-2</v>
      </c>
      <c r="T12" s="13">
        <v>0.213114754098361</v>
      </c>
      <c r="U12" s="13">
        <v>0.194444444444444</v>
      </c>
      <c r="V12" s="13">
        <v>8.3333333333333301E-2</v>
      </c>
      <c r="W12" s="13">
        <v>0.12962962962963001</v>
      </c>
      <c r="X12" s="13">
        <v>0.114754098360656</v>
      </c>
      <c r="Y12" s="13">
        <v>0.15686274509803899</v>
      </c>
      <c r="Z12" s="13">
        <v>0.14285714285714299</v>
      </c>
      <c r="AA12" s="13">
        <v>0.2</v>
      </c>
      <c r="AB12" s="13">
        <v>0.186046511627907</v>
      </c>
      <c r="AC12" s="13">
        <v>0</v>
      </c>
      <c r="AD12" s="13">
        <v>0</v>
      </c>
      <c r="AE12" s="13"/>
      <c r="AF12" s="13">
        <v>0.133333333333333</v>
      </c>
      <c r="AG12" s="13">
        <v>0.2</v>
      </c>
      <c r="AH12" s="13"/>
      <c r="AI12" s="13">
        <v>5.5084745762711898E-2</v>
      </c>
      <c r="AJ12" s="13">
        <v>0.13043478260869601</v>
      </c>
      <c r="AK12" s="13">
        <v>0.19879518072289201</v>
      </c>
      <c r="AL12" s="13"/>
      <c r="AM12" s="13">
        <v>7.3529411764705899E-2</v>
      </c>
      <c r="AN12" s="13">
        <v>0</v>
      </c>
      <c r="AO12" s="13">
        <v>9.2307692307692299E-2</v>
      </c>
      <c r="AP12" s="13"/>
      <c r="AQ12" s="13">
        <v>9.9071207430340605E-2</v>
      </c>
      <c r="AR12" s="13">
        <v>0.17125382262996899</v>
      </c>
      <c r="AS12" s="13"/>
      <c r="AT12" s="13">
        <v>8.9743589743589702E-2</v>
      </c>
      <c r="AU12" s="13">
        <v>0.15416666666666701</v>
      </c>
      <c r="AV12" s="13"/>
      <c r="AW12" s="13">
        <v>0.118226600985222</v>
      </c>
      <c r="AX12" s="13">
        <v>0.141552511415525</v>
      </c>
      <c r="AY12" s="13"/>
      <c r="AZ12" s="13">
        <v>0.18181818181818199</v>
      </c>
      <c r="BA12" s="13">
        <v>0.10164835164835199</v>
      </c>
      <c r="BB12" s="13"/>
      <c r="BC12" s="13">
        <v>0.122093023255814</v>
      </c>
      <c r="BD12" s="13">
        <v>0.151658767772512</v>
      </c>
      <c r="BE12" s="13"/>
      <c r="BF12" s="13">
        <v>0.104477611940299</v>
      </c>
      <c r="BG12" s="13">
        <v>0.133333333333333</v>
      </c>
      <c r="BH12" s="13"/>
      <c r="BI12" s="13">
        <v>0.128205128205128</v>
      </c>
      <c r="BJ12" s="13">
        <v>0.13780918727915201</v>
      </c>
      <c r="BK12" s="13"/>
      <c r="BL12" s="13">
        <v>0.15547703180212</v>
      </c>
      <c r="BM12" s="13">
        <v>0.11965811965812</v>
      </c>
    </row>
    <row r="13" spans="2:65" x14ac:dyDescent="0.3">
      <c r="B13" s="14" t="s">
        <v>91</v>
      </c>
      <c r="C13" s="13">
        <v>3.0721966205837201E-2</v>
      </c>
      <c r="D13" s="13">
        <v>2.7303754266211601E-2</v>
      </c>
      <c r="E13" s="13">
        <v>3.39943342776204E-2</v>
      </c>
      <c r="F13" s="13"/>
      <c r="G13" s="13">
        <v>2.5423728813559299E-2</v>
      </c>
      <c r="H13" s="13">
        <v>1.4492753623188401E-2</v>
      </c>
      <c r="I13" s="13">
        <v>2.8985507246376802E-2</v>
      </c>
      <c r="J13" s="13">
        <v>5.8139534883720902E-2</v>
      </c>
      <c r="K13" s="13">
        <v>5.2631578947368397E-2</v>
      </c>
      <c r="L13" s="13">
        <v>4.4444444444444398E-2</v>
      </c>
      <c r="M13" s="13"/>
      <c r="N13" s="13">
        <v>1.7316017316017299E-2</v>
      </c>
      <c r="O13" s="13">
        <v>5.3571428571428603E-2</v>
      </c>
      <c r="P13" s="13">
        <v>4.1666666666666699E-2</v>
      </c>
      <c r="Q13" s="13">
        <v>0.02</v>
      </c>
      <c r="R13" s="13"/>
      <c r="S13" s="13">
        <v>3.37837837837838E-2</v>
      </c>
      <c r="T13" s="13">
        <v>1.63934426229508E-2</v>
      </c>
      <c r="U13" s="13">
        <v>0.11111111111111099</v>
      </c>
      <c r="V13" s="13">
        <v>2.0833333333333301E-2</v>
      </c>
      <c r="W13" s="13">
        <v>3.7037037037037E-2</v>
      </c>
      <c r="X13" s="13">
        <v>3.2786885245901599E-2</v>
      </c>
      <c r="Y13" s="13">
        <v>0</v>
      </c>
      <c r="Z13" s="13">
        <v>0</v>
      </c>
      <c r="AA13" s="13">
        <v>1.1111111111111099E-2</v>
      </c>
      <c r="AB13" s="13">
        <v>6.9767441860465101E-2</v>
      </c>
      <c r="AC13" s="13">
        <v>3.2258064516128997E-2</v>
      </c>
      <c r="AD13" s="13">
        <v>0</v>
      </c>
      <c r="AE13" s="13"/>
      <c r="AF13" s="13">
        <v>3.1007751937984499E-2</v>
      </c>
      <c r="AG13" s="13">
        <v>0</v>
      </c>
      <c r="AH13" s="13"/>
      <c r="AI13" s="13">
        <v>1.27118644067797E-2</v>
      </c>
      <c r="AJ13" s="13">
        <v>1.4492753623188401E-2</v>
      </c>
      <c r="AK13" s="13">
        <v>4.2168674698795199E-2</v>
      </c>
      <c r="AL13" s="13"/>
      <c r="AM13" s="13">
        <v>0</v>
      </c>
      <c r="AN13" s="13">
        <v>3.8461538461538498E-2</v>
      </c>
      <c r="AO13" s="13">
        <v>1.5384615384615399E-2</v>
      </c>
      <c r="AP13" s="13"/>
      <c r="AQ13" s="13">
        <v>2.4767801857585099E-2</v>
      </c>
      <c r="AR13" s="13">
        <v>3.6697247706422E-2</v>
      </c>
      <c r="AS13" s="13"/>
      <c r="AT13" s="13">
        <v>3.8461538461538498E-2</v>
      </c>
      <c r="AU13" s="13">
        <v>2.9166666666666698E-2</v>
      </c>
      <c r="AV13" s="13"/>
      <c r="AW13" s="13">
        <v>1.9704433497536901E-2</v>
      </c>
      <c r="AX13" s="13">
        <v>3.42465753424658E-2</v>
      </c>
      <c r="AY13" s="13"/>
      <c r="AZ13" s="13">
        <v>4.72727272727273E-2</v>
      </c>
      <c r="BA13" s="13">
        <v>1.6483516483516501E-2</v>
      </c>
      <c r="BB13" s="13"/>
      <c r="BC13" s="13">
        <v>2.32558139534884E-2</v>
      </c>
      <c r="BD13" s="13">
        <v>4.7393364928909901E-2</v>
      </c>
      <c r="BE13" s="13"/>
      <c r="BF13" s="13">
        <v>1.49253731343284E-2</v>
      </c>
      <c r="BG13" s="13">
        <v>2.8571428571428598E-2</v>
      </c>
      <c r="BH13" s="13"/>
      <c r="BI13" s="13">
        <v>2.5641025641025599E-2</v>
      </c>
      <c r="BJ13" s="13">
        <v>3.00353356890459E-2</v>
      </c>
      <c r="BK13" s="13"/>
      <c r="BL13" s="13">
        <v>2.1201413427561801E-2</v>
      </c>
      <c r="BM13" s="13">
        <v>3.4188034188034198E-2</v>
      </c>
    </row>
    <row r="14" spans="2:65" x14ac:dyDescent="0.3">
      <c r="B14" s="25" t="s">
        <v>112</v>
      </c>
      <c r="C14" s="26">
        <v>0.37019969278033799</v>
      </c>
      <c r="D14" s="26">
        <v>0.38566552901023898</v>
      </c>
      <c r="E14" s="26">
        <v>0.359773371104816</v>
      </c>
      <c r="F14" s="26"/>
      <c r="G14" s="26">
        <v>0.41525423728813599</v>
      </c>
      <c r="H14" s="26">
        <v>0.42028985507246402</v>
      </c>
      <c r="I14" s="26">
        <v>0.36231884057970998</v>
      </c>
      <c r="J14" s="26">
        <v>0.290697674418605</v>
      </c>
      <c r="K14" s="26">
        <v>0.29824561403508798</v>
      </c>
      <c r="L14" s="26">
        <v>0.28888888888888897</v>
      </c>
      <c r="M14" s="26"/>
      <c r="N14" s="26">
        <v>0.37229437229437201</v>
      </c>
      <c r="O14" s="26">
        <v>0.33928571428571402</v>
      </c>
      <c r="P14" s="26">
        <v>0.35416666666666702</v>
      </c>
      <c r="Q14" s="26">
        <v>0.40666666666666701</v>
      </c>
      <c r="R14" s="26"/>
      <c r="S14" s="26">
        <v>0.445945945945946</v>
      </c>
      <c r="T14" s="26">
        <v>0.27868852459016402</v>
      </c>
      <c r="U14" s="26">
        <v>0.25</v>
      </c>
      <c r="V14" s="26">
        <v>0.41666666666666702</v>
      </c>
      <c r="W14" s="26">
        <v>0.44444444444444398</v>
      </c>
      <c r="X14" s="26">
        <v>0.42622950819672101</v>
      </c>
      <c r="Y14" s="26">
        <v>0.27450980392156898</v>
      </c>
      <c r="Z14" s="26">
        <v>0.33333333333333298</v>
      </c>
      <c r="AA14" s="26">
        <v>0.344444444444444</v>
      </c>
      <c r="AB14" s="26">
        <v>0.232558139534884</v>
      </c>
      <c r="AC14" s="26">
        <v>0.45161290322580599</v>
      </c>
      <c r="AD14" s="26">
        <v>0.42857142857142899</v>
      </c>
      <c r="AE14" s="26"/>
      <c r="AF14" s="26">
        <v>0.372093023255814</v>
      </c>
      <c r="AG14" s="26">
        <v>0.2</v>
      </c>
      <c r="AH14" s="26"/>
      <c r="AI14" s="26">
        <v>0.53389830508474601</v>
      </c>
      <c r="AJ14" s="26">
        <v>0.376811594202899</v>
      </c>
      <c r="AK14" s="26">
        <v>0.25</v>
      </c>
      <c r="AL14" s="26"/>
      <c r="AM14" s="26">
        <v>0.54411764705882304</v>
      </c>
      <c r="AN14" s="26">
        <v>0.53846153846153799</v>
      </c>
      <c r="AO14" s="26">
        <v>0.484615384615385</v>
      </c>
      <c r="AP14" s="26"/>
      <c r="AQ14" s="26">
        <v>0.43653250773993801</v>
      </c>
      <c r="AR14" s="26">
        <v>0.30581039755351702</v>
      </c>
      <c r="AS14" s="26"/>
      <c r="AT14" s="26">
        <v>0.47435897435897401</v>
      </c>
      <c r="AU14" s="26">
        <v>0.33750000000000002</v>
      </c>
      <c r="AV14" s="26"/>
      <c r="AW14" s="26">
        <v>0.364532019704433</v>
      </c>
      <c r="AX14" s="26">
        <v>0.37442922374429199</v>
      </c>
      <c r="AY14" s="26"/>
      <c r="AZ14" s="26">
        <v>0.30181818181818199</v>
      </c>
      <c r="BA14" s="26">
        <v>0.42032967032967</v>
      </c>
      <c r="BB14" s="26"/>
      <c r="BC14" s="26">
        <v>0.377906976744186</v>
      </c>
      <c r="BD14" s="26">
        <v>0.35545023696682498</v>
      </c>
      <c r="BE14" s="26"/>
      <c r="BF14" s="26">
        <v>0.39552238805970202</v>
      </c>
      <c r="BG14" s="26">
        <v>0.36666666666666697</v>
      </c>
      <c r="BH14" s="26"/>
      <c r="BI14" s="26">
        <v>0.42307692307692302</v>
      </c>
      <c r="BJ14" s="26">
        <v>0.36219081272084802</v>
      </c>
      <c r="BK14" s="26"/>
      <c r="BL14" s="26">
        <v>0.31448763250883399</v>
      </c>
      <c r="BM14" s="26">
        <v>0.41310541310541299</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0.39631336405529999</v>
      </c>
      <c r="D8" s="13">
        <v>0.40273037542662099</v>
      </c>
      <c r="E8" s="13">
        <v>0.393767705382436</v>
      </c>
      <c r="F8" s="13"/>
      <c r="G8" s="13">
        <v>0.37288135593220301</v>
      </c>
      <c r="H8" s="13">
        <v>0.42512077294686001</v>
      </c>
      <c r="I8" s="13">
        <v>0.39855072463768099</v>
      </c>
      <c r="J8" s="13">
        <v>0.44186046511627902</v>
      </c>
      <c r="K8" s="13">
        <v>0.31578947368421101</v>
      </c>
      <c r="L8" s="13">
        <v>0.33333333333333298</v>
      </c>
      <c r="M8" s="13"/>
      <c r="N8" s="13">
        <v>0.44155844155844198</v>
      </c>
      <c r="O8" s="13">
        <v>0.31547619047619002</v>
      </c>
      <c r="P8" s="13">
        <v>0.35416666666666702</v>
      </c>
      <c r="Q8" s="13">
        <v>0.43333333333333302</v>
      </c>
      <c r="R8" s="13"/>
      <c r="S8" s="13">
        <v>0.45270270270270302</v>
      </c>
      <c r="T8" s="13">
        <v>0.409836065573771</v>
      </c>
      <c r="U8" s="13">
        <v>0.36111111111111099</v>
      </c>
      <c r="V8" s="13">
        <v>0.33333333333333298</v>
      </c>
      <c r="W8" s="13">
        <v>0.31481481481481499</v>
      </c>
      <c r="X8" s="13">
        <v>0.50819672131147497</v>
      </c>
      <c r="Y8" s="13">
        <v>0.39215686274509798</v>
      </c>
      <c r="Z8" s="13">
        <v>0.42857142857142899</v>
      </c>
      <c r="AA8" s="13">
        <v>0.35555555555555601</v>
      </c>
      <c r="AB8" s="13">
        <v>0.209302325581395</v>
      </c>
      <c r="AC8" s="13">
        <v>0.51612903225806495</v>
      </c>
      <c r="AD8" s="13">
        <v>0.42857142857142899</v>
      </c>
      <c r="AE8" s="13"/>
      <c r="AF8" s="13">
        <v>0.39534883720930197</v>
      </c>
      <c r="AG8" s="13">
        <v>0.6</v>
      </c>
      <c r="AH8" s="13"/>
      <c r="AI8" s="13">
        <v>0.59745762711864403</v>
      </c>
      <c r="AJ8" s="13">
        <v>0.376811594202899</v>
      </c>
      <c r="AK8" s="13">
        <v>0.25301204819277101</v>
      </c>
      <c r="AL8" s="13"/>
      <c r="AM8" s="13">
        <v>0.67647058823529405</v>
      </c>
      <c r="AN8" s="13">
        <v>0.59615384615384603</v>
      </c>
      <c r="AO8" s="13">
        <v>0.46153846153846201</v>
      </c>
      <c r="AP8" s="13"/>
      <c r="AQ8" s="13">
        <v>0.42724458204334398</v>
      </c>
      <c r="AR8" s="13">
        <v>0.36697247706421998</v>
      </c>
      <c r="AS8" s="13"/>
      <c r="AT8" s="13">
        <v>0.42307692307692302</v>
      </c>
      <c r="AU8" s="13">
        <v>0.38541666666666702</v>
      </c>
      <c r="AV8" s="13"/>
      <c r="AW8" s="13">
        <v>0.35467980295566498</v>
      </c>
      <c r="AX8" s="13">
        <v>0.41324200913241999</v>
      </c>
      <c r="AY8" s="13"/>
      <c r="AZ8" s="13">
        <v>0.39272727272727298</v>
      </c>
      <c r="BA8" s="13">
        <v>0.39285714285714302</v>
      </c>
      <c r="BB8" s="13"/>
      <c r="BC8" s="13">
        <v>0.40116279069767402</v>
      </c>
      <c r="BD8" s="13">
        <v>0.39810426540284399</v>
      </c>
      <c r="BE8" s="13"/>
      <c r="BF8" s="13">
        <v>0.462686567164179</v>
      </c>
      <c r="BG8" s="13">
        <v>0.36190476190476201</v>
      </c>
      <c r="BH8" s="13"/>
      <c r="BI8" s="13">
        <v>0.38461538461538503</v>
      </c>
      <c r="BJ8" s="13">
        <v>0.399293286219081</v>
      </c>
      <c r="BK8" s="13"/>
      <c r="BL8" s="13">
        <v>0.399293286219081</v>
      </c>
      <c r="BM8" s="13">
        <v>0.401709401709402</v>
      </c>
    </row>
    <row r="9" spans="2:65" x14ac:dyDescent="0.3">
      <c r="B9" s="14" t="s">
        <v>109</v>
      </c>
      <c r="C9" s="13">
        <v>0.30107526881720398</v>
      </c>
      <c r="D9" s="13">
        <v>0.283276450511945</v>
      </c>
      <c r="E9" s="13">
        <v>0.314447592067989</v>
      </c>
      <c r="F9" s="13"/>
      <c r="G9" s="13">
        <v>0.26271186440678002</v>
      </c>
      <c r="H9" s="13">
        <v>0.30917874396135298</v>
      </c>
      <c r="I9" s="13">
        <v>0.31884057971014501</v>
      </c>
      <c r="J9" s="13">
        <v>0.27906976744186002</v>
      </c>
      <c r="K9" s="13">
        <v>0.31578947368421101</v>
      </c>
      <c r="L9" s="13">
        <v>0.33333333333333298</v>
      </c>
      <c r="M9" s="13"/>
      <c r="N9" s="13">
        <v>0.31601731601731597</v>
      </c>
      <c r="O9" s="13">
        <v>0.30952380952380998</v>
      </c>
      <c r="P9" s="13">
        <v>0.27083333333333298</v>
      </c>
      <c r="Q9" s="13">
        <v>0.3</v>
      </c>
      <c r="R9" s="13"/>
      <c r="S9" s="13">
        <v>0.337837837837838</v>
      </c>
      <c r="T9" s="13">
        <v>0.27868852459016402</v>
      </c>
      <c r="U9" s="13">
        <v>0.22222222222222199</v>
      </c>
      <c r="V9" s="13">
        <v>0.3125</v>
      </c>
      <c r="W9" s="13">
        <v>0.35185185185185203</v>
      </c>
      <c r="X9" s="13">
        <v>0.19672131147541</v>
      </c>
      <c r="Y9" s="13">
        <v>0.35294117647058798</v>
      </c>
      <c r="Z9" s="13">
        <v>0.238095238095238</v>
      </c>
      <c r="AA9" s="13">
        <v>0.32222222222222202</v>
      </c>
      <c r="AB9" s="13">
        <v>0.25581395348837199</v>
      </c>
      <c r="AC9" s="13">
        <v>0.29032258064516098</v>
      </c>
      <c r="AD9" s="13">
        <v>0.42857142857142899</v>
      </c>
      <c r="AE9" s="13"/>
      <c r="AF9" s="13">
        <v>0.29922480620155001</v>
      </c>
      <c r="AG9" s="13">
        <v>0.4</v>
      </c>
      <c r="AH9" s="13"/>
      <c r="AI9" s="13">
        <v>0.28813559322033899</v>
      </c>
      <c r="AJ9" s="13">
        <v>0.405797101449275</v>
      </c>
      <c r="AK9" s="13">
        <v>0.28915662650602397</v>
      </c>
      <c r="AL9" s="13"/>
      <c r="AM9" s="13">
        <v>0.26470588235294101</v>
      </c>
      <c r="AN9" s="13">
        <v>0.25</v>
      </c>
      <c r="AO9" s="13">
        <v>0.35384615384615398</v>
      </c>
      <c r="AP9" s="13"/>
      <c r="AQ9" s="13">
        <v>0.32507739938080499</v>
      </c>
      <c r="AR9" s="13">
        <v>0.27828746177370001</v>
      </c>
      <c r="AS9" s="13"/>
      <c r="AT9" s="13">
        <v>0.31410256410256399</v>
      </c>
      <c r="AU9" s="13">
        <v>0.29375000000000001</v>
      </c>
      <c r="AV9" s="13"/>
      <c r="AW9" s="13">
        <v>0.300492610837438</v>
      </c>
      <c r="AX9" s="13">
        <v>0.301369863013699</v>
      </c>
      <c r="AY9" s="13"/>
      <c r="AZ9" s="13">
        <v>0.28363636363636402</v>
      </c>
      <c r="BA9" s="13">
        <v>0.32142857142857101</v>
      </c>
      <c r="BB9" s="13"/>
      <c r="BC9" s="13">
        <v>0.30523255813953498</v>
      </c>
      <c r="BD9" s="13">
        <v>0.30805687203791499</v>
      </c>
      <c r="BE9" s="13"/>
      <c r="BF9" s="13">
        <v>0.28358208955223901</v>
      </c>
      <c r="BG9" s="13">
        <v>0.31904761904761902</v>
      </c>
      <c r="BH9" s="13"/>
      <c r="BI9" s="13">
        <v>0.29487179487179499</v>
      </c>
      <c r="BJ9" s="13">
        <v>0.298586572438163</v>
      </c>
      <c r="BK9" s="13"/>
      <c r="BL9" s="13">
        <v>0.27915194346289801</v>
      </c>
      <c r="BM9" s="13">
        <v>0.30769230769230799</v>
      </c>
    </row>
    <row r="10" spans="2:65" x14ac:dyDescent="0.3">
      <c r="B10" s="14" t="s">
        <v>110</v>
      </c>
      <c r="C10" s="13">
        <v>0.14592933947772699</v>
      </c>
      <c r="D10" s="13">
        <v>0.18088737201365199</v>
      </c>
      <c r="E10" s="13">
        <v>0.118980169971671</v>
      </c>
      <c r="F10" s="13"/>
      <c r="G10" s="13">
        <v>0.186440677966102</v>
      </c>
      <c r="H10" s="13">
        <v>0.14975845410628</v>
      </c>
      <c r="I10" s="13">
        <v>0.13768115942028999</v>
      </c>
      <c r="J10" s="13">
        <v>0.104651162790698</v>
      </c>
      <c r="K10" s="13">
        <v>0.175438596491228</v>
      </c>
      <c r="L10" s="13">
        <v>8.8888888888888906E-2</v>
      </c>
      <c r="M10" s="13"/>
      <c r="N10" s="13">
        <v>0.13419913419913401</v>
      </c>
      <c r="O10" s="13">
        <v>0.160714285714286</v>
      </c>
      <c r="P10" s="13">
        <v>0.16666666666666699</v>
      </c>
      <c r="Q10" s="13">
        <v>0.133333333333333</v>
      </c>
      <c r="R10" s="13"/>
      <c r="S10" s="13">
        <v>0.101351351351351</v>
      </c>
      <c r="T10" s="13">
        <v>0.13114754098360701</v>
      </c>
      <c r="U10" s="13">
        <v>0.194444444444444</v>
      </c>
      <c r="V10" s="13">
        <v>0.20833333333333301</v>
      </c>
      <c r="W10" s="13">
        <v>0.16666666666666699</v>
      </c>
      <c r="X10" s="13">
        <v>0.14754098360655701</v>
      </c>
      <c r="Y10" s="13">
        <v>0.13725490196078399</v>
      </c>
      <c r="Z10" s="13">
        <v>0.19047619047618999</v>
      </c>
      <c r="AA10" s="13">
        <v>0.122222222222222</v>
      </c>
      <c r="AB10" s="13">
        <v>0.27906976744186002</v>
      </c>
      <c r="AC10" s="13">
        <v>6.4516129032258104E-2</v>
      </c>
      <c r="AD10" s="13">
        <v>0.14285714285714299</v>
      </c>
      <c r="AE10" s="13"/>
      <c r="AF10" s="13">
        <v>0.14728682170542601</v>
      </c>
      <c r="AG10" s="13">
        <v>0</v>
      </c>
      <c r="AH10" s="13"/>
      <c r="AI10" s="13">
        <v>7.2033898305084706E-2</v>
      </c>
      <c r="AJ10" s="13">
        <v>0.15942028985507201</v>
      </c>
      <c r="AK10" s="13">
        <v>0.19879518072289201</v>
      </c>
      <c r="AL10" s="13"/>
      <c r="AM10" s="13">
        <v>2.9411764705882401E-2</v>
      </c>
      <c r="AN10" s="13">
        <v>0.115384615384615</v>
      </c>
      <c r="AO10" s="13">
        <v>0.115384615384615</v>
      </c>
      <c r="AP10" s="13"/>
      <c r="AQ10" s="13">
        <v>0.13622291021671801</v>
      </c>
      <c r="AR10" s="13">
        <v>0.15290519877675801</v>
      </c>
      <c r="AS10" s="13"/>
      <c r="AT10" s="13">
        <v>0.16666666666666699</v>
      </c>
      <c r="AU10" s="13">
        <v>0.141666666666667</v>
      </c>
      <c r="AV10" s="13"/>
      <c r="AW10" s="13">
        <v>0.182266009852217</v>
      </c>
      <c r="AX10" s="13">
        <v>0.13013698630136999</v>
      </c>
      <c r="AY10" s="13"/>
      <c r="AZ10" s="13">
        <v>0.145454545454545</v>
      </c>
      <c r="BA10" s="13">
        <v>0.14285714285714299</v>
      </c>
      <c r="BB10" s="13"/>
      <c r="BC10" s="13">
        <v>0.15697674418604701</v>
      </c>
      <c r="BD10" s="13">
        <v>9.9526066350710901E-2</v>
      </c>
      <c r="BE10" s="13"/>
      <c r="BF10" s="13">
        <v>0.15671641791044799</v>
      </c>
      <c r="BG10" s="13">
        <v>0.157142857142857</v>
      </c>
      <c r="BH10" s="13"/>
      <c r="BI10" s="13">
        <v>0.141025641025641</v>
      </c>
      <c r="BJ10" s="13">
        <v>0.148409893992933</v>
      </c>
      <c r="BK10" s="13"/>
      <c r="BL10" s="13">
        <v>0.13427561837455801</v>
      </c>
      <c r="BM10" s="13">
        <v>0.15669515669515699</v>
      </c>
    </row>
    <row r="11" spans="2:65" x14ac:dyDescent="0.3">
      <c r="B11" s="14" t="s">
        <v>111</v>
      </c>
      <c r="C11" s="13">
        <v>6.9124423963133605E-2</v>
      </c>
      <c r="D11" s="13">
        <v>6.4846416382252595E-2</v>
      </c>
      <c r="E11" s="13">
        <v>7.3654390934844202E-2</v>
      </c>
      <c r="F11" s="13"/>
      <c r="G11" s="13">
        <v>8.4745762711864403E-2</v>
      </c>
      <c r="H11" s="13">
        <v>5.7971014492753603E-2</v>
      </c>
      <c r="I11" s="13">
        <v>7.2463768115942004E-2</v>
      </c>
      <c r="J11" s="13">
        <v>6.9767441860465101E-2</v>
      </c>
      <c r="K11" s="13">
        <v>5.2631578947368397E-2</v>
      </c>
      <c r="L11" s="13">
        <v>8.8888888888888906E-2</v>
      </c>
      <c r="M11" s="13"/>
      <c r="N11" s="13">
        <v>3.8961038961039002E-2</v>
      </c>
      <c r="O11" s="13">
        <v>8.3333333333333301E-2</v>
      </c>
      <c r="P11" s="13">
        <v>0.13541666666666699</v>
      </c>
      <c r="Q11" s="13">
        <v>5.3333333333333302E-2</v>
      </c>
      <c r="R11" s="13"/>
      <c r="S11" s="13">
        <v>4.0540540540540501E-2</v>
      </c>
      <c r="T11" s="13">
        <v>4.91803278688525E-2</v>
      </c>
      <c r="U11" s="13">
        <v>5.5555555555555601E-2</v>
      </c>
      <c r="V11" s="13">
        <v>8.3333333333333301E-2</v>
      </c>
      <c r="W11" s="13">
        <v>9.2592592592592601E-2</v>
      </c>
      <c r="X11" s="13">
        <v>6.5573770491803296E-2</v>
      </c>
      <c r="Y11" s="13">
        <v>3.9215686274509803E-2</v>
      </c>
      <c r="Z11" s="13">
        <v>0.14285714285714299</v>
      </c>
      <c r="AA11" s="13">
        <v>0.11111111111111099</v>
      </c>
      <c r="AB11" s="13">
        <v>0.116279069767442</v>
      </c>
      <c r="AC11" s="13">
        <v>3.2258064516128997E-2</v>
      </c>
      <c r="AD11" s="13">
        <v>0</v>
      </c>
      <c r="AE11" s="13"/>
      <c r="AF11" s="13">
        <v>6.9767441860465101E-2</v>
      </c>
      <c r="AG11" s="13">
        <v>0</v>
      </c>
      <c r="AH11" s="13"/>
      <c r="AI11" s="13">
        <v>2.9661016949152502E-2</v>
      </c>
      <c r="AJ11" s="13">
        <v>4.3478260869565202E-2</v>
      </c>
      <c r="AK11" s="13">
        <v>0.102409638554217</v>
      </c>
      <c r="AL11" s="13"/>
      <c r="AM11" s="13">
        <v>2.9411764705882401E-2</v>
      </c>
      <c r="AN11" s="13">
        <v>3.8461538461538498E-2</v>
      </c>
      <c r="AO11" s="13">
        <v>3.8461538461538498E-2</v>
      </c>
      <c r="AP11" s="13"/>
      <c r="AQ11" s="13">
        <v>6.19195046439628E-2</v>
      </c>
      <c r="AR11" s="13">
        <v>7.64525993883792E-2</v>
      </c>
      <c r="AS11" s="13"/>
      <c r="AT11" s="13">
        <v>5.1282051282051301E-2</v>
      </c>
      <c r="AU11" s="13">
        <v>7.4999999999999997E-2</v>
      </c>
      <c r="AV11" s="13"/>
      <c r="AW11" s="13">
        <v>6.4039408866995107E-2</v>
      </c>
      <c r="AX11" s="13">
        <v>7.3059360730593603E-2</v>
      </c>
      <c r="AY11" s="13"/>
      <c r="AZ11" s="13">
        <v>6.18181818181818E-2</v>
      </c>
      <c r="BA11" s="13">
        <v>7.69230769230769E-2</v>
      </c>
      <c r="BB11" s="13"/>
      <c r="BC11" s="13">
        <v>5.8139534883720902E-2</v>
      </c>
      <c r="BD11" s="13">
        <v>8.5308056872037893E-2</v>
      </c>
      <c r="BE11" s="13"/>
      <c r="BF11" s="13">
        <v>2.9850746268656699E-2</v>
      </c>
      <c r="BG11" s="13">
        <v>7.6190476190476197E-2</v>
      </c>
      <c r="BH11" s="13"/>
      <c r="BI11" s="13">
        <v>0.115384615384615</v>
      </c>
      <c r="BJ11" s="13">
        <v>6.1837455830388702E-2</v>
      </c>
      <c r="BK11" s="13"/>
      <c r="BL11" s="13">
        <v>6.7137809187279199E-2</v>
      </c>
      <c r="BM11" s="13">
        <v>6.8376068376068397E-2</v>
      </c>
    </row>
    <row r="12" spans="2:65" x14ac:dyDescent="0.3">
      <c r="B12" s="14" t="s">
        <v>239</v>
      </c>
      <c r="C12" s="13">
        <v>5.6835637480798798E-2</v>
      </c>
      <c r="D12" s="13">
        <v>4.7781569965870303E-2</v>
      </c>
      <c r="E12" s="13">
        <v>5.9490084985835703E-2</v>
      </c>
      <c r="F12" s="13"/>
      <c r="G12" s="13">
        <v>5.93220338983051E-2</v>
      </c>
      <c r="H12" s="13">
        <v>2.41545893719807E-2</v>
      </c>
      <c r="I12" s="13">
        <v>5.7971014492753603E-2</v>
      </c>
      <c r="J12" s="13">
        <v>8.1395348837209294E-2</v>
      </c>
      <c r="K12" s="13">
        <v>8.7719298245614002E-2</v>
      </c>
      <c r="L12" s="13">
        <v>0.11111111111111099</v>
      </c>
      <c r="M12" s="13"/>
      <c r="N12" s="13">
        <v>6.0606060606060601E-2</v>
      </c>
      <c r="O12" s="13">
        <v>7.7380952380952397E-2</v>
      </c>
      <c r="P12" s="13">
        <v>5.2083333333333301E-2</v>
      </c>
      <c r="Q12" s="13">
        <v>3.3333333333333298E-2</v>
      </c>
      <c r="R12" s="13"/>
      <c r="S12" s="13">
        <v>3.37837837837838E-2</v>
      </c>
      <c r="T12" s="13">
        <v>9.8360655737704902E-2</v>
      </c>
      <c r="U12" s="13">
        <v>5.5555555555555601E-2</v>
      </c>
      <c r="V12" s="13">
        <v>6.25E-2</v>
      </c>
      <c r="W12" s="13">
        <v>5.5555555555555601E-2</v>
      </c>
      <c r="X12" s="13">
        <v>4.91803278688525E-2</v>
      </c>
      <c r="Y12" s="13">
        <v>3.9215686274509803E-2</v>
      </c>
      <c r="Z12" s="13">
        <v>0</v>
      </c>
      <c r="AA12" s="13">
        <v>7.7777777777777807E-2</v>
      </c>
      <c r="AB12" s="13">
        <v>0.116279069767442</v>
      </c>
      <c r="AC12" s="13">
        <v>3.2258064516128997E-2</v>
      </c>
      <c r="AD12" s="13">
        <v>0</v>
      </c>
      <c r="AE12" s="13"/>
      <c r="AF12" s="13">
        <v>5.7364341085271303E-2</v>
      </c>
      <c r="AG12" s="13">
        <v>0</v>
      </c>
      <c r="AH12" s="13"/>
      <c r="AI12" s="13">
        <v>8.4745762711864406E-3</v>
      </c>
      <c r="AJ12" s="13">
        <v>1.4492753623188401E-2</v>
      </c>
      <c r="AK12" s="13">
        <v>0.102409638554217</v>
      </c>
      <c r="AL12" s="13"/>
      <c r="AM12" s="13">
        <v>0</v>
      </c>
      <c r="AN12" s="13">
        <v>0</v>
      </c>
      <c r="AO12" s="13">
        <v>2.3076923076923099E-2</v>
      </c>
      <c r="AP12" s="13"/>
      <c r="AQ12" s="13">
        <v>2.7863777089783302E-2</v>
      </c>
      <c r="AR12" s="13">
        <v>8.5626911314984705E-2</v>
      </c>
      <c r="AS12" s="13"/>
      <c r="AT12" s="13">
        <v>1.2820512820512799E-2</v>
      </c>
      <c r="AU12" s="13">
        <v>7.2916666666666699E-2</v>
      </c>
      <c r="AV12" s="13"/>
      <c r="AW12" s="13">
        <v>7.8817733990147798E-2</v>
      </c>
      <c r="AX12" s="13">
        <v>4.7945205479452101E-2</v>
      </c>
      <c r="AY12" s="13"/>
      <c r="AZ12" s="13">
        <v>6.5454545454545501E-2</v>
      </c>
      <c r="BA12" s="13">
        <v>5.21978021978022E-2</v>
      </c>
      <c r="BB12" s="13"/>
      <c r="BC12" s="13">
        <v>5.5232558139534899E-2</v>
      </c>
      <c r="BD12" s="13">
        <v>7.10900473933649E-2</v>
      </c>
      <c r="BE12" s="13"/>
      <c r="BF12" s="13">
        <v>3.7313432835820899E-2</v>
      </c>
      <c r="BG12" s="13">
        <v>6.6666666666666693E-2</v>
      </c>
      <c r="BH12" s="13"/>
      <c r="BI12" s="13">
        <v>3.8461538461538498E-2</v>
      </c>
      <c r="BJ12" s="13">
        <v>6.0070671378091897E-2</v>
      </c>
      <c r="BK12" s="13"/>
      <c r="BL12" s="13">
        <v>8.4805653710247397E-2</v>
      </c>
      <c r="BM12" s="13">
        <v>3.7037037037037E-2</v>
      </c>
    </row>
    <row r="13" spans="2:65" x14ac:dyDescent="0.3">
      <c r="B13" s="14" t="s">
        <v>91</v>
      </c>
      <c r="C13" s="13">
        <v>3.0721966205837201E-2</v>
      </c>
      <c r="D13" s="13">
        <v>2.0477815699658699E-2</v>
      </c>
      <c r="E13" s="13">
        <v>3.9660056657223802E-2</v>
      </c>
      <c r="F13" s="13"/>
      <c r="G13" s="13">
        <v>3.3898305084745797E-2</v>
      </c>
      <c r="H13" s="13">
        <v>3.3816425120772903E-2</v>
      </c>
      <c r="I13" s="13">
        <v>1.4492753623188401E-2</v>
      </c>
      <c r="J13" s="13">
        <v>2.32558139534884E-2</v>
      </c>
      <c r="K13" s="13">
        <v>5.2631578947368397E-2</v>
      </c>
      <c r="L13" s="13">
        <v>4.4444444444444398E-2</v>
      </c>
      <c r="M13" s="13"/>
      <c r="N13" s="13">
        <v>8.6580086580086597E-3</v>
      </c>
      <c r="O13" s="13">
        <v>5.3571428571428603E-2</v>
      </c>
      <c r="P13" s="13">
        <v>2.0833333333333301E-2</v>
      </c>
      <c r="Q13" s="13">
        <v>4.6666666666666697E-2</v>
      </c>
      <c r="R13" s="13"/>
      <c r="S13" s="13">
        <v>3.37837837837838E-2</v>
      </c>
      <c r="T13" s="13">
        <v>3.2786885245901599E-2</v>
      </c>
      <c r="U13" s="13">
        <v>0.11111111111111099</v>
      </c>
      <c r="V13" s="13">
        <v>0</v>
      </c>
      <c r="W13" s="13">
        <v>1.85185185185185E-2</v>
      </c>
      <c r="X13" s="13">
        <v>3.2786885245901599E-2</v>
      </c>
      <c r="Y13" s="13">
        <v>3.9215686274509803E-2</v>
      </c>
      <c r="Z13" s="13">
        <v>0</v>
      </c>
      <c r="AA13" s="13">
        <v>1.1111111111111099E-2</v>
      </c>
      <c r="AB13" s="13">
        <v>2.32558139534884E-2</v>
      </c>
      <c r="AC13" s="13">
        <v>6.4516129032258104E-2</v>
      </c>
      <c r="AD13" s="13">
        <v>0</v>
      </c>
      <c r="AE13" s="13"/>
      <c r="AF13" s="13">
        <v>3.1007751937984499E-2</v>
      </c>
      <c r="AG13" s="13">
        <v>0</v>
      </c>
      <c r="AH13" s="13"/>
      <c r="AI13" s="13">
        <v>4.2372881355932203E-3</v>
      </c>
      <c r="AJ13" s="13">
        <v>0</v>
      </c>
      <c r="AK13" s="13">
        <v>5.4216867469879498E-2</v>
      </c>
      <c r="AL13" s="13"/>
      <c r="AM13" s="13">
        <v>0</v>
      </c>
      <c r="AN13" s="13">
        <v>0</v>
      </c>
      <c r="AO13" s="13">
        <v>7.6923076923076901E-3</v>
      </c>
      <c r="AP13" s="13"/>
      <c r="AQ13" s="13">
        <v>2.1671826625387001E-2</v>
      </c>
      <c r="AR13" s="13">
        <v>3.97553516819572E-2</v>
      </c>
      <c r="AS13" s="13"/>
      <c r="AT13" s="13">
        <v>3.2051282051282E-2</v>
      </c>
      <c r="AU13" s="13">
        <v>3.125E-2</v>
      </c>
      <c r="AV13" s="13"/>
      <c r="AW13" s="13">
        <v>1.9704433497536901E-2</v>
      </c>
      <c r="AX13" s="13">
        <v>3.42465753424658E-2</v>
      </c>
      <c r="AY13" s="13"/>
      <c r="AZ13" s="13">
        <v>5.0909090909090897E-2</v>
      </c>
      <c r="BA13" s="13">
        <v>1.37362637362637E-2</v>
      </c>
      <c r="BB13" s="13"/>
      <c r="BC13" s="13">
        <v>2.32558139534884E-2</v>
      </c>
      <c r="BD13" s="13">
        <v>3.7914691943128E-2</v>
      </c>
      <c r="BE13" s="13"/>
      <c r="BF13" s="13">
        <v>2.9850746268656699E-2</v>
      </c>
      <c r="BG13" s="13">
        <v>1.9047619047619001E-2</v>
      </c>
      <c r="BH13" s="13"/>
      <c r="BI13" s="13">
        <v>2.5641025641025599E-2</v>
      </c>
      <c r="BJ13" s="13">
        <v>3.1802120141342802E-2</v>
      </c>
      <c r="BK13" s="13"/>
      <c r="BL13" s="13">
        <v>3.5335689045936397E-2</v>
      </c>
      <c r="BM13" s="13">
        <v>2.8490028490028501E-2</v>
      </c>
    </row>
    <row r="14" spans="2:65" x14ac:dyDescent="0.3">
      <c r="B14" s="25" t="s">
        <v>112</v>
      </c>
      <c r="C14" s="26">
        <v>0.69738863287250397</v>
      </c>
      <c r="D14" s="26">
        <v>0.68600682593856699</v>
      </c>
      <c r="E14" s="26">
        <v>0.708215297450425</v>
      </c>
      <c r="F14" s="26"/>
      <c r="G14" s="26">
        <v>0.63559322033898302</v>
      </c>
      <c r="H14" s="26">
        <v>0.73429951690821205</v>
      </c>
      <c r="I14" s="26">
        <v>0.71739130434782605</v>
      </c>
      <c r="J14" s="26">
        <v>0.72093023255813904</v>
      </c>
      <c r="K14" s="26">
        <v>0.63157894736842102</v>
      </c>
      <c r="L14" s="26">
        <v>0.66666666666666696</v>
      </c>
      <c r="M14" s="26"/>
      <c r="N14" s="26">
        <v>0.75757575757575801</v>
      </c>
      <c r="O14" s="26">
        <v>0.625</v>
      </c>
      <c r="P14" s="26">
        <v>0.625</v>
      </c>
      <c r="Q14" s="26">
        <v>0.73333333333333295</v>
      </c>
      <c r="R14" s="26"/>
      <c r="S14" s="26">
        <v>0.79054054054054101</v>
      </c>
      <c r="T14" s="26">
        <v>0.68852459016393397</v>
      </c>
      <c r="U14" s="26">
        <v>0.58333333333333304</v>
      </c>
      <c r="V14" s="26">
        <v>0.64583333333333304</v>
      </c>
      <c r="W14" s="26">
        <v>0.66666666666666696</v>
      </c>
      <c r="X14" s="26">
        <v>0.70491803278688503</v>
      </c>
      <c r="Y14" s="26">
        <v>0.74509803921568596</v>
      </c>
      <c r="Z14" s="26">
        <v>0.66666666666666696</v>
      </c>
      <c r="AA14" s="26">
        <v>0.67777777777777803</v>
      </c>
      <c r="AB14" s="26">
        <v>0.46511627906976699</v>
      </c>
      <c r="AC14" s="26">
        <v>0.80645161290322598</v>
      </c>
      <c r="AD14" s="26">
        <v>0.85714285714285698</v>
      </c>
      <c r="AE14" s="26"/>
      <c r="AF14" s="26">
        <v>0.69457364341085304</v>
      </c>
      <c r="AG14" s="26">
        <v>1</v>
      </c>
      <c r="AH14" s="26"/>
      <c r="AI14" s="26">
        <v>0.88559322033898302</v>
      </c>
      <c r="AJ14" s="26">
        <v>0.78260869565217395</v>
      </c>
      <c r="AK14" s="26">
        <v>0.54216867469879504</v>
      </c>
      <c r="AL14" s="26"/>
      <c r="AM14" s="26">
        <v>0.94117647058823495</v>
      </c>
      <c r="AN14" s="26">
        <v>0.84615384615384603</v>
      </c>
      <c r="AO14" s="26">
        <v>0.81538461538461504</v>
      </c>
      <c r="AP14" s="26"/>
      <c r="AQ14" s="26">
        <v>0.75232198142414897</v>
      </c>
      <c r="AR14" s="26">
        <v>0.64525993883792099</v>
      </c>
      <c r="AS14" s="26"/>
      <c r="AT14" s="26">
        <v>0.737179487179487</v>
      </c>
      <c r="AU14" s="26">
        <v>0.67916666666666703</v>
      </c>
      <c r="AV14" s="26"/>
      <c r="AW14" s="26">
        <v>0.65517241379310298</v>
      </c>
      <c r="AX14" s="26">
        <v>0.71461187214611899</v>
      </c>
      <c r="AY14" s="26"/>
      <c r="AZ14" s="26">
        <v>0.67636363636363594</v>
      </c>
      <c r="BA14" s="26">
        <v>0.71428571428571397</v>
      </c>
      <c r="BB14" s="26"/>
      <c r="BC14" s="26">
        <v>0.706395348837209</v>
      </c>
      <c r="BD14" s="26">
        <v>0.70616113744075804</v>
      </c>
      <c r="BE14" s="26"/>
      <c r="BF14" s="26">
        <v>0.74626865671641796</v>
      </c>
      <c r="BG14" s="26">
        <v>0.68095238095238098</v>
      </c>
      <c r="BH14" s="26"/>
      <c r="BI14" s="26">
        <v>0.67948717948717996</v>
      </c>
      <c r="BJ14" s="26">
        <v>0.697879858657244</v>
      </c>
      <c r="BK14" s="26"/>
      <c r="BL14" s="26">
        <v>0.67844522968197896</v>
      </c>
      <c r="BM14" s="26">
        <v>0.70940170940170899</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0.35483870967741898</v>
      </c>
      <c r="D8" s="13">
        <v>0.32764505119453902</v>
      </c>
      <c r="E8" s="13">
        <v>0.37960339943342802</v>
      </c>
      <c r="F8" s="13"/>
      <c r="G8" s="13">
        <v>0.37288135593220301</v>
      </c>
      <c r="H8" s="13">
        <v>0.30917874396135298</v>
      </c>
      <c r="I8" s="13">
        <v>0.44927536231884102</v>
      </c>
      <c r="J8" s="13">
        <v>0.36046511627907002</v>
      </c>
      <c r="K8" s="13">
        <v>0.33333333333333298</v>
      </c>
      <c r="L8" s="13">
        <v>0.24444444444444399</v>
      </c>
      <c r="M8" s="13"/>
      <c r="N8" s="13">
        <v>0.35930735930735902</v>
      </c>
      <c r="O8" s="13">
        <v>0.33928571428571402</v>
      </c>
      <c r="P8" s="13">
        <v>0.39583333333333298</v>
      </c>
      <c r="Q8" s="13">
        <v>0.353333333333333</v>
      </c>
      <c r="R8" s="13"/>
      <c r="S8" s="13">
        <v>0.32432432432432401</v>
      </c>
      <c r="T8" s="13">
        <v>0.36065573770491799</v>
      </c>
      <c r="U8" s="13">
        <v>0.38888888888888901</v>
      </c>
      <c r="V8" s="13">
        <v>0.33333333333333298</v>
      </c>
      <c r="W8" s="13">
        <v>0.38888888888888901</v>
      </c>
      <c r="X8" s="13">
        <v>0.24590163934426201</v>
      </c>
      <c r="Y8" s="13">
        <v>0.39215686274509798</v>
      </c>
      <c r="Z8" s="13">
        <v>0.33333333333333298</v>
      </c>
      <c r="AA8" s="13">
        <v>0.38888888888888901</v>
      </c>
      <c r="AB8" s="13">
        <v>0.34883720930232598</v>
      </c>
      <c r="AC8" s="13">
        <v>0.51612903225806495</v>
      </c>
      <c r="AD8" s="13">
        <v>0.28571428571428598</v>
      </c>
      <c r="AE8" s="13"/>
      <c r="AF8" s="13">
        <v>0.35503875968992199</v>
      </c>
      <c r="AG8" s="13">
        <v>0.4</v>
      </c>
      <c r="AH8" s="13"/>
      <c r="AI8" s="13">
        <v>0.34745762711864397</v>
      </c>
      <c r="AJ8" s="13">
        <v>0.33333333333333298</v>
      </c>
      <c r="AK8" s="13">
        <v>0.376506024096386</v>
      </c>
      <c r="AL8" s="13"/>
      <c r="AM8" s="13">
        <v>0.45588235294117602</v>
      </c>
      <c r="AN8" s="13">
        <v>0.42307692307692302</v>
      </c>
      <c r="AO8" s="13">
        <v>0.22307692307692301</v>
      </c>
      <c r="AP8" s="13"/>
      <c r="AQ8" s="13">
        <v>0.36842105263157898</v>
      </c>
      <c r="AR8" s="13">
        <v>0.34250764525993899</v>
      </c>
      <c r="AS8" s="13"/>
      <c r="AT8" s="13">
        <v>0.30769230769230799</v>
      </c>
      <c r="AU8" s="13">
        <v>0.36458333333333298</v>
      </c>
      <c r="AV8" s="13"/>
      <c r="AW8" s="13">
        <v>0.37438423645320201</v>
      </c>
      <c r="AX8" s="13">
        <v>0.35159817351598199</v>
      </c>
      <c r="AY8" s="13"/>
      <c r="AZ8" s="13">
        <v>0.37454545454545501</v>
      </c>
      <c r="BA8" s="13">
        <v>0.34615384615384598</v>
      </c>
      <c r="BB8" s="13"/>
      <c r="BC8" s="13">
        <v>0.38081395348837199</v>
      </c>
      <c r="BD8" s="13">
        <v>0.327014218009479</v>
      </c>
      <c r="BE8" s="13"/>
      <c r="BF8" s="13">
        <v>0.38805970149253699</v>
      </c>
      <c r="BG8" s="13">
        <v>0.37619047619047602</v>
      </c>
      <c r="BH8" s="13"/>
      <c r="BI8" s="13">
        <v>0.41025641025641002</v>
      </c>
      <c r="BJ8" s="13">
        <v>0.34628975265017697</v>
      </c>
      <c r="BK8" s="13"/>
      <c r="BL8" s="13">
        <v>0.33568904593639598</v>
      </c>
      <c r="BM8" s="13">
        <v>0.36752136752136799</v>
      </c>
    </row>
    <row r="9" spans="2:65" x14ac:dyDescent="0.3">
      <c r="B9" s="14" t="s">
        <v>109</v>
      </c>
      <c r="C9" s="13">
        <v>0.28571428571428598</v>
      </c>
      <c r="D9" s="13">
        <v>0.25938566552900999</v>
      </c>
      <c r="E9" s="13">
        <v>0.30594900849858397</v>
      </c>
      <c r="F9" s="13"/>
      <c r="G9" s="13">
        <v>0.27966101694915302</v>
      </c>
      <c r="H9" s="13">
        <v>0.31884057971014501</v>
      </c>
      <c r="I9" s="13">
        <v>0.30434782608695699</v>
      </c>
      <c r="J9" s="13">
        <v>0.232558139534884</v>
      </c>
      <c r="K9" s="13">
        <v>0.22807017543859601</v>
      </c>
      <c r="L9" s="13">
        <v>0.266666666666667</v>
      </c>
      <c r="M9" s="13"/>
      <c r="N9" s="13">
        <v>0.28138528138528102</v>
      </c>
      <c r="O9" s="13">
        <v>0.30952380952380998</v>
      </c>
      <c r="P9" s="13">
        <v>0.28125</v>
      </c>
      <c r="Q9" s="13">
        <v>0.27333333333333298</v>
      </c>
      <c r="R9" s="13"/>
      <c r="S9" s="13">
        <v>0.35135135135135098</v>
      </c>
      <c r="T9" s="13">
        <v>0.19672131147541</v>
      </c>
      <c r="U9" s="13">
        <v>0.36111111111111099</v>
      </c>
      <c r="V9" s="13">
        <v>0.29166666666666702</v>
      </c>
      <c r="W9" s="13">
        <v>0.296296296296296</v>
      </c>
      <c r="X9" s="13">
        <v>0.32786885245901598</v>
      </c>
      <c r="Y9" s="13">
        <v>0.23529411764705899</v>
      </c>
      <c r="Z9" s="13">
        <v>0.38095238095238099</v>
      </c>
      <c r="AA9" s="13">
        <v>0.25555555555555598</v>
      </c>
      <c r="AB9" s="13">
        <v>0.209302325581395</v>
      </c>
      <c r="AC9" s="13">
        <v>0.12903225806451599</v>
      </c>
      <c r="AD9" s="13">
        <v>0.42857142857142899</v>
      </c>
      <c r="AE9" s="13"/>
      <c r="AF9" s="13">
        <v>0.288372093023256</v>
      </c>
      <c r="AG9" s="13">
        <v>0</v>
      </c>
      <c r="AH9" s="13"/>
      <c r="AI9" s="13">
        <v>0.27966101694915302</v>
      </c>
      <c r="AJ9" s="13">
        <v>0.30434782608695699</v>
      </c>
      <c r="AK9" s="13">
        <v>0.28313253012048201</v>
      </c>
      <c r="AL9" s="13"/>
      <c r="AM9" s="13">
        <v>0.33823529411764702</v>
      </c>
      <c r="AN9" s="13">
        <v>0.28846153846153799</v>
      </c>
      <c r="AO9" s="13">
        <v>0.230769230769231</v>
      </c>
      <c r="AP9" s="13"/>
      <c r="AQ9" s="13">
        <v>0.29721362229102199</v>
      </c>
      <c r="AR9" s="13">
        <v>0.27522935779816499</v>
      </c>
      <c r="AS9" s="13"/>
      <c r="AT9" s="13">
        <v>0.31410256410256399</v>
      </c>
      <c r="AU9" s="13">
        <v>0.27500000000000002</v>
      </c>
      <c r="AV9" s="13"/>
      <c r="AW9" s="13">
        <v>0.26108374384236499</v>
      </c>
      <c r="AX9" s="13">
        <v>0.29452054794520499</v>
      </c>
      <c r="AY9" s="13"/>
      <c r="AZ9" s="13">
        <v>0.27272727272727298</v>
      </c>
      <c r="BA9" s="13">
        <v>0.29395604395604402</v>
      </c>
      <c r="BB9" s="13"/>
      <c r="BC9" s="13">
        <v>0.27906976744186002</v>
      </c>
      <c r="BD9" s="13">
        <v>0.26066350710900499</v>
      </c>
      <c r="BE9" s="13"/>
      <c r="BF9" s="13">
        <v>0.27611940298507498</v>
      </c>
      <c r="BG9" s="13">
        <v>0.28095238095238101</v>
      </c>
      <c r="BH9" s="13"/>
      <c r="BI9" s="13">
        <v>0.21794871794871801</v>
      </c>
      <c r="BJ9" s="13">
        <v>0.296819787985866</v>
      </c>
      <c r="BK9" s="13"/>
      <c r="BL9" s="13">
        <v>0.28621908127208501</v>
      </c>
      <c r="BM9" s="13">
        <v>0.28490028490028502</v>
      </c>
    </row>
    <row r="10" spans="2:65" x14ac:dyDescent="0.3">
      <c r="B10" s="14" t="s">
        <v>110</v>
      </c>
      <c r="C10" s="13">
        <v>0.16436251920122899</v>
      </c>
      <c r="D10" s="13">
        <v>0.19795221843003399</v>
      </c>
      <c r="E10" s="13">
        <v>0.13314447592067999</v>
      </c>
      <c r="F10" s="13"/>
      <c r="G10" s="13">
        <v>0.21186440677966101</v>
      </c>
      <c r="H10" s="13">
        <v>0.19323671497584499</v>
      </c>
      <c r="I10" s="13">
        <v>0.123188405797101</v>
      </c>
      <c r="J10" s="13">
        <v>0.116279069767442</v>
      </c>
      <c r="K10" s="13">
        <v>0.157894736842105</v>
      </c>
      <c r="L10" s="13">
        <v>0.133333333333333</v>
      </c>
      <c r="M10" s="13"/>
      <c r="N10" s="13">
        <v>0.168831168831169</v>
      </c>
      <c r="O10" s="13">
        <v>0.14285714285714299</v>
      </c>
      <c r="P10" s="13">
        <v>0.16666666666666699</v>
      </c>
      <c r="Q10" s="13">
        <v>0.16666666666666699</v>
      </c>
      <c r="R10" s="13"/>
      <c r="S10" s="13">
        <v>0.168918918918919</v>
      </c>
      <c r="T10" s="13">
        <v>0.19672131147541</v>
      </c>
      <c r="U10" s="13">
        <v>5.5555555555555601E-2</v>
      </c>
      <c r="V10" s="13">
        <v>0.125</v>
      </c>
      <c r="W10" s="13">
        <v>0.203703703703704</v>
      </c>
      <c r="X10" s="13">
        <v>0.14754098360655701</v>
      </c>
      <c r="Y10" s="13">
        <v>0.21568627450980399</v>
      </c>
      <c r="Z10" s="13">
        <v>0.19047619047618999</v>
      </c>
      <c r="AA10" s="13">
        <v>0.14444444444444399</v>
      </c>
      <c r="AB10" s="13">
        <v>0.209302325581395</v>
      </c>
      <c r="AC10" s="13">
        <v>0.16129032258064499</v>
      </c>
      <c r="AD10" s="13">
        <v>0</v>
      </c>
      <c r="AE10" s="13"/>
      <c r="AF10" s="13">
        <v>0.15968992248062</v>
      </c>
      <c r="AG10" s="13">
        <v>0.6</v>
      </c>
      <c r="AH10" s="13"/>
      <c r="AI10" s="13">
        <v>0.177966101694915</v>
      </c>
      <c r="AJ10" s="13">
        <v>0.231884057971014</v>
      </c>
      <c r="AK10" s="13">
        <v>0.13855421686746999</v>
      </c>
      <c r="AL10" s="13"/>
      <c r="AM10" s="13">
        <v>0.13235294117647101</v>
      </c>
      <c r="AN10" s="13">
        <v>0.15384615384615399</v>
      </c>
      <c r="AO10" s="13">
        <v>0.27692307692307699</v>
      </c>
      <c r="AP10" s="13"/>
      <c r="AQ10" s="13">
        <v>0.17027863777089799</v>
      </c>
      <c r="AR10" s="13">
        <v>0.155963302752294</v>
      </c>
      <c r="AS10" s="13"/>
      <c r="AT10" s="13">
        <v>0.17307692307692299</v>
      </c>
      <c r="AU10" s="13">
        <v>0.16250000000000001</v>
      </c>
      <c r="AV10" s="13"/>
      <c r="AW10" s="13">
        <v>0.147783251231527</v>
      </c>
      <c r="AX10" s="13">
        <v>0.17123287671232901</v>
      </c>
      <c r="AY10" s="13"/>
      <c r="AZ10" s="13">
        <v>0.14181818181818201</v>
      </c>
      <c r="BA10" s="13">
        <v>0.18406593406593399</v>
      </c>
      <c r="BB10" s="13"/>
      <c r="BC10" s="13">
        <v>0.142441860465116</v>
      </c>
      <c r="BD10" s="13">
        <v>0.21800947867298601</v>
      </c>
      <c r="BE10" s="13"/>
      <c r="BF10" s="13">
        <v>0.17910447761194001</v>
      </c>
      <c r="BG10" s="13">
        <v>0.119047619047619</v>
      </c>
      <c r="BH10" s="13"/>
      <c r="BI10" s="13">
        <v>0.21794871794871801</v>
      </c>
      <c r="BJ10" s="13">
        <v>0.15547703180212</v>
      </c>
      <c r="BK10" s="13"/>
      <c r="BL10" s="13">
        <v>0.16254416961130699</v>
      </c>
      <c r="BM10" s="13">
        <v>0.16524216524216501</v>
      </c>
    </row>
    <row r="11" spans="2:65" x14ac:dyDescent="0.3">
      <c r="B11" s="14" t="s">
        <v>111</v>
      </c>
      <c r="C11" s="13">
        <v>0.104454685099846</v>
      </c>
      <c r="D11" s="13">
        <v>0.12627986348122899</v>
      </c>
      <c r="E11" s="13">
        <v>8.7818696883852701E-2</v>
      </c>
      <c r="F11" s="13"/>
      <c r="G11" s="13">
        <v>6.7796610169491497E-2</v>
      </c>
      <c r="H11" s="13">
        <v>0.101449275362319</v>
      </c>
      <c r="I11" s="13">
        <v>0.101449275362319</v>
      </c>
      <c r="J11" s="13">
        <v>0.127906976744186</v>
      </c>
      <c r="K11" s="13">
        <v>0.12280701754386</v>
      </c>
      <c r="L11" s="13">
        <v>0.155555555555556</v>
      </c>
      <c r="M11" s="13"/>
      <c r="N11" s="13">
        <v>9.9567099567099596E-2</v>
      </c>
      <c r="O11" s="13">
        <v>0.125</v>
      </c>
      <c r="P11" s="13">
        <v>5.2083333333333301E-2</v>
      </c>
      <c r="Q11" s="13">
        <v>0.12</v>
      </c>
      <c r="R11" s="13"/>
      <c r="S11" s="13">
        <v>8.7837837837837801E-2</v>
      </c>
      <c r="T11" s="13">
        <v>0.13114754098360701</v>
      </c>
      <c r="U11" s="13">
        <v>8.3333333333333301E-2</v>
      </c>
      <c r="V11" s="13">
        <v>0.14583333333333301</v>
      </c>
      <c r="W11" s="13">
        <v>5.5555555555555601E-2</v>
      </c>
      <c r="X11" s="13">
        <v>0.18032786885245899</v>
      </c>
      <c r="Y11" s="13">
        <v>5.8823529411764698E-2</v>
      </c>
      <c r="Z11" s="13">
        <v>4.7619047619047603E-2</v>
      </c>
      <c r="AA11" s="13">
        <v>0.11111111111111099</v>
      </c>
      <c r="AB11" s="13">
        <v>0.13953488372093001</v>
      </c>
      <c r="AC11" s="13">
        <v>6.4516129032258104E-2</v>
      </c>
      <c r="AD11" s="13">
        <v>0.14285714285714299</v>
      </c>
      <c r="AE11" s="13"/>
      <c r="AF11" s="13">
        <v>0.10542635658914699</v>
      </c>
      <c r="AG11" s="13">
        <v>0</v>
      </c>
      <c r="AH11" s="13"/>
      <c r="AI11" s="13">
        <v>0.12288135593220301</v>
      </c>
      <c r="AJ11" s="13">
        <v>8.6956521739130405E-2</v>
      </c>
      <c r="AK11" s="13">
        <v>9.0361445783132502E-2</v>
      </c>
      <c r="AL11" s="13"/>
      <c r="AM11" s="13">
        <v>2.9411764705882401E-2</v>
      </c>
      <c r="AN11" s="13">
        <v>9.6153846153846201E-2</v>
      </c>
      <c r="AO11" s="13">
        <v>0.17692307692307699</v>
      </c>
      <c r="AP11" s="13"/>
      <c r="AQ11" s="13">
        <v>0.108359133126935</v>
      </c>
      <c r="AR11" s="13">
        <v>0.100917431192661</v>
      </c>
      <c r="AS11" s="13"/>
      <c r="AT11" s="13">
        <v>0.128205128205128</v>
      </c>
      <c r="AU11" s="13">
        <v>0.1</v>
      </c>
      <c r="AV11" s="13"/>
      <c r="AW11" s="13">
        <v>0.108374384236453</v>
      </c>
      <c r="AX11" s="13">
        <v>0.102739726027397</v>
      </c>
      <c r="AY11" s="13"/>
      <c r="AZ11" s="13">
        <v>9.0909090909090898E-2</v>
      </c>
      <c r="BA11" s="13">
        <v>0.112637362637363</v>
      </c>
      <c r="BB11" s="13"/>
      <c r="BC11" s="13">
        <v>0.116279069767442</v>
      </c>
      <c r="BD11" s="13">
        <v>7.5829383886255902E-2</v>
      </c>
      <c r="BE11" s="13"/>
      <c r="BF11" s="13">
        <v>9.7014925373134303E-2</v>
      </c>
      <c r="BG11" s="13">
        <v>0.128571428571429</v>
      </c>
      <c r="BH11" s="13"/>
      <c r="BI11" s="13">
        <v>8.9743589743589702E-2</v>
      </c>
      <c r="BJ11" s="13">
        <v>0.107773851590106</v>
      </c>
      <c r="BK11" s="13"/>
      <c r="BL11" s="13">
        <v>0.11307420494699599</v>
      </c>
      <c r="BM11" s="13">
        <v>9.9715099715099703E-2</v>
      </c>
    </row>
    <row r="12" spans="2:65" x14ac:dyDescent="0.3">
      <c r="B12" s="14" t="s">
        <v>239</v>
      </c>
      <c r="C12" s="13">
        <v>4.3010752688171998E-2</v>
      </c>
      <c r="D12" s="13">
        <v>5.8020477815699703E-2</v>
      </c>
      <c r="E12" s="13">
        <v>3.1161473087818699E-2</v>
      </c>
      <c r="F12" s="13"/>
      <c r="G12" s="13">
        <v>2.5423728813559299E-2</v>
      </c>
      <c r="H12" s="13">
        <v>3.3816425120772903E-2</v>
      </c>
      <c r="I12" s="13">
        <v>7.2463768115942004E-3</v>
      </c>
      <c r="J12" s="13">
        <v>6.9767441860465101E-2</v>
      </c>
      <c r="K12" s="13">
        <v>0.105263157894737</v>
      </c>
      <c r="L12" s="13">
        <v>0.11111111111111099</v>
      </c>
      <c r="M12" s="13"/>
      <c r="N12" s="13">
        <v>5.1948051948052E-2</v>
      </c>
      <c r="O12" s="13">
        <v>2.9761904761904798E-2</v>
      </c>
      <c r="P12" s="13">
        <v>4.1666666666666699E-2</v>
      </c>
      <c r="Q12" s="13">
        <v>4.6666666666666697E-2</v>
      </c>
      <c r="R12" s="13"/>
      <c r="S12" s="13">
        <v>4.0540540540540501E-2</v>
      </c>
      <c r="T12" s="13">
        <v>3.2786885245901599E-2</v>
      </c>
      <c r="U12" s="13">
        <v>0</v>
      </c>
      <c r="V12" s="13">
        <v>8.3333333333333301E-2</v>
      </c>
      <c r="W12" s="13">
        <v>1.85185185185185E-2</v>
      </c>
      <c r="X12" s="13">
        <v>4.91803278688525E-2</v>
      </c>
      <c r="Y12" s="13">
        <v>5.8823529411764698E-2</v>
      </c>
      <c r="Z12" s="13">
        <v>4.7619047619047603E-2</v>
      </c>
      <c r="AA12" s="13">
        <v>3.3333333333333298E-2</v>
      </c>
      <c r="AB12" s="13">
        <v>6.9767441860465101E-2</v>
      </c>
      <c r="AC12" s="13">
        <v>3.2258064516128997E-2</v>
      </c>
      <c r="AD12" s="13">
        <v>0.14285714285714299</v>
      </c>
      <c r="AE12" s="13"/>
      <c r="AF12" s="13">
        <v>4.3410852713178301E-2</v>
      </c>
      <c r="AG12" s="13">
        <v>0</v>
      </c>
      <c r="AH12" s="13"/>
      <c r="AI12" s="13">
        <v>2.9661016949152502E-2</v>
      </c>
      <c r="AJ12" s="13">
        <v>4.3478260869565202E-2</v>
      </c>
      <c r="AK12" s="13">
        <v>5.1204819277108397E-2</v>
      </c>
      <c r="AL12" s="13"/>
      <c r="AM12" s="13">
        <v>2.9411764705882401E-2</v>
      </c>
      <c r="AN12" s="13">
        <v>1.9230769230769201E-2</v>
      </c>
      <c r="AO12" s="13">
        <v>3.8461538461538498E-2</v>
      </c>
      <c r="AP12" s="13"/>
      <c r="AQ12" s="13">
        <v>2.4767801857585099E-2</v>
      </c>
      <c r="AR12" s="13">
        <v>6.1162079510703397E-2</v>
      </c>
      <c r="AS12" s="13"/>
      <c r="AT12" s="13">
        <v>1.2820512820512799E-2</v>
      </c>
      <c r="AU12" s="13">
        <v>5.4166666666666703E-2</v>
      </c>
      <c r="AV12" s="13"/>
      <c r="AW12" s="13">
        <v>4.9261083743842402E-2</v>
      </c>
      <c r="AX12" s="13">
        <v>3.88127853881279E-2</v>
      </c>
      <c r="AY12" s="13"/>
      <c r="AZ12" s="13">
        <v>4.72727272727273E-2</v>
      </c>
      <c r="BA12" s="13">
        <v>4.1208791208791201E-2</v>
      </c>
      <c r="BB12" s="13"/>
      <c r="BC12" s="13">
        <v>4.3604651162790699E-2</v>
      </c>
      <c r="BD12" s="13">
        <v>4.7393364928909901E-2</v>
      </c>
      <c r="BE12" s="13"/>
      <c r="BF12" s="13">
        <v>3.7313432835820899E-2</v>
      </c>
      <c r="BG12" s="13">
        <v>4.7619047619047603E-2</v>
      </c>
      <c r="BH12" s="13"/>
      <c r="BI12" s="13">
        <v>3.8461538461538498E-2</v>
      </c>
      <c r="BJ12" s="13">
        <v>4.4169611307420503E-2</v>
      </c>
      <c r="BK12" s="13"/>
      <c r="BL12" s="13">
        <v>4.5936395759717301E-2</v>
      </c>
      <c r="BM12" s="13">
        <v>4.2735042735042701E-2</v>
      </c>
    </row>
    <row r="13" spans="2:65" x14ac:dyDescent="0.3">
      <c r="B13" s="14" t="s">
        <v>91</v>
      </c>
      <c r="C13" s="13">
        <v>4.7619047619047603E-2</v>
      </c>
      <c r="D13" s="13">
        <v>3.0716723549488099E-2</v>
      </c>
      <c r="E13" s="13">
        <v>6.2322946175637398E-2</v>
      </c>
      <c r="F13" s="13"/>
      <c r="G13" s="13">
        <v>4.2372881355932202E-2</v>
      </c>
      <c r="H13" s="13">
        <v>4.3478260869565202E-2</v>
      </c>
      <c r="I13" s="13">
        <v>1.4492753623188401E-2</v>
      </c>
      <c r="J13" s="13">
        <v>9.3023255813953501E-2</v>
      </c>
      <c r="K13" s="13">
        <v>5.2631578947368397E-2</v>
      </c>
      <c r="L13" s="13">
        <v>8.8888888888888906E-2</v>
      </c>
      <c r="M13" s="13"/>
      <c r="N13" s="13">
        <v>3.8961038961039002E-2</v>
      </c>
      <c r="O13" s="13">
        <v>5.3571428571428603E-2</v>
      </c>
      <c r="P13" s="13">
        <v>6.25E-2</v>
      </c>
      <c r="Q13" s="13">
        <v>0.04</v>
      </c>
      <c r="R13" s="13"/>
      <c r="S13" s="13">
        <v>2.7027027027027001E-2</v>
      </c>
      <c r="T13" s="13">
        <v>8.1967213114754106E-2</v>
      </c>
      <c r="U13" s="13">
        <v>0.11111111111111099</v>
      </c>
      <c r="V13" s="13">
        <v>2.0833333333333301E-2</v>
      </c>
      <c r="W13" s="13">
        <v>3.7037037037037E-2</v>
      </c>
      <c r="X13" s="13">
        <v>4.91803278688525E-2</v>
      </c>
      <c r="Y13" s="13">
        <v>3.9215686274509803E-2</v>
      </c>
      <c r="Z13" s="13">
        <v>0</v>
      </c>
      <c r="AA13" s="13">
        <v>6.6666666666666693E-2</v>
      </c>
      <c r="AB13" s="13">
        <v>2.32558139534884E-2</v>
      </c>
      <c r="AC13" s="13">
        <v>9.6774193548387094E-2</v>
      </c>
      <c r="AD13" s="13">
        <v>0</v>
      </c>
      <c r="AE13" s="13"/>
      <c r="AF13" s="13">
        <v>4.8062015503876003E-2</v>
      </c>
      <c r="AG13" s="13">
        <v>0</v>
      </c>
      <c r="AH13" s="13"/>
      <c r="AI13" s="13">
        <v>4.2372881355932202E-2</v>
      </c>
      <c r="AJ13" s="13">
        <v>0</v>
      </c>
      <c r="AK13" s="13">
        <v>6.02409638554217E-2</v>
      </c>
      <c r="AL13" s="13"/>
      <c r="AM13" s="13">
        <v>1.4705882352941201E-2</v>
      </c>
      <c r="AN13" s="13">
        <v>1.9230769230769201E-2</v>
      </c>
      <c r="AO13" s="13">
        <v>5.3846153846153801E-2</v>
      </c>
      <c r="AP13" s="13"/>
      <c r="AQ13" s="13">
        <v>3.09597523219814E-2</v>
      </c>
      <c r="AR13" s="13">
        <v>6.4220183486238494E-2</v>
      </c>
      <c r="AS13" s="13"/>
      <c r="AT13" s="13">
        <v>6.4102564102564097E-2</v>
      </c>
      <c r="AU13" s="13">
        <v>4.3749999999999997E-2</v>
      </c>
      <c r="AV13" s="13"/>
      <c r="AW13" s="13">
        <v>5.91133004926108E-2</v>
      </c>
      <c r="AX13" s="13">
        <v>4.1095890410958902E-2</v>
      </c>
      <c r="AY13" s="13"/>
      <c r="AZ13" s="13">
        <v>7.2727272727272696E-2</v>
      </c>
      <c r="BA13" s="13">
        <v>2.1978021978022001E-2</v>
      </c>
      <c r="BB13" s="13"/>
      <c r="BC13" s="13">
        <v>3.7790697674418602E-2</v>
      </c>
      <c r="BD13" s="13">
        <v>7.10900473933649E-2</v>
      </c>
      <c r="BE13" s="13"/>
      <c r="BF13" s="13">
        <v>2.2388059701492501E-2</v>
      </c>
      <c r="BG13" s="13">
        <v>4.7619047619047603E-2</v>
      </c>
      <c r="BH13" s="13"/>
      <c r="BI13" s="13">
        <v>2.5641025641025599E-2</v>
      </c>
      <c r="BJ13" s="13">
        <v>4.9469964664311E-2</v>
      </c>
      <c r="BK13" s="13"/>
      <c r="BL13" s="13">
        <v>5.6537102473498198E-2</v>
      </c>
      <c r="BM13" s="13">
        <v>3.9886039886039899E-2</v>
      </c>
    </row>
    <row r="14" spans="2:65" x14ac:dyDescent="0.3">
      <c r="B14" s="25" t="s">
        <v>112</v>
      </c>
      <c r="C14" s="26">
        <v>0.64055299539170496</v>
      </c>
      <c r="D14" s="26">
        <v>0.58703071672354901</v>
      </c>
      <c r="E14" s="26">
        <v>0.685552407932011</v>
      </c>
      <c r="F14" s="26"/>
      <c r="G14" s="26">
        <v>0.65254237288135597</v>
      </c>
      <c r="H14" s="26">
        <v>0.62801932367149704</v>
      </c>
      <c r="I14" s="26">
        <v>0.75362318840579701</v>
      </c>
      <c r="J14" s="26">
        <v>0.59302325581395299</v>
      </c>
      <c r="K14" s="26">
        <v>0.56140350877193002</v>
      </c>
      <c r="L14" s="26">
        <v>0.51111111111111096</v>
      </c>
      <c r="M14" s="26"/>
      <c r="N14" s="26">
        <v>0.64069264069264098</v>
      </c>
      <c r="O14" s="26">
        <v>0.64880952380952395</v>
      </c>
      <c r="P14" s="26">
        <v>0.67708333333333304</v>
      </c>
      <c r="Q14" s="26">
        <v>0.62666666666666704</v>
      </c>
      <c r="R14" s="26"/>
      <c r="S14" s="26">
        <v>0.67567567567567599</v>
      </c>
      <c r="T14" s="26">
        <v>0.55737704918032804</v>
      </c>
      <c r="U14" s="26">
        <v>0.75</v>
      </c>
      <c r="V14" s="26">
        <v>0.625</v>
      </c>
      <c r="W14" s="26">
        <v>0.68518518518518501</v>
      </c>
      <c r="X14" s="26">
        <v>0.57377049180327899</v>
      </c>
      <c r="Y14" s="26">
        <v>0.62745098039215697</v>
      </c>
      <c r="Z14" s="26">
        <v>0.71428571428571397</v>
      </c>
      <c r="AA14" s="26">
        <v>0.64444444444444404</v>
      </c>
      <c r="AB14" s="26">
        <v>0.55813953488372103</v>
      </c>
      <c r="AC14" s="26">
        <v>0.64516129032258096</v>
      </c>
      <c r="AD14" s="26">
        <v>0.71428571428571397</v>
      </c>
      <c r="AE14" s="26"/>
      <c r="AF14" s="26">
        <v>0.64341085271317799</v>
      </c>
      <c r="AG14" s="26">
        <v>0.4</v>
      </c>
      <c r="AH14" s="26"/>
      <c r="AI14" s="26">
        <v>0.62711864406779705</v>
      </c>
      <c r="AJ14" s="26">
        <v>0.63768115942029002</v>
      </c>
      <c r="AK14" s="26">
        <v>0.65963855421686701</v>
      </c>
      <c r="AL14" s="26"/>
      <c r="AM14" s="26">
        <v>0.79411764705882404</v>
      </c>
      <c r="AN14" s="26">
        <v>0.71153846153846101</v>
      </c>
      <c r="AO14" s="26">
        <v>0.45384615384615401</v>
      </c>
      <c r="AP14" s="26"/>
      <c r="AQ14" s="26">
        <v>0.66563467492260098</v>
      </c>
      <c r="AR14" s="26">
        <v>0.61773700305810397</v>
      </c>
      <c r="AS14" s="26"/>
      <c r="AT14" s="26">
        <v>0.62179487179487203</v>
      </c>
      <c r="AU14" s="26">
        <v>0.63958333333333295</v>
      </c>
      <c r="AV14" s="26"/>
      <c r="AW14" s="26">
        <v>0.63546798029556695</v>
      </c>
      <c r="AX14" s="26">
        <v>0.64611872146118698</v>
      </c>
      <c r="AY14" s="26"/>
      <c r="AZ14" s="26">
        <v>0.647272727272727</v>
      </c>
      <c r="BA14" s="26">
        <v>0.64010989010988995</v>
      </c>
      <c r="BB14" s="26"/>
      <c r="BC14" s="26">
        <v>0.65988372093023295</v>
      </c>
      <c r="BD14" s="26">
        <v>0.58767772511848304</v>
      </c>
      <c r="BE14" s="26"/>
      <c r="BF14" s="26">
        <v>0.66417910447761197</v>
      </c>
      <c r="BG14" s="26">
        <v>0.65714285714285703</v>
      </c>
      <c r="BH14" s="26"/>
      <c r="BI14" s="26">
        <v>0.62820512820512797</v>
      </c>
      <c r="BJ14" s="26">
        <v>0.64310954063604198</v>
      </c>
      <c r="BK14" s="26"/>
      <c r="BL14" s="26">
        <v>0.62190812720848099</v>
      </c>
      <c r="BM14" s="26">
        <v>0.65242165242165195</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0.68202764976958496</v>
      </c>
      <c r="D8" s="13">
        <v>0.64163822525597303</v>
      </c>
      <c r="E8" s="13">
        <v>0.71388101983002805</v>
      </c>
      <c r="F8" s="13"/>
      <c r="G8" s="13">
        <v>0.61016949152542399</v>
      </c>
      <c r="H8" s="13">
        <v>0.68115942028985499</v>
      </c>
      <c r="I8" s="13">
        <v>0.70289855072463803</v>
      </c>
      <c r="J8" s="13">
        <v>0.73255813953488402</v>
      </c>
      <c r="K8" s="13">
        <v>0.73684210526315796</v>
      </c>
      <c r="L8" s="13">
        <v>0.64444444444444404</v>
      </c>
      <c r="M8" s="13"/>
      <c r="N8" s="13">
        <v>0.74025974025973995</v>
      </c>
      <c r="O8" s="13">
        <v>0.66071428571428603</v>
      </c>
      <c r="P8" s="13">
        <v>0.64583333333333304</v>
      </c>
      <c r="Q8" s="13">
        <v>0.64</v>
      </c>
      <c r="R8" s="13"/>
      <c r="S8" s="13">
        <v>0.68243243243243201</v>
      </c>
      <c r="T8" s="13">
        <v>0.68852459016393397</v>
      </c>
      <c r="U8" s="13">
        <v>0.69444444444444398</v>
      </c>
      <c r="V8" s="13">
        <v>0.66666666666666696</v>
      </c>
      <c r="W8" s="13">
        <v>0.592592592592593</v>
      </c>
      <c r="X8" s="13">
        <v>0.65573770491803296</v>
      </c>
      <c r="Y8" s="13">
        <v>0.72549019607843102</v>
      </c>
      <c r="Z8" s="13">
        <v>0.80952380952380998</v>
      </c>
      <c r="AA8" s="13">
        <v>0.68888888888888899</v>
      </c>
      <c r="AB8" s="13">
        <v>0.581395348837209</v>
      </c>
      <c r="AC8" s="13">
        <v>0.80645161290322598</v>
      </c>
      <c r="AD8" s="13">
        <v>0.85714285714285698</v>
      </c>
      <c r="AE8" s="13"/>
      <c r="AF8" s="13">
        <v>0.67906976744185998</v>
      </c>
      <c r="AG8" s="13">
        <v>1</v>
      </c>
      <c r="AH8" s="13"/>
      <c r="AI8" s="13">
        <v>0.76271186440677996</v>
      </c>
      <c r="AJ8" s="13">
        <v>0.69565217391304301</v>
      </c>
      <c r="AK8" s="13">
        <v>0.626506024096386</v>
      </c>
      <c r="AL8" s="13"/>
      <c r="AM8" s="13">
        <v>0.88235294117647101</v>
      </c>
      <c r="AN8" s="13">
        <v>0.55769230769230804</v>
      </c>
      <c r="AO8" s="13">
        <v>0.75384615384615405</v>
      </c>
      <c r="AP8" s="13"/>
      <c r="AQ8" s="13">
        <v>0.69349845201238403</v>
      </c>
      <c r="AR8" s="13">
        <v>0.672782874617737</v>
      </c>
      <c r="AS8" s="13"/>
      <c r="AT8" s="13">
        <v>0.63461538461538503</v>
      </c>
      <c r="AU8" s="13">
        <v>0.69166666666666698</v>
      </c>
      <c r="AV8" s="13"/>
      <c r="AW8" s="13">
        <v>0.65517241379310298</v>
      </c>
      <c r="AX8" s="13">
        <v>0.69178082191780799</v>
      </c>
      <c r="AY8" s="13"/>
      <c r="AZ8" s="13">
        <v>0.70181818181818201</v>
      </c>
      <c r="BA8" s="13">
        <v>0.66208791208791196</v>
      </c>
      <c r="BB8" s="13"/>
      <c r="BC8" s="13">
        <v>0.68313953488372103</v>
      </c>
      <c r="BD8" s="13">
        <v>0.64928909952606595</v>
      </c>
      <c r="BE8" s="13"/>
      <c r="BF8" s="13">
        <v>0.72388059701492502</v>
      </c>
      <c r="BG8" s="13">
        <v>0.65714285714285703</v>
      </c>
      <c r="BH8" s="13"/>
      <c r="BI8" s="13">
        <v>0.53846153846153799</v>
      </c>
      <c r="BJ8" s="13">
        <v>0.704946996466431</v>
      </c>
      <c r="BK8" s="13"/>
      <c r="BL8" s="13">
        <v>0.69257950530035295</v>
      </c>
      <c r="BM8" s="13">
        <v>0.68660968660968702</v>
      </c>
    </row>
    <row r="9" spans="2:65" x14ac:dyDescent="0.3">
      <c r="B9" s="14" t="s">
        <v>109</v>
      </c>
      <c r="C9" s="13">
        <v>0.18894009216589899</v>
      </c>
      <c r="D9" s="13">
        <v>0.21160409556314</v>
      </c>
      <c r="E9" s="13">
        <v>0.16997167138810201</v>
      </c>
      <c r="F9" s="13"/>
      <c r="G9" s="13">
        <v>0.24576271186440701</v>
      </c>
      <c r="H9" s="13">
        <v>0.18357487922705301</v>
      </c>
      <c r="I9" s="13">
        <v>0.19565217391304299</v>
      </c>
      <c r="J9" s="13">
        <v>0.116279069767442</v>
      </c>
      <c r="K9" s="13">
        <v>0.175438596491228</v>
      </c>
      <c r="L9" s="13">
        <v>0.2</v>
      </c>
      <c r="M9" s="13"/>
      <c r="N9" s="13">
        <v>0.16017316017316</v>
      </c>
      <c r="O9" s="13">
        <v>0.19642857142857101</v>
      </c>
      <c r="P9" s="13">
        <v>0.20833333333333301</v>
      </c>
      <c r="Q9" s="13">
        <v>0.206666666666667</v>
      </c>
      <c r="R9" s="13"/>
      <c r="S9" s="13">
        <v>0.20945945945945901</v>
      </c>
      <c r="T9" s="13">
        <v>0.19672131147541</v>
      </c>
      <c r="U9" s="13">
        <v>0.194444444444444</v>
      </c>
      <c r="V9" s="13">
        <v>0.20833333333333301</v>
      </c>
      <c r="W9" s="13">
        <v>0.240740740740741</v>
      </c>
      <c r="X9" s="13">
        <v>0.24590163934426201</v>
      </c>
      <c r="Y9" s="13">
        <v>0.15686274509803899</v>
      </c>
      <c r="Z9" s="13">
        <v>9.5238095238095205E-2</v>
      </c>
      <c r="AA9" s="13">
        <v>0.122222222222222</v>
      </c>
      <c r="AB9" s="13">
        <v>0.232558139534884</v>
      </c>
      <c r="AC9" s="13">
        <v>9.6774193548387094E-2</v>
      </c>
      <c r="AD9" s="13">
        <v>0.14285714285714299</v>
      </c>
      <c r="AE9" s="13"/>
      <c r="AF9" s="13">
        <v>0.190697674418605</v>
      </c>
      <c r="AG9" s="13">
        <v>0</v>
      </c>
      <c r="AH9" s="13"/>
      <c r="AI9" s="13">
        <v>0.14830508474576301</v>
      </c>
      <c r="AJ9" s="13">
        <v>0.173913043478261</v>
      </c>
      <c r="AK9" s="13">
        <v>0.21686746987951799</v>
      </c>
      <c r="AL9" s="13"/>
      <c r="AM9" s="13">
        <v>8.8235294117647106E-2</v>
      </c>
      <c r="AN9" s="13">
        <v>0.230769230769231</v>
      </c>
      <c r="AO9" s="13">
        <v>0.146153846153846</v>
      </c>
      <c r="AP9" s="13"/>
      <c r="AQ9" s="13">
        <v>0.18266253869969001</v>
      </c>
      <c r="AR9" s="13">
        <v>0.19571865443425099</v>
      </c>
      <c r="AS9" s="13"/>
      <c r="AT9" s="13">
        <v>0.237179487179487</v>
      </c>
      <c r="AU9" s="13">
        <v>0.179166666666667</v>
      </c>
      <c r="AV9" s="13"/>
      <c r="AW9" s="13">
        <v>0.19211822660098499</v>
      </c>
      <c r="AX9" s="13">
        <v>0.18949771689497699</v>
      </c>
      <c r="AY9" s="13"/>
      <c r="AZ9" s="13">
        <v>0.189090909090909</v>
      </c>
      <c r="BA9" s="13">
        <v>0.18956043956044</v>
      </c>
      <c r="BB9" s="13"/>
      <c r="BC9" s="13">
        <v>0.19767441860465099</v>
      </c>
      <c r="BD9" s="13">
        <v>0.20379146919431301</v>
      </c>
      <c r="BE9" s="13"/>
      <c r="BF9" s="13">
        <v>0.17910447761194001</v>
      </c>
      <c r="BG9" s="13">
        <v>0.20952380952381</v>
      </c>
      <c r="BH9" s="13"/>
      <c r="BI9" s="13">
        <v>0.269230769230769</v>
      </c>
      <c r="BJ9" s="13">
        <v>0.17844522968197901</v>
      </c>
      <c r="BK9" s="13"/>
      <c r="BL9" s="13">
        <v>0.17314487632508799</v>
      </c>
      <c r="BM9" s="13">
        <v>0.19658119658119699</v>
      </c>
    </row>
    <row r="10" spans="2:65" x14ac:dyDescent="0.3">
      <c r="B10" s="14" t="s">
        <v>110</v>
      </c>
      <c r="C10" s="13">
        <v>4.3010752688171998E-2</v>
      </c>
      <c r="D10" s="13">
        <v>5.4607508532423202E-2</v>
      </c>
      <c r="E10" s="13">
        <v>3.39943342776204E-2</v>
      </c>
      <c r="F10" s="13"/>
      <c r="G10" s="13">
        <v>6.7796610169491497E-2</v>
      </c>
      <c r="H10" s="13">
        <v>5.3140096618357502E-2</v>
      </c>
      <c r="I10" s="13">
        <v>3.6231884057971002E-2</v>
      </c>
      <c r="J10" s="13">
        <v>2.32558139534884E-2</v>
      </c>
      <c r="K10" s="13">
        <v>1.7543859649122799E-2</v>
      </c>
      <c r="L10" s="13">
        <v>2.2222222222222199E-2</v>
      </c>
      <c r="M10" s="13"/>
      <c r="N10" s="13">
        <v>3.03030303030303E-2</v>
      </c>
      <c r="O10" s="13">
        <v>4.7619047619047603E-2</v>
      </c>
      <c r="P10" s="13">
        <v>6.25E-2</v>
      </c>
      <c r="Q10" s="13">
        <v>4.6666666666666697E-2</v>
      </c>
      <c r="R10" s="13"/>
      <c r="S10" s="13">
        <v>4.0540540540540501E-2</v>
      </c>
      <c r="T10" s="13">
        <v>4.91803278688525E-2</v>
      </c>
      <c r="U10" s="13">
        <v>0</v>
      </c>
      <c r="V10" s="13">
        <v>4.1666666666666699E-2</v>
      </c>
      <c r="W10" s="13">
        <v>9.2592592592592601E-2</v>
      </c>
      <c r="X10" s="13">
        <v>0</v>
      </c>
      <c r="Y10" s="13">
        <v>3.9215686274509803E-2</v>
      </c>
      <c r="Z10" s="13">
        <v>4.7619047619047603E-2</v>
      </c>
      <c r="AA10" s="13">
        <v>7.7777777777777807E-2</v>
      </c>
      <c r="AB10" s="13">
        <v>0</v>
      </c>
      <c r="AC10" s="13">
        <v>6.4516129032258104E-2</v>
      </c>
      <c r="AD10" s="13">
        <v>0</v>
      </c>
      <c r="AE10" s="13"/>
      <c r="AF10" s="13">
        <v>4.3410852713178301E-2</v>
      </c>
      <c r="AG10" s="13">
        <v>0</v>
      </c>
      <c r="AH10" s="13"/>
      <c r="AI10" s="13">
        <v>5.5084745762711898E-2</v>
      </c>
      <c r="AJ10" s="13">
        <v>4.3478260869565202E-2</v>
      </c>
      <c r="AK10" s="13">
        <v>3.6144578313252997E-2</v>
      </c>
      <c r="AL10" s="13"/>
      <c r="AM10" s="13">
        <v>1.4705882352941201E-2</v>
      </c>
      <c r="AN10" s="13">
        <v>0.17307692307692299</v>
      </c>
      <c r="AO10" s="13">
        <v>3.0769230769230799E-2</v>
      </c>
      <c r="AP10" s="13"/>
      <c r="AQ10" s="13">
        <v>4.02476780185759E-2</v>
      </c>
      <c r="AR10" s="13">
        <v>4.2813455657492401E-2</v>
      </c>
      <c r="AS10" s="13"/>
      <c r="AT10" s="13">
        <v>5.1282051282051301E-2</v>
      </c>
      <c r="AU10" s="13">
        <v>3.7499999999999999E-2</v>
      </c>
      <c r="AV10" s="13"/>
      <c r="AW10" s="13">
        <v>6.4039408866995107E-2</v>
      </c>
      <c r="AX10" s="13">
        <v>3.42465753424658E-2</v>
      </c>
      <c r="AY10" s="13"/>
      <c r="AZ10" s="13">
        <v>3.6363636363636397E-2</v>
      </c>
      <c r="BA10" s="13">
        <v>4.94505494505494E-2</v>
      </c>
      <c r="BB10" s="13"/>
      <c r="BC10" s="13">
        <v>4.3604651162790699E-2</v>
      </c>
      <c r="BD10" s="13">
        <v>4.2654028436019002E-2</v>
      </c>
      <c r="BE10" s="13"/>
      <c r="BF10" s="13">
        <v>3.7313432835820899E-2</v>
      </c>
      <c r="BG10" s="13">
        <v>4.7619047619047603E-2</v>
      </c>
      <c r="BH10" s="13"/>
      <c r="BI10" s="13">
        <v>7.69230769230769E-2</v>
      </c>
      <c r="BJ10" s="13">
        <v>3.5335689045936397E-2</v>
      </c>
      <c r="BK10" s="13"/>
      <c r="BL10" s="13">
        <v>4.9469964664311E-2</v>
      </c>
      <c r="BM10" s="13">
        <v>3.1339031339031299E-2</v>
      </c>
    </row>
    <row r="11" spans="2:65" x14ac:dyDescent="0.3">
      <c r="B11" s="14" t="s">
        <v>111</v>
      </c>
      <c r="C11" s="13">
        <v>3.9938556067588303E-2</v>
      </c>
      <c r="D11" s="13">
        <v>5.4607508532423202E-2</v>
      </c>
      <c r="E11" s="13">
        <v>2.8328611898017001E-2</v>
      </c>
      <c r="F11" s="13"/>
      <c r="G11" s="13">
        <v>2.5423728813559299E-2</v>
      </c>
      <c r="H11" s="13">
        <v>4.8309178743961401E-2</v>
      </c>
      <c r="I11" s="13">
        <v>4.3478260869565202E-2</v>
      </c>
      <c r="J11" s="13">
        <v>6.9767441860465101E-2</v>
      </c>
      <c r="K11" s="13">
        <v>0</v>
      </c>
      <c r="L11" s="13">
        <v>2.2222222222222199E-2</v>
      </c>
      <c r="M11" s="13"/>
      <c r="N11" s="13">
        <v>3.4632034632034597E-2</v>
      </c>
      <c r="O11" s="13">
        <v>5.3571428571428603E-2</v>
      </c>
      <c r="P11" s="13">
        <v>2.0833333333333301E-2</v>
      </c>
      <c r="Q11" s="13">
        <v>4.6666666666666697E-2</v>
      </c>
      <c r="R11" s="13"/>
      <c r="S11" s="13">
        <v>2.0270270270270299E-2</v>
      </c>
      <c r="T11" s="13">
        <v>4.91803278688525E-2</v>
      </c>
      <c r="U11" s="13">
        <v>2.7777777777777801E-2</v>
      </c>
      <c r="V11" s="13">
        <v>2.0833333333333301E-2</v>
      </c>
      <c r="W11" s="13">
        <v>5.5555555555555601E-2</v>
      </c>
      <c r="X11" s="13">
        <v>3.2786885245901599E-2</v>
      </c>
      <c r="Y11" s="13">
        <v>5.8823529411764698E-2</v>
      </c>
      <c r="Z11" s="13">
        <v>0</v>
      </c>
      <c r="AA11" s="13">
        <v>4.4444444444444398E-2</v>
      </c>
      <c r="AB11" s="13">
        <v>0.116279069767442</v>
      </c>
      <c r="AC11" s="13">
        <v>3.2258064516128997E-2</v>
      </c>
      <c r="AD11" s="13">
        <v>0</v>
      </c>
      <c r="AE11" s="13"/>
      <c r="AF11" s="13">
        <v>4.0310077519379803E-2</v>
      </c>
      <c r="AG11" s="13">
        <v>0</v>
      </c>
      <c r="AH11" s="13"/>
      <c r="AI11" s="13">
        <v>2.1186440677966101E-2</v>
      </c>
      <c r="AJ11" s="13">
        <v>8.6956521739130405E-2</v>
      </c>
      <c r="AK11" s="13">
        <v>4.2168674698795199E-2</v>
      </c>
      <c r="AL11" s="13"/>
      <c r="AM11" s="13">
        <v>0</v>
      </c>
      <c r="AN11" s="13">
        <v>3.8461538461538498E-2</v>
      </c>
      <c r="AO11" s="13">
        <v>6.15384615384615E-2</v>
      </c>
      <c r="AP11" s="13"/>
      <c r="AQ11" s="13">
        <v>4.02476780185759E-2</v>
      </c>
      <c r="AR11" s="13">
        <v>3.97553516819572E-2</v>
      </c>
      <c r="AS11" s="13"/>
      <c r="AT11" s="13">
        <v>4.48717948717949E-2</v>
      </c>
      <c r="AU11" s="13">
        <v>3.9583333333333297E-2</v>
      </c>
      <c r="AV11" s="13"/>
      <c r="AW11" s="13">
        <v>4.4334975369458102E-2</v>
      </c>
      <c r="AX11" s="13">
        <v>3.88127853881279E-2</v>
      </c>
      <c r="AY11" s="13"/>
      <c r="AZ11" s="13">
        <v>2.1818181818181799E-2</v>
      </c>
      <c r="BA11" s="13">
        <v>5.4945054945054903E-2</v>
      </c>
      <c r="BB11" s="13"/>
      <c r="BC11" s="13">
        <v>3.7790697674418602E-2</v>
      </c>
      <c r="BD11" s="13">
        <v>4.2654028436019002E-2</v>
      </c>
      <c r="BE11" s="13"/>
      <c r="BF11" s="13">
        <v>2.2388059701492501E-2</v>
      </c>
      <c r="BG11" s="13">
        <v>4.7619047619047603E-2</v>
      </c>
      <c r="BH11" s="13"/>
      <c r="BI11" s="13">
        <v>8.9743589743589702E-2</v>
      </c>
      <c r="BJ11" s="13">
        <v>3.1802120141342802E-2</v>
      </c>
      <c r="BK11" s="13"/>
      <c r="BL11" s="13">
        <v>3.1802120141342802E-2</v>
      </c>
      <c r="BM11" s="13">
        <v>4.2735042735042701E-2</v>
      </c>
    </row>
    <row r="12" spans="2:65" x14ac:dyDescent="0.3">
      <c r="B12" s="14" t="s">
        <v>239</v>
      </c>
      <c r="C12" s="13">
        <v>2.9185867895545298E-2</v>
      </c>
      <c r="D12" s="13">
        <v>2.7303754266211601E-2</v>
      </c>
      <c r="E12" s="13">
        <v>3.1161473087818699E-2</v>
      </c>
      <c r="F12" s="13"/>
      <c r="G12" s="13">
        <v>3.3898305084745797E-2</v>
      </c>
      <c r="H12" s="13">
        <v>1.4492753623188401E-2</v>
      </c>
      <c r="I12" s="13">
        <v>2.1739130434782601E-2</v>
      </c>
      <c r="J12" s="13">
        <v>4.6511627906976702E-2</v>
      </c>
      <c r="K12" s="13">
        <v>3.5087719298245598E-2</v>
      </c>
      <c r="L12" s="13">
        <v>6.6666666666666693E-2</v>
      </c>
      <c r="M12" s="13"/>
      <c r="N12" s="13">
        <v>3.03030303030303E-2</v>
      </c>
      <c r="O12" s="13">
        <v>1.7857142857142901E-2</v>
      </c>
      <c r="P12" s="13">
        <v>4.1666666666666699E-2</v>
      </c>
      <c r="Q12" s="13">
        <v>3.3333333333333298E-2</v>
      </c>
      <c r="R12" s="13"/>
      <c r="S12" s="13">
        <v>2.7027027027027001E-2</v>
      </c>
      <c r="T12" s="13">
        <v>0</v>
      </c>
      <c r="U12" s="13">
        <v>2.7777777777777801E-2</v>
      </c>
      <c r="V12" s="13">
        <v>4.1666666666666699E-2</v>
      </c>
      <c r="W12" s="13">
        <v>1.85185185185185E-2</v>
      </c>
      <c r="X12" s="13">
        <v>3.2786885245901599E-2</v>
      </c>
      <c r="Y12" s="13">
        <v>1.9607843137254902E-2</v>
      </c>
      <c r="Z12" s="13">
        <v>4.7619047619047603E-2</v>
      </c>
      <c r="AA12" s="13">
        <v>5.5555555555555601E-2</v>
      </c>
      <c r="AB12" s="13">
        <v>4.6511627906976702E-2</v>
      </c>
      <c r="AC12" s="13">
        <v>0</v>
      </c>
      <c r="AD12" s="13">
        <v>0</v>
      </c>
      <c r="AE12" s="13"/>
      <c r="AF12" s="13">
        <v>2.9457364341085299E-2</v>
      </c>
      <c r="AG12" s="13">
        <v>0</v>
      </c>
      <c r="AH12" s="13"/>
      <c r="AI12" s="13">
        <v>1.27118644067797E-2</v>
      </c>
      <c r="AJ12" s="13">
        <v>0</v>
      </c>
      <c r="AK12" s="13">
        <v>4.81927710843374E-2</v>
      </c>
      <c r="AL12" s="13"/>
      <c r="AM12" s="13">
        <v>1.4705882352941201E-2</v>
      </c>
      <c r="AN12" s="13">
        <v>0</v>
      </c>
      <c r="AO12" s="13">
        <v>7.6923076923076901E-3</v>
      </c>
      <c r="AP12" s="13"/>
      <c r="AQ12" s="13">
        <v>2.7863777089783302E-2</v>
      </c>
      <c r="AR12" s="13">
        <v>3.0581039755351699E-2</v>
      </c>
      <c r="AS12" s="13"/>
      <c r="AT12" s="13">
        <v>1.9230769230769201E-2</v>
      </c>
      <c r="AU12" s="13">
        <v>3.3333333333333298E-2</v>
      </c>
      <c r="AV12" s="13"/>
      <c r="AW12" s="13">
        <v>2.95566502463054E-2</v>
      </c>
      <c r="AX12" s="13">
        <v>2.96803652968037E-2</v>
      </c>
      <c r="AY12" s="13"/>
      <c r="AZ12" s="13">
        <v>2.54545454545455E-2</v>
      </c>
      <c r="BA12" s="13">
        <v>3.2967032967033003E-2</v>
      </c>
      <c r="BB12" s="13"/>
      <c r="BC12" s="13">
        <v>2.32558139534884E-2</v>
      </c>
      <c r="BD12" s="13">
        <v>3.7914691943128E-2</v>
      </c>
      <c r="BE12" s="13"/>
      <c r="BF12" s="13">
        <v>2.9850746268656699E-2</v>
      </c>
      <c r="BG12" s="13">
        <v>1.9047619047619001E-2</v>
      </c>
      <c r="BH12" s="13"/>
      <c r="BI12" s="13">
        <v>2.5641025641025599E-2</v>
      </c>
      <c r="BJ12" s="13">
        <v>3.00353356890459E-2</v>
      </c>
      <c r="BK12" s="13"/>
      <c r="BL12" s="13">
        <v>4.2402826855123699E-2</v>
      </c>
      <c r="BM12" s="13">
        <v>1.9943019943019901E-2</v>
      </c>
    </row>
    <row r="13" spans="2:65" x14ac:dyDescent="0.3">
      <c r="B13" s="14" t="s">
        <v>91</v>
      </c>
      <c r="C13" s="13">
        <v>1.6897081413210401E-2</v>
      </c>
      <c r="D13" s="13">
        <v>1.02389078498294E-2</v>
      </c>
      <c r="E13" s="13">
        <v>2.2662889518413599E-2</v>
      </c>
      <c r="F13" s="13"/>
      <c r="G13" s="13">
        <v>1.6949152542372899E-2</v>
      </c>
      <c r="H13" s="13">
        <v>1.9323671497584499E-2</v>
      </c>
      <c r="I13" s="13">
        <v>0</v>
      </c>
      <c r="J13" s="13">
        <v>1.16279069767442E-2</v>
      </c>
      <c r="K13" s="13">
        <v>3.5087719298245598E-2</v>
      </c>
      <c r="L13" s="13">
        <v>4.4444444444444398E-2</v>
      </c>
      <c r="M13" s="13"/>
      <c r="N13" s="13">
        <v>4.3290043290043299E-3</v>
      </c>
      <c r="O13" s="13">
        <v>2.3809523809523801E-2</v>
      </c>
      <c r="P13" s="13">
        <v>2.0833333333333301E-2</v>
      </c>
      <c r="Q13" s="13">
        <v>2.66666666666667E-2</v>
      </c>
      <c r="R13" s="13"/>
      <c r="S13" s="13">
        <v>2.0270270270270299E-2</v>
      </c>
      <c r="T13" s="13">
        <v>1.63934426229508E-2</v>
      </c>
      <c r="U13" s="13">
        <v>5.5555555555555601E-2</v>
      </c>
      <c r="V13" s="13">
        <v>2.0833333333333301E-2</v>
      </c>
      <c r="W13" s="13">
        <v>0</v>
      </c>
      <c r="X13" s="13">
        <v>3.2786885245901599E-2</v>
      </c>
      <c r="Y13" s="13">
        <v>0</v>
      </c>
      <c r="Z13" s="13">
        <v>0</v>
      </c>
      <c r="AA13" s="13">
        <v>1.1111111111111099E-2</v>
      </c>
      <c r="AB13" s="13">
        <v>2.32558139534884E-2</v>
      </c>
      <c r="AC13" s="13">
        <v>0</v>
      </c>
      <c r="AD13" s="13">
        <v>0</v>
      </c>
      <c r="AE13" s="13"/>
      <c r="AF13" s="13">
        <v>1.70542635658915E-2</v>
      </c>
      <c r="AG13" s="13">
        <v>0</v>
      </c>
      <c r="AH13" s="13"/>
      <c r="AI13" s="13">
        <v>0</v>
      </c>
      <c r="AJ13" s="13">
        <v>0</v>
      </c>
      <c r="AK13" s="13">
        <v>3.0120481927710802E-2</v>
      </c>
      <c r="AL13" s="13"/>
      <c r="AM13" s="13">
        <v>0</v>
      </c>
      <c r="AN13" s="13">
        <v>0</v>
      </c>
      <c r="AO13" s="13">
        <v>0</v>
      </c>
      <c r="AP13" s="13"/>
      <c r="AQ13" s="13">
        <v>1.54798761609907E-2</v>
      </c>
      <c r="AR13" s="13">
        <v>1.8348623853211E-2</v>
      </c>
      <c r="AS13" s="13"/>
      <c r="AT13" s="13">
        <v>1.2820512820512799E-2</v>
      </c>
      <c r="AU13" s="13">
        <v>1.8749999999999999E-2</v>
      </c>
      <c r="AV13" s="13"/>
      <c r="AW13" s="13">
        <v>1.47783251231527E-2</v>
      </c>
      <c r="AX13" s="13">
        <v>1.5981735159817399E-2</v>
      </c>
      <c r="AY13" s="13"/>
      <c r="AZ13" s="13">
        <v>2.54545454545455E-2</v>
      </c>
      <c r="BA13" s="13">
        <v>1.0989010989011E-2</v>
      </c>
      <c r="BB13" s="13"/>
      <c r="BC13" s="13">
        <v>1.4534883720930199E-2</v>
      </c>
      <c r="BD13" s="13">
        <v>2.3696682464454999E-2</v>
      </c>
      <c r="BE13" s="13"/>
      <c r="BF13" s="13">
        <v>7.4626865671641798E-3</v>
      </c>
      <c r="BG13" s="13">
        <v>1.9047619047619001E-2</v>
      </c>
      <c r="BH13" s="13"/>
      <c r="BI13" s="13">
        <v>0</v>
      </c>
      <c r="BJ13" s="13">
        <v>1.9434628975265E-2</v>
      </c>
      <c r="BK13" s="13"/>
      <c r="BL13" s="13">
        <v>1.06007067137809E-2</v>
      </c>
      <c r="BM13" s="13">
        <v>2.27920227920228E-2</v>
      </c>
    </row>
    <row r="14" spans="2:65" x14ac:dyDescent="0.3">
      <c r="B14" s="25" t="s">
        <v>112</v>
      </c>
      <c r="C14" s="26">
        <v>0.87096774193548399</v>
      </c>
      <c r="D14" s="26">
        <v>0.853242320819113</v>
      </c>
      <c r="E14" s="26">
        <v>0.88385269121813004</v>
      </c>
      <c r="F14" s="26"/>
      <c r="G14" s="26">
        <v>0.855932203389831</v>
      </c>
      <c r="H14" s="26">
        <v>0.86473429951690794</v>
      </c>
      <c r="I14" s="26">
        <v>0.89855072463768104</v>
      </c>
      <c r="J14" s="26">
        <v>0.84883720930232598</v>
      </c>
      <c r="K14" s="26">
        <v>0.91228070175438603</v>
      </c>
      <c r="L14" s="26">
        <v>0.844444444444445</v>
      </c>
      <c r="M14" s="26"/>
      <c r="N14" s="26">
        <v>0.90043290043290003</v>
      </c>
      <c r="O14" s="26">
        <v>0.85714285714285698</v>
      </c>
      <c r="P14" s="26">
        <v>0.85416666666666696</v>
      </c>
      <c r="Q14" s="26">
        <v>0.84666666666666701</v>
      </c>
      <c r="R14" s="26"/>
      <c r="S14" s="26">
        <v>0.891891891891892</v>
      </c>
      <c r="T14" s="26">
        <v>0.88524590163934402</v>
      </c>
      <c r="U14" s="26">
        <v>0.88888888888888895</v>
      </c>
      <c r="V14" s="26">
        <v>0.875</v>
      </c>
      <c r="W14" s="26">
        <v>0.83333333333333304</v>
      </c>
      <c r="X14" s="26">
        <v>0.90163934426229497</v>
      </c>
      <c r="Y14" s="26">
        <v>0.88235294117647101</v>
      </c>
      <c r="Z14" s="26">
        <v>0.90476190476190499</v>
      </c>
      <c r="AA14" s="26">
        <v>0.81111111111111101</v>
      </c>
      <c r="AB14" s="26">
        <v>0.81395348837209303</v>
      </c>
      <c r="AC14" s="26">
        <v>0.90322580645161299</v>
      </c>
      <c r="AD14" s="26">
        <v>1</v>
      </c>
      <c r="AE14" s="26"/>
      <c r="AF14" s="26">
        <v>0.86976744186046495</v>
      </c>
      <c r="AG14" s="26">
        <v>1</v>
      </c>
      <c r="AH14" s="26"/>
      <c r="AI14" s="26">
        <v>0.91101694915254205</v>
      </c>
      <c r="AJ14" s="26">
        <v>0.86956521739130399</v>
      </c>
      <c r="AK14" s="26">
        <v>0.843373493975904</v>
      </c>
      <c r="AL14" s="26"/>
      <c r="AM14" s="26">
        <v>0.97058823529411797</v>
      </c>
      <c r="AN14" s="26">
        <v>0.78846153846153899</v>
      </c>
      <c r="AO14" s="26">
        <v>0.9</v>
      </c>
      <c r="AP14" s="26"/>
      <c r="AQ14" s="26">
        <v>0.87616099071207398</v>
      </c>
      <c r="AR14" s="26">
        <v>0.86850152905198796</v>
      </c>
      <c r="AS14" s="26"/>
      <c r="AT14" s="26">
        <v>0.87179487179487203</v>
      </c>
      <c r="AU14" s="26">
        <v>0.87083333333333302</v>
      </c>
      <c r="AV14" s="26"/>
      <c r="AW14" s="26">
        <v>0.84729064039408897</v>
      </c>
      <c r="AX14" s="26">
        <v>0.88127853881278495</v>
      </c>
      <c r="AY14" s="26"/>
      <c r="AZ14" s="26">
        <v>0.89090909090909098</v>
      </c>
      <c r="BA14" s="26">
        <v>0.85164835164835195</v>
      </c>
      <c r="BB14" s="26"/>
      <c r="BC14" s="26">
        <v>0.88081395348837199</v>
      </c>
      <c r="BD14" s="26">
        <v>0.85308056872037896</v>
      </c>
      <c r="BE14" s="26"/>
      <c r="BF14" s="26">
        <v>0.90298507462686595</v>
      </c>
      <c r="BG14" s="26">
        <v>0.86666666666666703</v>
      </c>
      <c r="BH14" s="26"/>
      <c r="BI14" s="26">
        <v>0.80769230769230804</v>
      </c>
      <c r="BJ14" s="26">
        <v>0.88339222614840995</v>
      </c>
      <c r="BK14" s="26"/>
      <c r="BL14" s="26">
        <v>0.86572438162544196</v>
      </c>
      <c r="BM14" s="26">
        <v>0.88319088319088301</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0.65437788018433196</v>
      </c>
      <c r="D8" s="13">
        <v>0.61774744027303796</v>
      </c>
      <c r="E8" s="13">
        <v>0.68271954674221003</v>
      </c>
      <c r="F8" s="13"/>
      <c r="G8" s="13">
        <v>0.55084745762711895</v>
      </c>
      <c r="H8" s="13">
        <v>0.65700483091787398</v>
      </c>
      <c r="I8" s="13">
        <v>0.688405797101449</v>
      </c>
      <c r="J8" s="13">
        <v>0.73255813953488402</v>
      </c>
      <c r="K8" s="13">
        <v>0.70175438596491202</v>
      </c>
      <c r="L8" s="13">
        <v>0.6</v>
      </c>
      <c r="M8" s="13"/>
      <c r="N8" s="13">
        <v>0.70995670995671001</v>
      </c>
      <c r="O8" s="13">
        <v>0.65476190476190499</v>
      </c>
      <c r="P8" s="13">
        <v>0.59375</v>
      </c>
      <c r="Q8" s="13">
        <v>0.60666666666666702</v>
      </c>
      <c r="R8" s="13"/>
      <c r="S8" s="13">
        <v>0.68243243243243201</v>
      </c>
      <c r="T8" s="13">
        <v>0.65573770491803296</v>
      </c>
      <c r="U8" s="13">
        <v>0.63888888888888895</v>
      </c>
      <c r="V8" s="13">
        <v>0.70833333333333304</v>
      </c>
      <c r="W8" s="13">
        <v>0.48148148148148101</v>
      </c>
      <c r="X8" s="13">
        <v>0.65573770491803296</v>
      </c>
      <c r="Y8" s="13">
        <v>0.68627450980392202</v>
      </c>
      <c r="Z8" s="13">
        <v>0.76190476190476197</v>
      </c>
      <c r="AA8" s="13">
        <v>0.62222222222222201</v>
      </c>
      <c r="AB8" s="13">
        <v>0.53488372093023295</v>
      </c>
      <c r="AC8" s="13">
        <v>0.83870967741935498</v>
      </c>
      <c r="AD8" s="13">
        <v>0.85714285714285698</v>
      </c>
      <c r="AE8" s="13"/>
      <c r="AF8" s="13">
        <v>0.65116279069767402</v>
      </c>
      <c r="AG8" s="13">
        <v>1</v>
      </c>
      <c r="AH8" s="13"/>
      <c r="AI8" s="13">
        <v>0.72457627118644097</v>
      </c>
      <c r="AJ8" s="13">
        <v>0.69565217391304301</v>
      </c>
      <c r="AK8" s="13">
        <v>0.60240963855421703</v>
      </c>
      <c r="AL8" s="13"/>
      <c r="AM8" s="13">
        <v>0.88235294117647101</v>
      </c>
      <c r="AN8" s="13">
        <v>0.55769230769230804</v>
      </c>
      <c r="AO8" s="13">
        <v>0.66923076923076896</v>
      </c>
      <c r="AP8" s="13"/>
      <c r="AQ8" s="13">
        <v>0.65325077399380804</v>
      </c>
      <c r="AR8" s="13">
        <v>0.65749235474006096</v>
      </c>
      <c r="AS8" s="13"/>
      <c r="AT8" s="13">
        <v>0.58333333333333304</v>
      </c>
      <c r="AU8" s="13">
        <v>0.67500000000000004</v>
      </c>
      <c r="AV8" s="13"/>
      <c r="AW8" s="13">
        <v>0.64039408866995096</v>
      </c>
      <c r="AX8" s="13">
        <v>0.65753424657534199</v>
      </c>
      <c r="AY8" s="13"/>
      <c r="AZ8" s="13">
        <v>0.66545454545454497</v>
      </c>
      <c r="BA8" s="13">
        <v>0.64560439560439598</v>
      </c>
      <c r="BB8" s="13"/>
      <c r="BC8" s="13">
        <v>0.66569767441860495</v>
      </c>
      <c r="BD8" s="13">
        <v>0.65876777251184804</v>
      </c>
      <c r="BE8" s="13"/>
      <c r="BF8" s="13">
        <v>0.70895522388059695</v>
      </c>
      <c r="BG8" s="13">
        <v>0.63809523809523805</v>
      </c>
      <c r="BH8" s="13"/>
      <c r="BI8" s="13">
        <v>0.55128205128205099</v>
      </c>
      <c r="BJ8" s="13">
        <v>0.67137809187279196</v>
      </c>
      <c r="BK8" s="13"/>
      <c r="BL8" s="13">
        <v>0.65017667844522997</v>
      </c>
      <c r="BM8" s="13">
        <v>0.66951566951566999</v>
      </c>
    </row>
    <row r="9" spans="2:65" x14ac:dyDescent="0.3">
      <c r="B9" s="14" t="s">
        <v>109</v>
      </c>
      <c r="C9" s="13">
        <v>0.216589861751152</v>
      </c>
      <c r="D9" s="13">
        <v>0.23549488054607501</v>
      </c>
      <c r="E9" s="13">
        <v>0.20396600566572201</v>
      </c>
      <c r="F9" s="13"/>
      <c r="G9" s="13">
        <v>0.322033898305085</v>
      </c>
      <c r="H9" s="13">
        <v>0.202898550724638</v>
      </c>
      <c r="I9" s="13">
        <v>0.21014492753623201</v>
      </c>
      <c r="J9" s="13">
        <v>0.13953488372093001</v>
      </c>
      <c r="K9" s="13">
        <v>0.19298245614035101</v>
      </c>
      <c r="L9" s="13">
        <v>0.2</v>
      </c>
      <c r="M9" s="13"/>
      <c r="N9" s="13">
        <v>0.168831168831169</v>
      </c>
      <c r="O9" s="13">
        <v>0.20833333333333301</v>
      </c>
      <c r="P9" s="13">
        <v>0.30208333333333298</v>
      </c>
      <c r="Q9" s="13">
        <v>0.24</v>
      </c>
      <c r="R9" s="13"/>
      <c r="S9" s="13">
        <v>0.195945945945946</v>
      </c>
      <c r="T9" s="13">
        <v>0.213114754098361</v>
      </c>
      <c r="U9" s="13">
        <v>0.25</v>
      </c>
      <c r="V9" s="13">
        <v>0.20833333333333301</v>
      </c>
      <c r="W9" s="13">
        <v>0.31481481481481499</v>
      </c>
      <c r="X9" s="13">
        <v>0.22950819672131101</v>
      </c>
      <c r="Y9" s="13">
        <v>0.17647058823529399</v>
      </c>
      <c r="Z9" s="13">
        <v>0.19047619047618999</v>
      </c>
      <c r="AA9" s="13">
        <v>0.233333333333333</v>
      </c>
      <c r="AB9" s="13">
        <v>0.25581395348837199</v>
      </c>
      <c r="AC9" s="13">
        <v>9.6774193548387094E-2</v>
      </c>
      <c r="AD9" s="13">
        <v>0.14285714285714299</v>
      </c>
      <c r="AE9" s="13"/>
      <c r="AF9" s="13">
        <v>0.21860465116279101</v>
      </c>
      <c r="AG9" s="13">
        <v>0</v>
      </c>
      <c r="AH9" s="13"/>
      <c r="AI9" s="13">
        <v>0.17372881355932199</v>
      </c>
      <c r="AJ9" s="13">
        <v>0.231884057971014</v>
      </c>
      <c r="AK9" s="13">
        <v>0.240963855421687</v>
      </c>
      <c r="AL9" s="13"/>
      <c r="AM9" s="13">
        <v>7.3529411764705899E-2</v>
      </c>
      <c r="AN9" s="13">
        <v>0.269230769230769</v>
      </c>
      <c r="AO9" s="13">
        <v>0.22307692307692301</v>
      </c>
      <c r="AP9" s="13"/>
      <c r="AQ9" s="13">
        <v>0.22600619195046401</v>
      </c>
      <c r="AR9" s="13">
        <v>0.20795107033639099</v>
      </c>
      <c r="AS9" s="13"/>
      <c r="AT9" s="13">
        <v>0.28205128205128199</v>
      </c>
      <c r="AU9" s="13">
        <v>0.2</v>
      </c>
      <c r="AV9" s="13"/>
      <c r="AW9" s="13">
        <v>0.22660098522167499</v>
      </c>
      <c r="AX9" s="13">
        <v>0.21461187214611899</v>
      </c>
      <c r="AY9" s="13"/>
      <c r="AZ9" s="13">
        <v>0.2</v>
      </c>
      <c r="BA9" s="13">
        <v>0.230769230769231</v>
      </c>
      <c r="BB9" s="13"/>
      <c r="BC9" s="13">
        <v>0.22093023255814001</v>
      </c>
      <c r="BD9" s="13">
        <v>0.20379146919431301</v>
      </c>
      <c r="BE9" s="13"/>
      <c r="BF9" s="13">
        <v>0.238805970149254</v>
      </c>
      <c r="BG9" s="13">
        <v>0.20952380952381</v>
      </c>
      <c r="BH9" s="13"/>
      <c r="BI9" s="13">
        <v>0.28205128205128199</v>
      </c>
      <c r="BJ9" s="13">
        <v>0.208480565371025</v>
      </c>
      <c r="BK9" s="13"/>
      <c r="BL9" s="13">
        <v>0.204946996466431</v>
      </c>
      <c r="BM9" s="13">
        <v>0.22222222222222199</v>
      </c>
    </row>
    <row r="10" spans="2:65" x14ac:dyDescent="0.3">
      <c r="B10" s="14" t="s">
        <v>110</v>
      </c>
      <c r="C10" s="13">
        <v>4.3010752688171998E-2</v>
      </c>
      <c r="D10" s="13">
        <v>4.7781569965870303E-2</v>
      </c>
      <c r="E10" s="13">
        <v>3.9660056657223802E-2</v>
      </c>
      <c r="F10" s="13"/>
      <c r="G10" s="13">
        <v>4.2372881355932202E-2</v>
      </c>
      <c r="H10" s="13">
        <v>7.2463768115942004E-2</v>
      </c>
      <c r="I10" s="13">
        <v>2.8985507246376802E-2</v>
      </c>
      <c r="J10" s="13">
        <v>1.16279069767442E-2</v>
      </c>
      <c r="K10" s="13">
        <v>1.7543859649122799E-2</v>
      </c>
      <c r="L10" s="13">
        <v>4.4444444444444398E-2</v>
      </c>
      <c r="M10" s="13"/>
      <c r="N10" s="13">
        <v>4.3290043290043302E-2</v>
      </c>
      <c r="O10" s="13">
        <v>3.5714285714285698E-2</v>
      </c>
      <c r="P10" s="13">
        <v>3.125E-2</v>
      </c>
      <c r="Q10" s="13">
        <v>0.06</v>
      </c>
      <c r="R10" s="13"/>
      <c r="S10" s="13">
        <v>4.0540540540540501E-2</v>
      </c>
      <c r="T10" s="13">
        <v>1.63934426229508E-2</v>
      </c>
      <c r="U10" s="13">
        <v>0</v>
      </c>
      <c r="V10" s="13">
        <v>4.1666666666666699E-2</v>
      </c>
      <c r="W10" s="13">
        <v>0.148148148148148</v>
      </c>
      <c r="X10" s="13">
        <v>1.63934426229508E-2</v>
      </c>
      <c r="Y10" s="13">
        <v>5.8823529411764698E-2</v>
      </c>
      <c r="Z10" s="13">
        <v>4.7619047619047603E-2</v>
      </c>
      <c r="AA10" s="13">
        <v>4.4444444444444398E-2</v>
      </c>
      <c r="AB10" s="13">
        <v>2.32558139534884E-2</v>
      </c>
      <c r="AC10" s="13">
        <v>3.2258064516128997E-2</v>
      </c>
      <c r="AD10" s="13">
        <v>0</v>
      </c>
      <c r="AE10" s="13"/>
      <c r="AF10" s="13">
        <v>4.3410852713178301E-2</v>
      </c>
      <c r="AG10" s="13">
        <v>0</v>
      </c>
      <c r="AH10" s="13"/>
      <c r="AI10" s="13">
        <v>6.3559322033898302E-2</v>
      </c>
      <c r="AJ10" s="13">
        <v>2.8985507246376802E-2</v>
      </c>
      <c r="AK10" s="13">
        <v>3.3132530120481903E-2</v>
      </c>
      <c r="AL10" s="13"/>
      <c r="AM10" s="13">
        <v>1.4705882352941201E-2</v>
      </c>
      <c r="AN10" s="13">
        <v>9.6153846153846201E-2</v>
      </c>
      <c r="AO10" s="13">
        <v>6.15384615384615E-2</v>
      </c>
      <c r="AP10" s="13"/>
      <c r="AQ10" s="13">
        <v>4.3343653250774002E-2</v>
      </c>
      <c r="AR10" s="13">
        <v>3.97553516819572E-2</v>
      </c>
      <c r="AS10" s="13"/>
      <c r="AT10" s="13">
        <v>5.7692307692307702E-2</v>
      </c>
      <c r="AU10" s="13">
        <v>3.3333333333333298E-2</v>
      </c>
      <c r="AV10" s="13"/>
      <c r="AW10" s="13">
        <v>4.9261083743842402E-2</v>
      </c>
      <c r="AX10" s="13">
        <v>4.1095890410958902E-2</v>
      </c>
      <c r="AY10" s="13"/>
      <c r="AZ10" s="13">
        <v>3.6363636363636397E-2</v>
      </c>
      <c r="BA10" s="13">
        <v>4.94505494505494E-2</v>
      </c>
      <c r="BB10" s="13"/>
      <c r="BC10" s="13">
        <v>3.4883720930232599E-2</v>
      </c>
      <c r="BD10" s="13">
        <v>6.1611374407582901E-2</v>
      </c>
      <c r="BE10" s="13"/>
      <c r="BF10" s="13">
        <v>2.9850746268656699E-2</v>
      </c>
      <c r="BG10" s="13">
        <v>3.8095238095238099E-2</v>
      </c>
      <c r="BH10" s="13"/>
      <c r="BI10" s="13">
        <v>8.9743589743589702E-2</v>
      </c>
      <c r="BJ10" s="13">
        <v>3.1802120141342802E-2</v>
      </c>
      <c r="BK10" s="13"/>
      <c r="BL10" s="13">
        <v>4.5936395759717301E-2</v>
      </c>
      <c r="BM10" s="13">
        <v>3.1339031339031299E-2</v>
      </c>
    </row>
    <row r="11" spans="2:65" x14ac:dyDescent="0.3">
      <c r="B11" s="14" t="s">
        <v>111</v>
      </c>
      <c r="C11" s="13">
        <v>2.3041474654377898E-2</v>
      </c>
      <c r="D11" s="13">
        <v>3.7542662116041001E-2</v>
      </c>
      <c r="E11" s="13">
        <v>1.1331444759206799E-2</v>
      </c>
      <c r="F11" s="13"/>
      <c r="G11" s="13">
        <v>8.4745762711864406E-3</v>
      </c>
      <c r="H11" s="13">
        <v>1.9323671497584499E-2</v>
      </c>
      <c r="I11" s="13">
        <v>2.1739130434782601E-2</v>
      </c>
      <c r="J11" s="13">
        <v>5.8139534883720902E-2</v>
      </c>
      <c r="K11" s="13">
        <v>1.7543859649122799E-2</v>
      </c>
      <c r="L11" s="13">
        <v>2.2222222222222199E-2</v>
      </c>
      <c r="M11" s="13"/>
      <c r="N11" s="13">
        <v>2.1645021645021599E-2</v>
      </c>
      <c r="O11" s="13">
        <v>4.1666666666666699E-2</v>
      </c>
      <c r="P11" s="13">
        <v>1.0416666666666701E-2</v>
      </c>
      <c r="Q11" s="13">
        <v>1.3333333333333299E-2</v>
      </c>
      <c r="R11" s="13"/>
      <c r="S11" s="13">
        <v>1.35135135135135E-2</v>
      </c>
      <c r="T11" s="13">
        <v>3.2786885245901599E-2</v>
      </c>
      <c r="U11" s="13">
        <v>0</v>
      </c>
      <c r="V11" s="13">
        <v>0</v>
      </c>
      <c r="W11" s="13">
        <v>3.7037037037037E-2</v>
      </c>
      <c r="X11" s="13">
        <v>1.63934426229508E-2</v>
      </c>
      <c r="Y11" s="13">
        <v>5.8823529411764698E-2</v>
      </c>
      <c r="Z11" s="13">
        <v>0</v>
      </c>
      <c r="AA11" s="13">
        <v>2.2222222222222199E-2</v>
      </c>
      <c r="AB11" s="13">
        <v>6.9767441860465101E-2</v>
      </c>
      <c r="AC11" s="13">
        <v>0</v>
      </c>
      <c r="AD11" s="13">
        <v>0</v>
      </c>
      <c r="AE11" s="13"/>
      <c r="AF11" s="13">
        <v>2.32558139534884E-2</v>
      </c>
      <c r="AG11" s="13">
        <v>0</v>
      </c>
      <c r="AH11" s="13"/>
      <c r="AI11" s="13">
        <v>1.6949152542372899E-2</v>
      </c>
      <c r="AJ11" s="13">
        <v>2.8985507246376802E-2</v>
      </c>
      <c r="AK11" s="13">
        <v>2.40963855421687E-2</v>
      </c>
      <c r="AL11" s="13"/>
      <c r="AM11" s="13">
        <v>0</v>
      </c>
      <c r="AN11" s="13">
        <v>5.7692307692307702E-2</v>
      </c>
      <c r="AO11" s="13">
        <v>2.3076923076923099E-2</v>
      </c>
      <c r="AP11" s="13"/>
      <c r="AQ11" s="13">
        <v>2.4767801857585099E-2</v>
      </c>
      <c r="AR11" s="13">
        <v>2.1406727828746201E-2</v>
      </c>
      <c r="AS11" s="13"/>
      <c r="AT11" s="13">
        <v>1.9230769230769201E-2</v>
      </c>
      <c r="AU11" s="13">
        <v>2.5000000000000001E-2</v>
      </c>
      <c r="AV11" s="13"/>
      <c r="AW11" s="13">
        <v>2.4630541871921201E-2</v>
      </c>
      <c r="AX11" s="13">
        <v>2.2831050228310501E-2</v>
      </c>
      <c r="AY11" s="13"/>
      <c r="AZ11" s="13">
        <v>1.45454545454545E-2</v>
      </c>
      <c r="BA11" s="13">
        <v>3.0219780219780199E-2</v>
      </c>
      <c r="BB11" s="13"/>
      <c r="BC11" s="13">
        <v>2.9069767441860499E-2</v>
      </c>
      <c r="BD11" s="13">
        <v>9.4786729857819895E-3</v>
      </c>
      <c r="BE11" s="13"/>
      <c r="BF11" s="13">
        <v>0</v>
      </c>
      <c r="BG11" s="13">
        <v>4.7619047619047603E-2</v>
      </c>
      <c r="BH11" s="13"/>
      <c r="BI11" s="13">
        <v>3.8461538461538498E-2</v>
      </c>
      <c r="BJ11" s="13">
        <v>2.1201413427561801E-2</v>
      </c>
      <c r="BK11" s="13"/>
      <c r="BL11" s="13">
        <v>2.8268551236749099E-2</v>
      </c>
      <c r="BM11" s="13">
        <v>1.7094017094017099E-2</v>
      </c>
    </row>
    <row r="12" spans="2:65" x14ac:dyDescent="0.3">
      <c r="B12" s="14" t="s">
        <v>239</v>
      </c>
      <c r="C12" s="13">
        <v>3.6866359447004601E-2</v>
      </c>
      <c r="D12" s="13">
        <v>3.4129692832764499E-2</v>
      </c>
      <c r="E12" s="13">
        <v>3.6827195467422101E-2</v>
      </c>
      <c r="F12" s="13"/>
      <c r="G12" s="13">
        <v>5.93220338983051E-2</v>
      </c>
      <c r="H12" s="13">
        <v>2.41545893719807E-2</v>
      </c>
      <c r="I12" s="13">
        <v>2.1739130434782601E-2</v>
      </c>
      <c r="J12" s="13">
        <v>3.4883720930232599E-2</v>
      </c>
      <c r="K12" s="13">
        <v>5.2631578947368397E-2</v>
      </c>
      <c r="L12" s="13">
        <v>6.6666666666666693E-2</v>
      </c>
      <c r="M12" s="13"/>
      <c r="N12" s="13">
        <v>3.4632034632034597E-2</v>
      </c>
      <c r="O12" s="13">
        <v>3.5714285714285698E-2</v>
      </c>
      <c r="P12" s="13">
        <v>2.0833333333333301E-2</v>
      </c>
      <c r="Q12" s="13">
        <v>5.3333333333333302E-2</v>
      </c>
      <c r="R12" s="13"/>
      <c r="S12" s="13">
        <v>4.72972972972973E-2</v>
      </c>
      <c r="T12" s="13">
        <v>3.2786885245901599E-2</v>
      </c>
      <c r="U12" s="13">
        <v>2.7777777777777801E-2</v>
      </c>
      <c r="V12" s="13">
        <v>2.0833333333333301E-2</v>
      </c>
      <c r="W12" s="13">
        <v>0</v>
      </c>
      <c r="X12" s="13">
        <v>4.91803278688525E-2</v>
      </c>
      <c r="Y12" s="13">
        <v>0</v>
      </c>
      <c r="Z12" s="13">
        <v>0</v>
      </c>
      <c r="AA12" s="13">
        <v>6.6666666666666693E-2</v>
      </c>
      <c r="AB12" s="13">
        <v>9.3023255813953501E-2</v>
      </c>
      <c r="AC12" s="13">
        <v>0</v>
      </c>
      <c r="AD12" s="13">
        <v>0</v>
      </c>
      <c r="AE12" s="13"/>
      <c r="AF12" s="13">
        <v>3.7209302325581402E-2</v>
      </c>
      <c r="AG12" s="13">
        <v>0</v>
      </c>
      <c r="AH12" s="13"/>
      <c r="AI12" s="13">
        <v>1.6949152542372899E-2</v>
      </c>
      <c r="AJ12" s="13">
        <v>1.4492753623188401E-2</v>
      </c>
      <c r="AK12" s="13">
        <v>5.7228915662650599E-2</v>
      </c>
      <c r="AL12" s="13"/>
      <c r="AM12" s="13">
        <v>2.9411764705882401E-2</v>
      </c>
      <c r="AN12" s="13">
        <v>1.9230769230769201E-2</v>
      </c>
      <c r="AO12" s="13">
        <v>1.5384615384615399E-2</v>
      </c>
      <c r="AP12" s="13"/>
      <c r="AQ12" s="13">
        <v>3.09597523219814E-2</v>
      </c>
      <c r="AR12" s="13">
        <v>4.2813455657492401E-2</v>
      </c>
      <c r="AS12" s="13"/>
      <c r="AT12" s="13">
        <v>3.2051282051282E-2</v>
      </c>
      <c r="AU12" s="13">
        <v>3.9583333333333297E-2</v>
      </c>
      <c r="AV12" s="13"/>
      <c r="AW12" s="13">
        <v>2.95566502463054E-2</v>
      </c>
      <c r="AX12" s="13">
        <v>4.1095890410958902E-2</v>
      </c>
      <c r="AY12" s="13"/>
      <c r="AZ12" s="13">
        <v>4.72727272727273E-2</v>
      </c>
      <c r="BA12" s="13">
        <v>2.74725274725275E-2</v>
      </c>
      <c r="BB12" s="13"/>
      <c r="BC12" s="13">
        <v>2.32558139534884E-2</v>
      </c>
      <c r="BD12" s="13">
        <v>4.7393364928909901E-2</v>
      </c>
      <c r="BE12" s="13"/>
      <c r="BF12" s="13">
        <v>1.49253731343284E-2</v>
      </c>
      <c r="BG12" s="13">
        <v>2.8571428571428598E-2</v>
      </c>
      <c r="BH12" s="13"/>
      <c r="BI12" s="13">
        <v>2.5641025641025599E-2</v>
      </c>
      <c r="BJ12" s="13">
        <v>3.8869257950529999E-2</v>
      </c>
      <c r="BK12" s="13"/>
      <c r="BL12" s="13">
        <v>3.5335689045936397E-2</v>
      </c>
      <c r="BM12" s="13">
        <v>3.9886039886039899E-2</v>
      </c>
    </row>
    <row r="13" spans="2:65" x14ac:dyDescent="0.3">
      <c r="B13" s="14" t="s">
        <v>91</v>
      </c>
      <c r="C13" s="13">
        <v>2.61136712749616E-2</v>
      </c>
      <c r="D13" s="13">
        <v>2.7303754266211601E-2</v>
      </c>
      <c r="E13" s="13">
        <v>2.54957507082153E-2</v>
      </c>
      <c r="F13" s="13"/>
      <c r="G13" s="13">
        <v>1.6949152542372899E-2</v>
      </c>
      <c r="H13" s="13">
        <v>2.41545893719807E-2</v>
      </c>
      <c r="I13" s="13">
        <v>2.8985507246376802E-2</v>
      </c>
      <c r="J13" s="13">
        <v>2.32558139534884E-2</v>
      </c>
      <c r="K13" s="13">
        <v>1.7543859649122799E-2</v>
      </c>
      <c r="L13" s="13">
        <v>6.6666666666666693E-2</v>
      </c>
      <c r="M13" s="13"/>
      <c r="N13" s="13">
        <v>2.1645021645021599E-2</v>
      </c>
      <c r="O13" s="13">
        <v>2.3809523809523801E-2</v>
      </c>
      <c r="P13" s="13">
        <v>4.1666666666666699E-2</v>
      </c>
      <c r="Q13" s="13">
        <v>2.66666666666667E-2</v>
      </c>
      <c r="R13" s="13"/>
      <c r="S13" s="13">
        <v>2.0270270270270299E-2</v>
      </c>
      <c r="T13" s="13">
        <v>4.91803278688525E-2</v>
      </c>
      <c r="U13" s="13">
        <v>8.3333333333333301E-2</v>
      </c>
      <c r="V13" s="13">
        <v>2.0833333333333301E-2</v>
      </c>
      <c r="W13" s="13">
        <v>1.85185185185185E-2</v>
      </c>
      <c r="X13" s="13">
        <v>3.2786885245901599E-2</v>
      </c>
      <c r="Y13" s="13">
        <v>1.9607843137254902E-2</v>
      </c>
      <c r="Z13" s="13">
        <v>0</v>
      </c>
      <c r="AA13" s="13">
        <v>1.1111111111111099E-2</v>
      </c>
      <c r="AB13" s="13">
        <v>2.32558139534884E-2</v>
      </c>
      <c r="AC13" s="13">
        <v>3.2258064516128997E-2</v>
      </c>
      <c r="AD13" s="13">
        <v>0</v>
      </c>
      <c r="AE13" s="13"/>
      <c r="AF13" s="13">
        <v>2.6356589147286801E-2</v>
      </c>
      <c r="AG13" s="13">
        <v>0</v>
      </c>
      <c r="AH13" s="13"/>
      <c r="AI13" s="13">
        <v>4.2372881355932203E-3</v>
      </c>
      <c r="AJ13" s="13">
        <v>0</v>
      </c>
      <c r="AK13" s="13">
        <v>4.2168674698795199E-2</v>
      </c>
      <c r="AL13" s="13"/>
      <c r="AM13" s="13">
        <v>0</v>
      </c>
      <c r="AN13" s="13">
        <v>0</v>
      </c>
      <c r="AO13" s="13">
        <v>7.6923076923076901E-3</v>
      </c>
      <c r="AP13" s="13"/>
      <c r="AQ13" s="13">
        <v>2.1671826625387001E-2</v>
      </c>
      <c r="AR13" s="13">
        <v>3.0581039755351699E-2</v>
      </c>
      <c r="AS13" s="13"/>
      <c r="AT13" s="13">
        <v>2.5641025641025599E-2</v>
      </c>
      <c r="AU13" s="13">
        <v>2.70833333333333E-2</v>
      </c>
      <c r="AV13" s="13"/>
      <c r="AW13" s="13">
        <v>2.95566502463054E-2</v>
      </c>
      <c r="AX13" s="13">
        <v>2.2831050228310501E-2</v>
      </c>
      <c r="AY13" s="13"/>
      <c r="AZ13" s="13">
        <v>3.6363636363636397E-2</v>
      </c>
      <c r="BA13" s="13">
        <v>1.6483516483516501E-2</v>
      </c>
      <c r="BB13" s="13"/>
      <c r="BC13" s="13">
        <v>2.6162790697674399E-2</v>
      </c>
      <c r="BD13" s="13">
        <v>1.8957345971564E-2</v>
      </c>
      <c r="BE13" s="13"/>
      <c r="BF13" s="13">
        <v>7.4626865671641798E-3</v>
      </c>
      <c r="BG13" s="13">
        <v>3.8095238095238099E-2</v>
      </c>
      <c r="BH13" s="13"/>
      <c r="BI13" s="13">
        <v>1.2820512820512799E-2</v>
      </c>
      <c r="BJ13" s="13">
        <v>2.8268551236749099E-2</v>
      </c>
      <c r="BK13" s="13"/>
      <c r="BL13" s="13">
        <v>3.5335689045936397E-2</v>
      </c>
      <c r="BM13" s="13">
        <v>1.9943019943019901E-2</v>
      </c>
    </row>
    <row r="14" spans="2:65" x14ac:dyDescent="0.3">
      <c r="B14" s="25" t="s">
        <v>112</v>
      </c>
      <c r="C14" s="26">
        <v>0.87096774193548399</v>
      </c>
      <c r="D14" s="26">
        <v>0.853242320819113</v>
      </c>
      <c r="E14" s="26">
        <v>0.88668555240793201</v>
      </c>
      <c r="F14" s="26"/>
      <c r="G14" s="26">
        <v>0.87288135593220295</v>
      </c>
      <c r="H14" s="26">
        <v>0.85990338164251201</v>
      </c>
      <c r="I14" s="26">
        <v>0.89855072463768104</v>
      </c>
      <c r="J14" s="26">
        <v>0.87209302325581395</v>
      </c>
      <c r="K14" s="26">
        <v>0.89473684210526305</v>
      </c>
      <c r="L14" s="26">
        <v>0.8</v>
      </c>
      <c r="M14" s="26"/>
      <c r="N14" s="26">
        <v>0.87878787878787901</v>
      </c>
      <c r="O14" s="26">
        <v>0.86309523809523803</v>
      </c>
      <c r="P14" s="26">
        <v>0.89583333333333304</v>
      </c>
      <c r="Q14" s="26">
        <v>0.84666666666666701</v>
      </c>
      <c r="R14" s="26"/>
      <c r="S14" s="26">
        <v>0.87837837837837796</v>
      </c>
      <c r="T14" s="26">
        <v>0.86885245901639296</v>
      </c>
      <c r="U14" s="26">
        <v>0.88888888888888895</v>
      </c>
      <c r="V14" s="26">
        <v>0.91666666666666696</v>
      </c>
      <c r="W14" s="26">
        <v>0.79629629629629595</v>
      </c>
      <c r="X14" s="26">
        <v>0.88524590163934402</v>
      </c>
      <c r="Y14" s="26">
        <v>0.86274509803921595</v>
      </c>
      <c r="Z14" s="26">
        <v>0.952380952380952</v>
      </c>
      <c r="AA14" s="26">
        <v>0.85555555555555596</v>
      </c>
      <c r="AB14" s="26">
        <v>0.79069767441860495</v>
      </c>
      <c r="AC14" s="26">
        <v>0.93548387096774199</v>
      </c>
      <c r="AD14" s="26">
        <v>1</v>
      </c>
      <c r="AE14" s="26"/>
      <c r="AF14" s="26">
        <v>0.86976744186046495</v>
      </c>
      <c r="AG14" s="26">
        <v>1</v>
      </c>
      <c r="AH14" s="26"/>
      <c r="AI14" s="26">
        <v>0.89830508474576298</v>
      </c>
      <c r="AJ14" s="26">
        <v>0.92753623188405798</v>
      </c>
      <c r="AK14" s="26">
        <v>0.843373493975904</v>
      </c>
      <c r="AL14" s="26"/>
      <c r="AM14" s="26">
        <v>0.95588235294117596</v>
      </c>
      <c r="AN14" s="26">
        <v>0.82692307692307698</v>
      </c>
      <c r="AO14" s="26">
        <v>0.89230769230769202</v>
      </c>
      <c r="AP14" s="26"/>
      <c r="AQ14" s="26">
        <v>0.87925696594427205</v>
      </c>
      <c r="AR14" s="26">
        <v>0.865443425076453</v>
      </c>
      <c r="AS14" s="26"/>
      <c r="AT14" s="26">
        <v>0.86538461538461497</v>
      </c>
      <c r="AU14" s="26">
        <v>0.875</v>
      </c>
      <c r="AV14" s="26"/>
      <c r="AW14" s="26">
        <v>0.866995073891626</v>
      </c>
      <c r="AX14" s="26">
        <v>0.87214611872146097</v>
      </c>
      <c r="AY14" s="26"/>
      <c r="AZ14" s="26">
        <v>0.86545454545454503</v>
      </c>
      <c r="BA14" s="26">
        <v>0.87637362637362604</v>
      </c>
      <c r="BB14" s="26"/>
      <c r="BC14" s="26">
        <v>0.88662790697674398</v>
      </c>
      <c r="BD14" s="26">
        <v>0.86255924170616105</v>
      </c>
      <c r="BE14" s="26"/>
      <c r="BF14" s="26">
        <v>0.94776119402985104</v>
      </c>
      <c r="BG14" s="26">
        <v>0.84761904761904805</v>
      </c>
      <c r="BH14" s="26"/>
      <c r="BI14" s="26">
        <v>0.83333333333333304</v>
      </c>
      <c r="BJ14" s="26">
        <v>0.87985865724381596</v>
      </c>
      <c r="BK14" s="26"/>
      <c r="BL14" s="26">
        <v>0.85512367491166097</v>
      </c>
      <c r="BM14" s="26">
        <v>0.89173789173789197</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0.13671274961597499</v>
      </c>
      <c r="D8" s="13">
        <v>0.15699658703071701</v>
      </c>
      <c r="E8" s="13">
        <v>0.121813031161473</v>
      </c>
      <c r="F8" s="13"/>
      <c r="G8" s="13">
        <v>9.3220338983050793E-2</v>
      </c>
      <c r="H8" s="13">
        <v>0.15458937198067599</v>
      </c>
      <c r="I8" s="13">
        <v>0.15217391304347799</v>
      </c>
      <c r="J8" s="13">
        <v>0.162790697674419</v>
      </c>
      <c r="K8" s="13">
        <v>0.12280701754386</v>
      </c>
      <c r="L8" s="13">
        <v>8.8888888888888906E-2</v>
      </c>
      <c r="M8" s="13"/>
      <c r="N8" s="13">
        <v>0.15584415584415601</v>
      </c>
      <c r="O8" s="13">
        <v>7.1428571428571397E-2</v>
      </c>
      <c r="P8" s="13">
        <v>0.14583333333333301</v>
      </c>
      <c r="Q8" s="13">
        <v>0.18</v>
      </c>
      <c r="R8" s="13"/>
      <c r="S8" s="13">
        <v>0.162162162162162</v>
      </c>
      <c r="T8" s="13">
        <v>9.8360655737704902E-2</v>
      </c>
      <c r="U8" s="13">
        <v>8.3333333333333301E-2</v>
      </c>
      <c r="V8" s="13">
        <v>0.125</v>
      </c>
      <c r="W8" s="13">
        <v>0.203703703703704</v>
      </c>
      <c r="X8" s="13">
        <v>0.213114754098361</v>
      </c>
      <c r="Y8" s="13">
        <v>9.8039215686274495E-2</v>
      </c>
      <c r="Z8" s="13">
        <v>0.238095238095238</v>
      </c>
      <c r="AA8" s="13">
        <v>7.7777777777777807E-2</v>
      </c>
      <c r="AB8" s="13">
        <v>2.32558139534884E-2</v>
      </c>
      <c r="AC8" s="13">
        <v>0.16129032258064499</v>
      </c>
      <c r="AD8" s="13">
        <v>0.42857142857142899</v>
      </c>
      <c r="AE8" s="13"/>
      <c r="AF8" s="13">
        <v>0.13798449612403099</v>
      </c>
      <c r="AG8" s="13">
        <v>0</v>
      </c>
      <c r="AH8" s="13"/>
      <c r="AI8" s="13">
        <v>0.22881355932203401</v>
      </c>
      <c r="AJ8" s="13">
        <v>0.15942028985507201</v>
      </c>
      <c r="AK8" s="13">
        <v>6.3253012048192794E-2</v>
      </c>
      <c r="AL8" s="13"/>
      <c r="AM8" s="13">
        <v>0.25</v>
      </c>
      <c r="AN8" s="13">
        <v>0.36538461538461497</v>
      </c>
      <c r="AO8" s="13">
        <v>0.123076923076923</v>
      </c>
      <c r="AP8" s="13"/>
      <c r="AQ8" s="13">
        <v>0.148606811145511</v>
      </c>
      <c r="AR8" s="13">
        <v>0.125382262996942</v>
      </c>
      <c r="AS8" s="13"/>
      <c r="AT8" s="13">
        <v>0.141025641025641</v>
      </c>
      <c r="AU8" s="13">
        <v>0.13541666666666699</v>
      </c>
      <c r="AV8" s="13"/>
      <c r="AW8" s="13">
        <v>0.133004926108374</v>
      </c>
      <c r="AX8" s="13">
        <v>0.141552511415525</v>
      </c>
      <c r="AY8" s="13"/>
      <c r="AZ8" s="13">
        <v>0.149090909090909</v>
      </c>
      <c r="BA8" s="13">
        <v>0.12362637362637401</v>
      </c>
      <c r="BB8" s="13"/>
      <c r="BC8" s="13">
        <v>0.162790697674419</v>
      </c>
      <c r="BD8" s="13">
        <v>0.13270142180094799</v>
      </c>
      <c r="BE8" s="13"/>
      <c r="BF8" s="13">
        <v>0.15671641791044799</v>
      </c>
      <c r="BG8" s="13">
        <v>0.16666666666666699</v>
      </c>
      <c r="BH8" s="13"/>
      <c r="BI8" s="13">
        <v>0.20512820512820501</v>
      </c>
      <c r="BJ8" s="13">
        <v>0.12544169611307401</v>
      </c>
      <c r="BK8" s="13"/>
      <c r="BL8" s="13">
        <v>0.120141342756184</v>
      </c>
      <c r="BM8" s="13">
        <v>0.148148148148148</v>
      </c>
    </row>
    <row r="9" spans="2:65" x14ac:dyDescent="0.3">
      <c r="B9" s="14" t="s">
        <v>109</v>
      </c>
      <c r="C9" s="13">
        <v>0.16743471582181299</v>
      </c>
      <c r="D9" s="13">
        <v>0.18088737201365199</v>
      </c>
      <c r="E9" s="13">
        <v>0.15864022662889499</v>
      </c>
      <c r="F9" s="13"/>
      <c r="G9" s="13">
        <v>0.152542372881356</v>
      </c>
      <c r="H9" s="13">
        <v>0.22705314009661801</v>
      </c>
      <c r="I9" s="13">
        <v>0.16666666666666699</v>
      </c>
      <c r="J9" s="13">
        <v>0.127906976744186</v>
      </c>
      <c r="K9" s="13">
        <v>7.0175438596491196E-2</v>
      </c>
      <c r="L9" s="13">
        <v>0.133333333333333</v>
      </c>
      <c r="M9" s="13"/>
      <c r="N9" s="13">
        <v>0.19047619047618999</v>
      </c>
      <c r="O9" s="13">
        <v>0.17857142857142899</v>
      </c>
      <c r="P9" s="13">
        <v>0.19791666666666699</v>
      </c>
      <c r="Q9" s="13">
        <v>0.1</v>
      </c>
      <c r="R9" s="13"/>
      <c r="S9" s="13">
        <v>0.22972972972972999</v>
      </c>
      <c r="T9" s="13">
        <v>0.213114754098361</v>
      </c>
      <c r="U9" s="13">
        <v>8.3333333333333301E-2</v>
      </c>
      <c r="V9" s="13">
        <v>0.14583333333333301</v>
      </c>
      <c r="W9" s="13">
        <v>0.16666666666666699</v>
      </c>
      <c r="X9" s="13">
        <v>0.14754098360655701</v>
      </c>
      <c r="Y9" s="13">
        <v>0.15686274509803899</v>
      </c>
      <c r="Z9" s="13">
        <v>9.5238095238095205E-2</v>
      </c>
      <c r="AA9" s="13">
        <v>0.14444444444444399</v>
      </c>
      <c r="AB9" s="13">
        <v>0.13953488372093001</v>
      </c>
      <c r="AC9" s="13">
        <v>0.16129032258064499</v>
      </c>
      <c r="AD9" s="13">
        <v>0</v>
      </c>
      <c r="AE9" s="13"/>
      <c r="AF9" s="13">
        <v>0.167441860465116</v>
      </c>
      <c r="AG9" s="13">
        <v>0.2</v>
      </c>
      <c r="AH9" s="13"/>
      <c r="AI9" s="13">
        <v>0.24576271186440701</v>
      </c>
      <c r="AJ9" s="13">
        <v>0.217391304347826</v>
      </c>
      <c r="AK9" s="13">
        <v>9.9397590361445798E-2</v>
      </c>
      <c r="AL9" s="13"/>
      <c r="AM9" s="13">
        <v>0.220588235294118</v>
      </c>
      <c r="AN9" s="13">
        <v>0.34615384615384598</v>
      </c>
      <c r="AO9" s="13">
        <v>0.16923076923076899</v>
      </c>
      <c r="AP9" s="13"/>
      <c r="AQ9" s="13">
        <v>0.232198142414861</v>
      </c>
      <c r="AR9" s="13">
        <v>0.10397553516819601</v>
      </c>
      <c r="AS9" s="13"/>
      <c r="AT9" s="13">
        <v>0.21794871794871801</v>
      </c>
      <c r="AU9" s="13">
        <v>0.14583333333333301</v>
      </c>
      <c r="AV9" s="13"/>
      <c r="AW9" s="13">
        <v>0.16256157635467999</v>
      </c>
      <c r="AX9" s="13">
        <v>0.16894977168949801</v>
      </c>
      <c r="AY9" s="13"/>
      <c r="AZ9" s="13">
        <v>0.12</v>
      </c>
      <c r="BA9" s="13">
        <v>0.20879120879120899</v>
      </c>
      <c r="BB9" s="13"/>
      <c r="BC9" s="13">
        <v>0.186046511627907</v>
      </c>
      <c r="BD9" s="13">
        <v>0.16587677725118499</v>
      </c>
      <c r="BE9" s="13"/>
      <c r="BF9" s="13">
        <v>0.238805970149254</v>
      </c>
      <c r="BG9" s="13">
        <v>0.15238095238095201</v>
      </c>
      <c r="BH9" s="13"/>
      <c r="BI9" s="13">
        <v>0.20512820512820501</v>
      </c>
      <c r="BJ9" s="13">
        <v>0.16254416961130699</v>
      </c>
      <c r="BK9" s="13"/>
      <c r="BL9" s="13">
        <v>0.13780918727915201</v>
      </c>
      <c r="BM9" s="13">
        <v>0.18518518518518501</v>
      </c>
    </row>
    <row r="10" spans="2:65" x14ac:dyDescent="0.3">
      <c r="B10" s="14" t="s">
        <v>110</v>
      </c>
      <c r="C10" s="13">
        <v>0.230414746543779</v>
      </c>
      <c r="D10" s="13">
        <v>0.24573378839590401</v>
      </c>
      <c r="E10" s="13">
        <v>0.22096317280453301</v>
      </c>
      <c r="F10" s="13"/>
      <c r="G10" s="13">
        <v>0.22881355932203401</v>
      </c>
      <c r="H10" s="13">
        <v>0.25603864734299497</v>
      </c>
      <c r="I10" s="13">
        <v>0.25362318840579701</v>
      </c>
      <c r="J10" s="13">
        <v>0.19767441860465099</v>
      </c>
      <c r="K10" s="13">
        <v>0.21052631578947401</v>
      </c>
      <c r="L10" s="13">
        <v>0.133333333333333</v>
      </c>
      <c r="M10" s="13"/>
      <c r="N10" s="13">
        <v>0.238095238095238</v>
      </c>
      <c r="O10" s="13">
        <v>0.22023809523809501</v>
      </c>
      <c r="P10" s="13">
        <v>0.19791666666666699</v>
      </c>
      <c r="Q10" s="13">
        <v>0.24666666666666701</v>
      </c>
      <c r="R10" s="13"/>
      <c r="S10" s="13">
        <v>0.195945945945946</v>
      </c>
      <c r="T10" s="13">
        <v>0.22950819672131101</v>
      </c>
      <c r="U10" s="13">
        <v>0.194444444444444</v>
      </c>
      <c r="V10" s="13">
        <v>0.1875</v>
      </c>
      <c r="W10" s="13">
        <v>0.16666666666666699</v>
      </c>
      <c r="X10" s="13">
        <v>0.29508196721311503</v>
      </c>
      <c r="Y10" s="13">
        <v>0.27450980392156898</v>
      </c>
      <c r="Z10" s="13">
        <v>0.19047619047618999</v>
      </c>
      <c r="AA10" s="13">
        <v>0.27777777777777801</v>
      </c>
      <c r="AB10" s="13">
        <v>0.32558139534883701</v>
      </c>
      <c r="AC10" s="13">
        <v>0.19354838709677399</v>
      </c>
      <c r="AD10" s="13">
        <v>0.14285714285714299</v>
      </c>
      <c r="AE10" s="13"/>
      <c r="AF10" s="13">
        <v>0.23100775193798501</v>
      </c>
      <c r="AG10" s="13">
        <v>0.2</v>
      </c>
      <c r="AH10" s="13"/>
      <c r="AI10" s="13">
        <v>0.23728813559322001</v>
      </c>
      <c r="AJ10" s="13">
        <v>0.36231884057970998</v>
      </c>
      <c r="AK10" s="13">
        <v>0.201807228915663</v>
      </c>
      <c r="AL10" s="13"/>
      <c r="AM10" s="13">
        <v>0.27941176470588203</v>
      </c>
      <c r="AN10" s="13">
        <v>0.15384615384615399</v>
      </c>
      <c r="AO10" s="13">
        <v>0.32307692307692298</v>
      </c>
      <c r="AP10" s="13"/>
      <c r="AQ10" s="13">
        <v>0.24458204334365299</v>
      </c>
      <c r="AR10" s="13">
        <v>0.214067278287462</v>
      </c>
      <c r="AS10" s="13"/>
      <c r="AT10" s="13">
        <v>0.237179487179487</v>
      </c>
      <c r="AU10" s="13">
        <v>0.227083333333333</v>
      </c>
      <c r="AV10" s="13"/>
      <c r="AW10" s="13">
        <v>0.20689655172413801</v>
      </c>
      <c r="AX10" s="13">
        <v>0.24200913242009101</v>
      </c>
      <c r="AY10" s="13"/>
      <c r="AZ10" s="13">
        <v>0.218181818181818</v>
      </c>
      <c r="BA10" s="13">
        <v>0.24175824175824201</v>
      </c>
      <c r="BB10" s="13"/>
      <c r="BC10" s="13">
        <v>0.232558139534884</v>
      </c>
      <c r="BD10" s="13">
        <v>0.24170616113744101</v>
      </c>
      <c r="BE10" s="13"/>
      <c r="BF10" s="13">
        <v>0.26119402985074602</v>
      </c>
      <c r="BG10" s="13">
        <v>0.214285714285714</v>
      </c>
      <c r="BH10" s="13"/>
      <c r="BI10" s="13">
        <v>0.19230769230769201</v>
      </c>
      <c r="BJ10" s="13">
        <v>0.23498233215547701</v>
      </c>
      <c r="BK10" s="13"/>
      <c r="BL10" s="13">
        <v>0.22614840989399301</v>
      </c>
      <c r="BM10" s="13">
        <v>0.22507122507122501</v>
      </c>
    </row>
    <row r="11" spans="2:65" x14ac:dyDescent="0.3">
      <c r="B11" s="14" t="s">
        <v>111</v>
      </c>
      <c r="C11" s="13">
        <v>0.25960061443932397</v>
      </c>
      <c r="D11" s="13">
        <v>0.25597269624573399</v>
      </c>
      <c r="E11" s="13">
        <v>0.26062322946175598</v>
      </c>
      <c r="F11" s="13"/>
      <c r="G11" s="13">
        <v>0.322033898305085</v>
      </c>
      <c r="H11" s="13">
        <v>0.22222222222222199</v>
      </c>
      <c r="I11" s="13">
        <v>0.24637681159420299</v>
      </c>
      <c r="J11" s="13">
        <v>0.26744186046511598</v>
      </c>
      <c r="K11" s="13">
        <v>0.33333333333333298</v>
      </c>
      <c r="L11" s="13">
        <v>0.2</v>
      </c>
      <c r="M11" s="13"/>
      <c r="N11" s="13">
        <v>0.25108225108225102</v>
      </c>
      <c r="O11" s="13">
        <v>0.27976190476190499</v>
      </c>
      <c r="P11" s="13">
        <v>0.27083333333333298</v>
      </c>
      <c r="Q11" s="13">
        <v>0.233333333333333</v>
      </c>
      <c r="R11" s="13"/>
      <c r="S11" s="13">
        <v>0.25675675675675702</v>
      </c>
      <c r="T11" s="13">
        <v>0.27868852459016402</v>
      </c>
      <c r="U11" s="13">
        <v>0.30555555555555602</v>
      </c>
      <c r="V11" s="13">
        <v>0.375</v>
      </c>
      <c r="W11" s="13">
        <v>0.27777777777777801</v>
      </c>
      <c r="X11" s="13">
        <v>0.18032786885245899</v>
      </c>
      <c r="Y11" s="13">
        <v>0.27450980392156898</v>
      </c>
      <c r="Z11" s="13">
        <v>0.14285714285714299</v>
      </c>
      <c r="AA11" s="13">
        <v>0.211111111111111</v>
      </c>
      <c r="AB11" s="13">
        <v>0.25581395348837199</v>
      </c>
      <c r="AC11" s="13">
        <v>0.32258064516128998</v>
      </c>
      <c r="AD11" s="13">
        <v>0.28571428571428598</v>
      </c>
      <c r="AE11" s="13"/>
      <c r="AF11" s="13">
        <v>0.26046511627906999</v>
      </c>
      <c r="AG11" s="13">
        <v>0.2</v>
      </c>
      <c r="AH11" s="13"/>
      <c r="AI11" s="13">
        <v>0.186440677966102</v>
      </c>
      <c r="AJ11" s="13">
        <v>0.13043478260869601</v>
      </c>
      <c r="AK11" s="13">
        <v>0.33132530120481901</v>
      </c>
      <c r="AL11" s="13"/>
      <c r="AM11" s="13">
        <v>0.13235294117647101</v>
      </c>
      <c r="AN11" s="13">
        <v>0.115384615384615</v>
      </c>
      <c r="AO11" s="13">
        <v>0.22307692307692301</v>
      </c>
      <c r="AP11" s="13"/>
      <c r="AQ11" s="13">
        <v>0.232198142414861</v>
      </c>
      <c r="AR11" s="13">
        <v>0.28746177370030601</v>
      </c>
      <c r="AS11" s="13"/>
      <c r="AT11" s="13">
        <v>0.22435897435897401</v>
      </c>
      <c r="AU11" s="13">
        <v>0.27083333333333298</v>
      </c>
      <c r="AV11" s="13"/>
      <c r="AW11" s="13">
        <v>0.31034482758620702</v>
      </c>
      <c r="AX11" s="13">
        <v>0.23515981735159799</v>
      </c>
      <c r="AY11" s="13"/>
      <c r="AZ11" s="13">
        <v>0.24</v>
      </c>
      <c r="BA11" s="13">
        <v>0.27197802197802201</v>
      </c>
      <c r="BB11" s="13"/>
      <c r="BC11" s="13">
        <v>0.252906976744186</v>
      </c>
      <c r="BD11" s="13">
        <v>0.208530805687204</v>
      </c>
      <c r="BE11" s="13"/>
      <c r="BF11" s="13">
        <v>0.21641791044776101</v>
      </c>
      <c r="BG11" s="13">
        <v>0.27619047619047599</v>
      </c>
      <c r="BH11" s="13"/>
      <c r="BI11" s="13">
        <v>0.230769230769231</v>
      </c>
      <c r="BJ11" s="13">
        <v>0.26325088339222602</v>
      </c>
      <c r="BK11" s="13"/>
      <c r="BL11" s="13">
        <v>0.293286219081272</v>
      </c>
      <c r="BM11" s="13">
        <v>0.23931623931623899</v>
      </c>
    </row>
    <row r="12" spans="2:65" x14ac:dyDescent="0.3">
      <c r="B12" s="14" t="s">
        <v>239</v>
      </c>
      <c r="C12" s="13">
        <v>0.17818740399385599</v>
      </c>
      <c r="D12" s="13">
        <v>0.146757679180887</v>
      </c>
      <c r="E12" s="13">
        <v>0.19830028328611901</v>
      </c>
      <c r="F12" s="13"/>
      <c r="G12" s="13">
        <v>0.177966101694915</v>
      </c>
      <c r="H12" s="13">
        <v>0.11111111111111099</v>
      </c>
      <c r="I12" s="13">
        <v>0.16666666666666699</v>
      </c>
      <c r="J12" s="13">
        <v>0.22093023255814001</v>
      </c>
      <c r="K12" s="13">
        <v>0.22807017543859601</v>
      </c>
      <c r="L12" s="13">
        <v>0.37777777777777799</v>
      </c>
      <c r="M12" s="13"/>
      <c r="N12" s="13">
        <v>0.147186147186147</v>
      </c>
      <c r="O12" s="13">
        <v>0.22023809523809501</v>
      </c>
      <c r="P12" s="13">
        <v>0.16666666666666699</v>
      </c>
      <c r="Q12" s="13">
        <v>0.193333333333333</v>
      </c>
      <c r="R12" s="13"/>
      <c r="S12" s="13">
        <v>0.135135135135135</v>
      </c>
      <c r="T12" s="13">
        <v>0.16393442622950799</v>
      </c>
      <c r="U12" s="13">
        <v>0.25</v>
      </c>
      <c r="V12" s="13">
        <v>0.16666666666666699</v>
      </c>
      <c r="W12" s="13">
        <v>0.16666666666666699</v>
      </c>
      <c r="X12" s="13">
        <v>0.14754098360655701</v>
      </c>
      <c r="Y12" s="13">
        <v>0.17647058823529399</v>
      </c>
      <c r="Z12" s="13">
        <v>0.33333333333333298</v>
      </c>
      <c r="AA12" s="13">
        <v>0.233333333333333</v>
      </c>
      <c r="AB12" s="13">
        <v>0.232558139534884</v>
      </c>
      <c r="AC12" s="13">
        <v>9.6774193548387094E-2</v>
      </c>
      <c r="AD12" s="13">
        <v>0.14285714285714299</v>
      </c>
      <c r="AE12" s="13"/>
      <c r="AF12" s="13">
        <v>0.175193798449612</v>
      </c>
      <c r="AG12" s="13">
        <v>0.4</v>
      </c>
      <c r="AH12" s="13"/>
      <c r="AI12" s="13">
        <v>8.0508474576271194E-2</v>
      </c>
      <c r="AJ12" s="13">
        <v>0.13043478260869601</v>
      </c>
      <c r="AK12" s="13">
        <v>0.265060240963855</v>
      </c>
      <c r="AL12" s="13"/>
      <c r="AM12" s="13">
        <v>0.11764705882352899</v>
      </c>
      <c r="AN12" s="13">
        <v>0</v>
      </c>
      <c r="AO12" s="13">
        <v>0.130769230769231</v>
      </c>
      <c r="AP12" s="13"/>
      <c r="AQ12" s="13">
        <v>0.123839009287926</v>
      </c>
      <c r="AR12" s="13">
        <v>0.23241590214067301</v>
      </c>
      <c r="AS12" s="13"/>
      <c r="AT12" s="13">
        <v>0.16025641025640999</v>
      </c>
      <c r="AU12" s="13">
        <v>0.18958333333333299</v>
      </c>
      <c r="AV12" s="13"/>
      <c r="AW12" s="13">
        <v>0.17241379310344801</v>
      </c>
      <c r="AX12" s="13">
        <v>0.18264840182648401</v>
      </c>
      <c r="AY12" s="13"/>
      <c r="AZ12" s="13">
        <v>0.22545454545454499</v>
      </c>
      <c r="BA12" s="13">
        <v>0.145604395604396</v>
      </c>
      <c r="BB12" s="13"/>
      <c r="BC12" s="13">
        <v>0.13662790697674401</v>
      </c>
      <c r="BD12" s="13">
        <v>0.21800947867298601</v>
      </c>
      <c r="BE12" s="13"/>
      <c r="BF12" s="13">
        <v>0.104477611940299</v>
      </c>
      <c r="BG12" s="13">
        <v>0.157142857142857</v>
      </c>
      <c r="BH12" s="13"/>
      <c r="BI12" s="13">
        <v>0.15384615384615399</v>
      </c>
      <c r="BJ12" s="13">
        <v>0.18374558303886901</v>
      </c>
      <c r="BK12" s="13"/>
      <c r="BL12" s="13">
        <v>0.197879858657244</v>
      </c>
      <c r="BM12" s="13">
        <v>0.170940170940171</v>
      </c>
    </row>
    <row r="13" spans="2:65" x14ac:dyDescent="0.3">
      <c r="B13" s="14" t="s">
        <v>91</v>
      </c>
      <c r="C13" s="13">
        <v>2.76497695852535E-2</v>
      </c>
      <c r="D13" s="13">
        <v>1.36518771331058E-2</v>
      </c>
      <c r="E13" s="13">
        <v>3.9660056657223802E-2</v>
      </c>
      <c r="F13" s="13"/>
      <c r="G13" s="13">
        <v>2.5423728813559299E-2</v>
      </c>
      <c r="H13" s="13">
        <v>2.8985507246376802E-2</v>
      </c>
      <c r="I13" s="13">
        <v>1.4492753623188401E-2</v>
      </c>
      <c r="J13" s="13">
        <v>2.32558139534884E-2</v>
      </c>
      <c r="K13" s="13">
        <v>3.5087719298245598E-2</v>
      </c>
      <c r="L13" s="13">
        <v>6.6666666666666693E-2</v>
      </c>
      <c r="M13" s="13"/>
      <c r="N13" s="13">
        <v>1.7316017316017299E-2</v>
      </c>
      <c r="O13" s="13">
        <v>2.9761904761904798E-2</v>
      </c>
      <c r="P13" s="13">
        <v>2.0833333333333301E-2</v>
      </c>
      <c r="Q13" s="13">
        <v>4.6666666666666697E-2</v>
      </c>
      <c r="R13" s="13"/>
      <c r="S13" s="13">
        <v>2.0270270270270299E-2</v>
      </c>
      <c r="T13" s="13">
        <v>1.63934426229508E-2</v>
      </c>
      <c r="U13" s="13">
        <v>8.3333333333333301E-2</v>
      </c>
      <c r="V13" s="13">
        <v>0</v>
      </c>
      <c r="W13" s="13">
        <v>1.85185185185185E-2</v>
      </c>
      <c r="X13" s="13">
        <v>1.63934426229508E-2</v>
      </c>
      <c r="Y13" s="13">
        <v>1.9607843137254902E-2</v>
      </c>
      <c r="Z13" s="13">
        <v>0</v>
      </c>
      <c r="AA13" s="13">
        <v>5.5555555555555601E-2</v>
      </c>
      <c r="AB13" s="13">
        <v>2.32558139534884E-2</v>
      </c>
      <c r="AC13" s="13">
        <v>6.4516129032258104E-2</v>
      </c>
      <c r="AD13" s="13">
        <v>0</v>
      </c>
      <c r="AE13" s="13"/>
      <c r="AF13" s="13">
        <v>2.7906976744186001E-2</v>
      </c>
      <c r="AG13" s="13">
        <v>0</v>
      </c>
      <c r="AH13" s="13"/>
      <c r="AI13" s="13">
        <v>2.1186440677966101E-2</v>
      </c>
      <c r="AJ13" s="13">
        <v>0</v>
      </c>
      <c r="AK13" s="13">
        <v>3.9156626506024098E-2</v>
      </c>
      <c r="AL13" s="13"/>
      <c r="AM13" s="13">
        <v>0</v>
      </c>
      <c r="AN13" s="13">
        <v>1.9230769230769201E-2</v>
      </c>
      <c r="AO13" s="13">
        <v>3.0769230769230799E-2</v>
      </c>
      <c r="AP13" s="13"/>
      <c r="AQ13" s="13">
        <v>1.8575851393188899E-2</v>
      </c>
      <c r="AR13" s="13">
        <v>3.6697247706422E-2</v>
      </c>
      <c r="AS13" s="13"/>
      <c r="AT13" s="13">
        <v>1.9230769230769201E-2</v>
      </c>
      <c r="AU13" s="13">
        <v>3.125E-2</v>
      </c>
      <c r="AV13" s="13"/>
      <c r="AW13" s="13">
        <v>1.47783251231527E-2</v>
      </c>
      <c r="AX13" s="13">
        <v>2.96803652968037E-2</v>
      </c>
      <c r="AY13" s="13"/>
      <c r="AZ13" s="13">
        <v>4.72727272727273E-2</v>
      </c>
      <c r="BA13" s="13">
        <v>8.2417582417582402E-3</v>
      </c>
      <c r="BB13" s="13"/>
      <c r="BC13" s="13">
        <v>2.9069767441860499E-2</v>
      </c>
      <c r="BD13" s="13">
        <v>3.3175355450236997E-2</v>
      </c>
      <c r="BE13" s="13"/>
      <c r="BF13" s="13">
        <v>2.2388059701492501E-2</v>
      </c>
      <c r="BG13" s="13">
        <v>3.3333333333333298E-2</v>
      </c>
      <c r="BH13" s="13"/>
      <c r="BI13" s="13">
        <v>1.2820512820512799E-2</v>
      </c>
      <c r="BJ13" s="13">
        <v>3.00353356890459E-2</v>
      </c>
      <c r="BK13" s="13"/>
      <c r="BL13" s="13">
        <v>2.47349823321555E-2</v>
      </c>
      <c r="BM13" s="13">
        <v>3.1339031339031299E-2</v>
      </c>
    </row>
    <row r="14" spans="2:65" x14ac:dyDescent="0.3">
      <c r="B14" s="25" t="s">
        <v>112</v>
      </c>
      <c r="C14" s="26">
        <v>0.30414746543778798</v>
      </c>
      <c r="D14" s="26">
        <v>0.33788395904436902</v>
      </c>
      <c r="E14" s="26">
        <v>0.280453257790368</v>
      </c>
      <c r="F14" s="26"/>
      <c r="G14" s="26">
        <v>0.24576271186440701</v>
      </c>
      <c r="H14" s="26">
        <v>0.38164251207729499</v>
      </c>
      <c r="I14" s="26">
        <v>0.31884057971014501</v>
      </c>
      <c r="J14" s="26">
        <v>0.290697674418605</v>
      </c>
      <c r="K14" s="26">
        <v>0.19298245614035101</v>
      </c>
      <c r="L14" s="26">
        <v>0.22222222222222199</v>
      </c>
      <c r="M14" s="26"/>
      <c r="N14" s="26">
        <v>0.34632034632034597</v>
      </c>
      <c r="O14" s="26">
        <v>0.25</v>
      </c>
      <c r="P14" s="26">
        <v>0.34375</v>
      </c>
      <c r="Q14" s="26">
        <v>0.28000000000000003</v>
      </c>
      <c r="R14" s="26"/>
      <c r="S14" s="26">
        <v>0.391891891891892</v>
      </c>
      <c r="T14" s="26">
        <v>0.31147540983606598</v>
      </c>
      <c r="U14" s="26">
        <v>0.16666666666666699</v>
      </c>
      <c r="V14" s="26">
        <v>0.27083333333333298</v>
      </c>
      <c r="W14" s="26">
        <v>0.37037037037037002</v>
      </c>
      <c r="X14" s="26">
        <v>0.36065573770491799</v>
      </c>
      <c r="Y14" s="26">
        <v>0.25490196078431399</v>
      </c>
      <c r="Z14" s="26">
        <v>0.33333333333333298</v>
      </c>
      <c r="AA14" s="26">
        <v>0.22222222222222199</v>
      </c>
      <c r="AB14" s="26">
        <v>0.162790697674419</v>
      </c>
      <c r="AC14" s="26">
        <v>0.32258064516128998</v>
      </c>
      <c r="AD14" s="26">
        <v>0.42857142857142899</v>
      </c>
      <c r="AE14" s="26"/>
      <c r="AF14" s="26">
        <v>0.30542635658914702</v>
      </c>
      <c r="AG14" s="26">
        <v>0.2</v>
      </c>
      <c r="AH14" s="26"/>
      <c r="AI14" s="26">
        <v>0.47457627118644102</v>
      </c>
      <c r="AJ14" s="26">
        <v>0.376811594202899</v>
      </c>
      <c r="AK14" s="26">
        <v>0.16265060240963899</v>
      </c>
      <c r="AL14" s="26"/>
      <c r="AM14" s="26">
        <v>0.47058823529411797</v>
      </c>
      <c r="AN14" s="26">
        <v>0.71153846153846101</v>
      </c>
      <c r="AO14" s="26">
        <v>0.29230769230769199</v>
      </c>
      <c r="AP14" s="26"/>
      <c r="AQ14" s="26">
        <v>0.38080495356037097</v>
      </c>
      <c r="AR14" s="26">
        <v>0.22935779816513799</v>
      </c>
      <c r="AS14" s="26"/>
      <c r="AT14" s="26">
        <v>0.35897435897435898</v>
      </c>
      <c r="AU14" s="26">
        <v>0.28125</v>
      </c>
      <c r="AV14" s="26"/>
      <c r="AW14" s="26">
        <v>0.29556650246305399</v>
      </c>
      <c r="AX14" s="26">
        <v>0.31050228310502298</v>
      </c>
      <c r="AY14" s="26"/>
      <c r="AZ14" s="26">
        <v>0.26909090909090899</v>
      </c>
      <c r="BA14" s="26">
        <v>0.33241758241758201</v>
      </c>
      <c r="BB14" s="26"/>
      <c r="BC14" s="26">
        <v>0.34883720930232598</v>
      </c>
      <c r="BD14" s="26">
        <v>0.29857819905213301</v>
      </c>
      <c r="BE14" s="26"/>
      <c r="BF14" s="26">
        <v>0.39552238805970202</v>
      </c>
      <c r="BG14" s="26">
        <v>0.31904761904761902</v>
      </c>
      <c r="BH14" s="26"/>
      <c r="BI14" s="26">
        <v>0.41025641025641002</v>
      </c>
      <c r="BJ14" s="26">
        <v>0.28798586572438201</v>
      </c>
      <c r="BK14" s="26"/>
      <c r="BL14" s="26">
        <v>0.25795053003533602</v>
      </c>
      <c r="BM14" s="26">
        <v>0.33333333333333298</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249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0.29953917050691198</v>
      </c>
      <c r="D8" s="13">
        <v>0.30034129692832801</v>
      </c>
      <c r="E8" s="13">
        <v>0.30028328611897998</v>
      </c>
      <c r="F8" s="13"/>
      <c r="G8" s="13">
        <v>0.33050847457627103</v>
      </c>
      <c r="H8" s="13">
        <v>0.29468599033816401</v>
      </c>
      <c r="I8" s="13">
        <v>0.28985507246376802</v>
      </c>
      <c r="J8" s="13">
        <v>0.26744186046511598</v>
      </c>
      <c r="K8" s="13">
        <v>0.31578947368421101</v>
      </c>
      <c r="L8" s="13">
        <v>0.31111111111111101</v>
      </c>
      <c r="M8" s="13"/>
      <c r="N8" s="13">
        <v>0.31601731601731597</v>
      </c>
      <c r="O8" s="13">
        <v>0.26785714285714302</v>
      </c>
      <c r="P8" s="13">
        <v>0.32291666666666702</v>
      </c>
      <c r="Q8" s="13">
        <v>0.3</v>
      </c>
      <c r="R8" s="13"/>
      <c r="S8" s="13">
        <v>0.29054054054054101</v>
      </c>
      <c r="T8" s="13">
        <v>0.32786885245901598</v>
      </c>
      <c r="U8" s="13">
        <v>0.36111111111111099</v>
      </c>
      <c r="V8" s="13">
        <v>0.29166666666666702</v>
      </c>
      <c r="W8" s="13">
        <v>0.296296296296296</v>
      </c>
      <c r="X8" s="13">
        <v>0.26229508196721302</v>
      </c>
      <c r="Y8" s="13">
        <v>0.21568627450980399</v>
      </c>
      <c r="Z8" s="13">
        <v>0.42857142857142899</v>
      </c>
      <c r="AA8" s="13">
        <v>0.27777777777777801</v>
      </c>
      <c r="AB8" s="13">
        <v>0.25581395348837199</v>
      </c>
      <c r="AC8" s="13">
        <v>0.41935483870967699</v>
      </c>
      <c r="AD8" s="13">
        <v>0.57142857142857095</v>
      </c>
      <c r="AE8" s="13"/>
      <c r="AF8" s="13">
        <v>0.29922480620155001</v>
      </c>
      <c r="AG8" s="13">
        <v>0.4</v>
      </c>
      <c r="AH8" s="13"/>
      <c r="AI8" s="13">
        <v>0.36016949152542399</v>
      </c>
      <c r="AJ8" s="13">
        <v>0.44927536231884102</v>
      </c>
      <c r="AK8" s="13">
        <v>0.22891566265060201</v>
      </c>
      <c r="AL8" s="13"/>
      <c r="AM8" s="13">
        <v>0.48529411764705899</v>
      </c>
      <c r="AN8" s="13">
        <v>0.36538461538461497</v>
      </c>
      <c r="AO8" s="13">
        <v>0.29230769230769199</v>
      </c>
      <c r="AP8" s="13"/>
      <c r="AQ8" s="13">
        <v>0.34055727554179599</v>
      </c>
      <c r="AR8" s="13">
        <v>0.259938837920489</v>
      </c>
      <c r="AS8" s="13"/>
      <c r="AT8" s="13">
        <v>0.34615384615384598</v>
      </c>
      <c r="AU8" s="13">
        <v>0.28749999999999998</v>
      </c>
      <c r="AV8" s="13"/>
      <c r="AW8" s="13">
        <v>0.24630541871921199</v>
      </c>
      <c r="AX8" s="13">
        <v>0.32648401826484003</v>
      </c>
      <c r="AY8" s="13"/>
      <c r="AZ8" s="13">
        <v>0.27636363636363598</v>
      </c>
      <c r="BA8" s="13">
        <v>0.31868131868131899</v>
      </c>
      <c r="BB8" s="13"/>
      <c r="BC8" s="13">
        <v>0.32848837209302301</v>
      </c>
      <c r="BD8" s="13">
        <v>0.30805687203791499</v>
      </c>
      <c r="BE8" s="13"/>
      <c r="BF8" s="13">
        <v>0.34328358208955201</v>
      </c>
      <c r="BG8" s="13">
        <v>0.31904761904761902</v>
      </c>
      <c r="BH8" s="13"/>
      <c r="BI8" s="13">
        <v>0.32051282051282098</v>
      </c>
      <c r="BJ8" s="13">
        <v>0.300353356890459</v>
      </c>
      <c r="BK8" s="13"/>
      <c r="BL8" s="13">
        <v>0.26855123674911702</v>
      </c>
      <c r="BM8" s="13">
        <v>0.33333333333333298</v>
      </c>
    </row>
    <row r="9" spans="2:65" x14ac:dyDescent="0.3">
      <c r="B9" s="14" t="s">
        <v>109</v>
      </c>
      <c r="C9" s="13">
        <v>0.26267281105990797</v>
      </c>
      <c r="D9" s="13">
        <v>0.283276450511945</v>
      </c>
      <c r="E9" s="13">
        <v>0.24362606232294601</v>
      </c>
      <c r="F9" s="13"/>
      <c r="G9" s="13">
        <v>0.26271186440678002</v>
      </c>
      <c r="H9" s="13">
        <v>0.29951690821256</v>
      </c>
      <c r="I9" s="13">
        <v>0.25362318840579701</v>
      </c>
      <c r="J9" s="13">
        <v>0.25581395348837199</v>
      </c>
      <c r="K9" s="13">
        <v>0.22807017543859601</v>
      </c>
      <c r="L9" s="13">
        <v>0.17777777777777801</v>
      </c>
      <c r="M9" s="13"/>
      <c r="N9" s="13">
        <v>0.23376623376623401</v>
      </c>
      <c r="O9" s="13">
        <v>0.26190476190476197</v>
      </c>
      <c r="P9" s="13">
        <v>0.25</v>
      </c>
      <c r="Q9" s="13">
        <v>0.32</v>
      </c>
      <c r="R9" s="13"/>
      <c r="S9" s="13">
        <v>0.29054054054054101</v>
      </c>
      <c r="T9" s="13">
        <v>0.27868852459016402</v>
      </c>
      <c r="U9" s="13">
        <v>0.194444444444444</v>
      </c>
      <c r="V9" s="13">
        <v>0.27083333333333298</v>
      </c>
      <c r="W9" s="13">
        <v>0.203703703703704</v>
      </c>
      <c r="X9" s="13">
        <v>0.27868852459016402</v>
      </c>
      <c r="Y9" s="13">
        <v>0.29411764705882398</v>
      </c>
      <c r="Z9" s="13">
        <v>9.5238095238095205E-2</v>
      </c>
      <c r="AA9" s="13">
        <v>0.32222222222222202</v>
      </c>
      <c r="AB9" s="13">
        <v>0.232558139534884</v>
      </c>
      <c r="AC9" s="13">
        <v>0.225806451612903</v>
      </c>
      <c r="AD9" s="13">
        <v>0</v>
      </c>
      <c r="AE9" s="13"/>
      <c r="AF9" s="13">
        <v>0.26356589147286802</v>
      </c>
      <c r="AG9" s="13">
        <v>0.2</v>
      </c>
      <c r="AH9" s="13"/>
      <c r="AI9" s="13">
        <v>0.24576271186440701</v>
      </c>
      <c r="AJ9" s="13">
        <v>0.26086956521739102</v>
      </c>
      <c r="AK9" s="13">
        <v>0.27409638554216897</v>
      </c>
      <c r="AL9" s="13"/>
      <c r="AM9" s="13">
        <v>0.26470588235294101</v>
      </c>
      <c r="AN9" s="13">
        <v>0.28846153846153799</v>
      </c>
      <c r="AO9" s="13">
        <v>0.22307692307692301</v>
      </c>
      <c r="AP9" s="13"/>
      <c r="AQ9" s="13">
        <v>0.27554179566563503</v>
      </c>
      <c r="AR9" s="13">
        <v>0.247706422018349</v>
      </c>
      <c r="AS9" s="13"/>
      <c r="AT9" s="13">
        <v>0.30769230769230799</v>
      </c>
      <c r="AU9" s="13">
        <v>0.24791666666666701</v>
      </c>
      <c r="AV9" s="13"/>
      <c r="AW9" s="13">
        <v>0.266009852216749</v>
      </c>
      <c r="AX9" s="13">
        <v>0.26255707762557101</v>
      </c>
      <c r="AY9" s="13"/>
      <c r="AZ9" s="13">
        <v>0.24363636363636401</v>
      </c>
      <c r="BA9" s="13">
        <v>0.27472527472527503</v>
      </c>
      <c r="BB9" s="13"/>
      <c r="BC9" s="13">
        <v>0.293604651162791</v>
      </c>
      <c r="BD9" s="13">
        <v>0.24170616113744101</v>
      </c>
      <c r="BE9" s="13"/>
      <c r="BF9" s="13">
        <v>0.328358208955224</v>
      </c>
      <c r="BG9" s="13">
        <v>0.27142857142857102</v>
      </c>
      <c r="BH9" s="13"/>
      <c r="BI9" s="13">
        <v>0.28205128205128199</v>
      </c>
      <c r="BJ9" s="13">
        <v>0.25618374558303902</v>
      </c>
      <c r="BK9" s="13"/>
      <c r="BL9" s="13">
        <v>0.28621908127208501</v>
      </c>
      <c r="BM9" s="13">
        <v>0.22792022792022801</v>
      </c>
    </row>
    <row r="10" spans="2:65" x14ac:dyDescent="0.3">
      <c r="B10" s="14" t="s">
        <v>110</v>
      </c>
      <c r="C10" s="13">
        <v>0.16897081413210399</v>
      </c>
      <c r="D10" s="13">
        <v>0.15699658703071701</v>
      </c>
      <c r="E10" s="13">
        <v>0.18130311614730901</v>
      </c>
      <c r="F10" s="13"/>
      <c r="G10" s="13">
        <v>0.21186440677966101</v>
      </c>
      <c r="H10" s="13">
        <v>0.188405797101449</v>
      </c>
      <c r="I10" s="13">
        <v>0.115942028985507</v>
      </c>
      <c r="J10" s="13">
        <v>0.17441860465116299</v>
      </c>
      <c r="K10" s="13">
        <v>0.140350877192982</v>
      </c>
      <c r="L10" s="13">
        <v>0.155555555555556</v>
      </c>
      <c r="M10" s="13"/>
      <c r="N10" s="13">
        <v>0.18181818181818199</v>
      </c>
      <c r="O10" s="13">
        <v>0.15476190476190499</v>
      </c>
      <c r="P10" s="13">
        <v>0.17708333333333301</v>
      </c>
      <c r="Q10" s="13">
        <v>0.146666666666667</v>
      </c>
      <c r="R10" s="13"/>
      <c r="S10" s="13">
        <v>0.18243243243243201</v>
      </c>
      <c r="T10" s="13">
        <v>0.14754098360655701</v>
      </c>
      <c r="U10" s="13">
        <v>0.11111111111111099</v>
      </c>
      <c r="V10" s="13">
        <v>0.1875</v>
      </c>
      <c r="W10" s="13">
        <v>0.18518518518518501</v>
      </c>
      <c r="X10" s="13">
        <v>0.213114754098361</v>
      </c>
      <c r="Y10" s="13">
        <v>0.13725490196078399</v>
      </c>
      <c r="Z10" s="13">
        <v>0.14285714285714299</v>
      </c>
      <c r="AA10" s="13">
        <v>0.133333333333333</v>
      </c>
      <c r="AB10" s="13">
        <v>0.25581395348837199</v>
      </c>
      <c r="AC10" s="13">
        <v>0.12903225806451599</v>
      </c>
      <c r="AD10" s="13">
        <v>0.14285714285714299</v>
      </c>
      <c r="AE10" s="13"/>
      <c r="AF10" s="13">
        <v>0.16899224806201599</v>
      </c>
      <c r="AG10" s="13">
        <v>0.2</v>
      </c>
      <c r="AH10" s="13"/>
      <c r="AI10" s="13">
        <v>0.20762711864406799</v>
      </c>
      <c r="AJ10" s="13">
        <v>0.15942028985507201</v>
      </c>
      <c r="AK10" s="13">
        <v>0.147590361445783</v>
      </c>
      <c r="AL10" s="13"/>
      <c r="AM10" s="13">
        <v>0.14705882352941199</v>
      </c>
      <c r="AN10" s="13">
        <v>0.19230769230769201</v>
      </c>
      <c r="AO10" s="13">
        <v>0.230769230769231</v>
      </c>
      <c r="AP10" s="13"/>
      <c r="AQ10" s="13">
        <v>0.179566563467492</v>
      </c>
      <c r="AR10" s="13">
        <v>0.159021406727829</v>
      </c>
      <c r="AS10" s="13"/>
      <c r="AT10" s="13">
        <v>0.147435897435897</v>
      </c>
      <c r="AU10" s="13">
        <v>0.170833333333333</v>
      </c>
      <c r="AV10" s="13"/>
      <c r="AW10" s="13">
        <v>0.197044334975369</v>
      </c>
      <c r="AX10" s="13">
        <v>0.15525114155251099</v>
      </c>
      <c r="AY10" s="13"/>
      <c r="AZ10" s="13">
        <v>0.15272727272727299</v>
      </c>
      <c r="BA10" s="13">
        <v>0.17857142857142899</v>
      </c>
      <c r="BB10" s="13"/>
      <c r="BC10" s="13">
        <v>0.15116279069767399</v>
      </c>
      <c r="BD10" s="13">
        <v>0.161137440758294</v>
      </c>
      <c r="BE10" s="13"/>
      <c r="BF10" s="13">
        <v>0.171641791044776</v>
      </c>
      <c r="BG10" s="13">
        <v>0.13809523809523799</v>
      </c>
      <c r="BH10" s="13"/>
      <c r="BI10" s="13">
        <v>0.16666666666666699</v>
      </c>
      <c r="BJ10" s="13">
        <v>0.16961130742049499</v>
      </c>
      <c r="BK10" s="13"/>
      <c r="BL10" s="13">
        <v>0.13780918727915201</v>
      </c>
      <c r="BM10" s="13">
        <v>0.19658119658119699</v>
      </c>
    </row>
    <row r="11" spans="2:65" x14ac:dyDescent="0.3">
      <c r="B11" s="14" t="s">
        <v>111</v>
      </c>
      <c r="C11" s="13">
        <v>0.16436251920122899</v>
      </c>
      <c r="D11" s="13">
        <v>0.18088737201365199</v>
      </c>
      <c r="E11" s="13">
        <v>0.14730878186968799</v>
      </c>
      <c r="F11" s="13"/>
      <c r="G11" s="13">
        <v>0.13559322033898299</v>
      </c>
      <c r="H11" s="13">
        <v>0.14975845410628</v>
      </c>
      <c r="I11" s="13">
        <v>0.25362318840579701</v>
      </c>
      <c r="J11" s="13">
        <v>0.17441860465116299</v>
      </c>
      <c r="K11" s="13">
        <v>8.7719298245614002E-2</v>
      </c>
      <c r="L11" s="13">
        <v>0.11111111111111099</v>
      </c>
      <c r="M11" s="13"/>
      <c r="N11" s="13">
        <v>0.18181818181818199</v>
      </c>
      <c r="O11" s="13">
        <v>0.18452380952381001</v>
      </c>
      <c r="P11" s="13">
        <v>0.16666666666666699</v>
      </c>
      <c r="Q11" s="13">
        <v>0.11333333333333299</v>
      </c>
      <c r="R11" s="13"/>
      <c r="S11" s="13">
        <v>0.15540540540540501</v>
      </c>
      <c r="T11" s="13">
        <v>0.16393442622950799</v>
      </c>
      <c r="U11" s="13">
        <v>0.194444444444444</v>
      </c>
      <c r="V11" s="13">
        <v>0.125</v>
      </c>
      <c r="W11" s="13">
        <v>0.203703703703704</v>
      </c>
      <c r="X11" s="13">
        <v>0.16393442622950799</v>
      </c>
      <c r="Y11" s="13">
        <v>0.23529411764705899</v>
      </c>
      <c r="Z11" s="13">
        <v>0.19047619047618999</v>
      </c>
      <c r="AA11" s="13">
        <v>0.133333333333333</v>
      </c>
      <c r="AB11" s="13">
        <v>0.116279069767442</v>
      </c>
      <c r="AC11" s="13">
        <v>0.19354838709677399</v>
      </c>
      <c r="AD11" s="13">
        <v>0.14285714285714299</v>
      </c>
      <c r="AE11" s="13"/>
      <c r="AF11" s="13">
        <v>0.162790697674419</v>
      </c>
      <c r="AG11" s="13">
        <v>0.2</v>
      </c>
      <c r="AH11" s="13"/>
      <c r="AI11" s="13">
        <v>0.13135593220339001</v>
      </c>
      <c r="AJ11" s="13">
        <v>0.101449275362319</v>
      </c>
      <c r="AK11" s="13">
        <v>0.19879518072289201</v>
      </c>
      <c r="AL11" s="13"/>
      <c r="AM11" s="13">
        <v>8.8235294117647106E-2</v>
      </c>
      <c r="AN11" s="13">
        <v>0.134615384615385</v>
      </c>
      <c r="AO11" s="13">
        <v>0.15384615384615399</v>
      </c>
      <c r="AP11" s="13"/>
      <c r="AQ11" s="13">
        <v>0.148606811145511</v>
      </c>
      <c r="AR11" s="13">
        <v>0.180428134556575</v>
      </c>
      <c r="AS11" s="13"/>
      <c r="AT11" s="13">
        <v>0.141025641025641</v>
      </c>
      <c r="AU11" s="13">
        <v>0.172916666666667</v>
      </c>
      <c r="AV11" s="13"/>
      <c r="AW11" s="13">
        <v>0.201970443349754</v>
      </c>
      <c r="AX11" s="13">
        <v>0.14611872146118701</v>
      </c>
      <c r="AY11" s="13"/>
      <c r="AZ11" s="13">
        <v>0.16</v>
      </c>
      <c r="BA11" s="13">
        <v>0.17307692307692299</v>
      </c>
      <c r="BB11" s="13"/>
      <c r="BC11" s="13">
        <v>0.15406976744185999</v>
      </c>
      <c r="BD11" s="13">
        <v>0.13270142180094799</v>
      </c>
      <c r="BE11" s="13"/>
      <c r="BF11" s="13">
        <v>0.119402985074627</v>
      </c>
      <c r="BG11" s="13">
        <v>0.17619047619047601</v>
      </c>
      <c r="BH11" s="13"/>
      <c r="BI11" s="13">
        <v>0.141025641025641</v>
      </c>
      <c r="BJ11" s="13">
        <v>0.16784452296819799</v>
      </c>
      <c r="BK11" s="13"/>
      <c r="BL11" s="13">
        <v>0.190812720848057</v>
      </c>
      <c r="BM11" s="13">
        <v>0.14245014245014201</v>
      </c>
    </row>
    <row r="12" spans="2:65" x14ac:dyDescent="0.3">
      <c r="B12" s="14" t="s">
        <v>239</v>
      </c>
      <c r="C12" s="13">
        <v>6.6052227342549896E-2</v>
      </c>
      <c r="D12" s="13">
        <v>5.4607508532423202E-2</v>
      </c>
      <c r="E12" s="13">
        <v>7.6487252124645896E-2</v>
      </c>
      <c r="F12" s="13"/>
      <c r="G12" s="13">
        <v>4.2372881355932202E-2</v>
      </c>
      <c r="H12" s="13">
        <v>4.3478260869565202E-2</v>
      </c>
      <c r="I12" s="13">
        <v>6.5217391304347797E-2</v>
      </c>
      <c r="J12" s="13">
        <v>6.9767441860465101E-2</v>
      </c>
      <c r="K12" s="13">
        <v>0.12280701754386</v>
      </c>
      <c r="L12" s="13">
        <v>0.155555555555556</v>
      </c>
      <c r="M12" s="13"/>
      <c r="N12" s="13">
        <v>5.1948051948052E-2</v>
      </c>
      <c r="O12" s="13">
        <v>8.3333333333333301E-2</v>
      </c>
      <c r="P12" s="13">
        <v>6.25E-2</v>
      </c>
      <c r="Q12" s="13">
        <v>7.3333333333333306E-2</v>
      </c>
      <c r="R12" s="13"/>
      <c r="S12" s="13">
        <v>4.0540540540540501E-2</v>
      </c>
      <c r="T12" s="13">
        <v>6.5573770491803296E-2</v>
      </c>
      <c r="U12" s="13">
        <v>8.3333333333333301E-2</v>
      </c>
      <c r="V12" s="13">
        <v>8.3333333333333301E-2</v>
      </c>
      <c r="W12" s="13">
        <v>7.4074074074074098E-2</v>
      </c>
      <c r="X12" s="13">
        <v>4.91803278688525E-2</v>
      </c>
      <c r="Y12" s="13">
        <v>7.8431372549019607E-2</v>
      </c>
      <c r="Z12" s="13">
        <v>9.5238095238095205E-2</v>
      </c>
      <c r="AA12" s="13">
        <v>8.8888888888888906E-2</v>
      </c>
      <c r="AB12" s="13">
        <v>9.3023255813953501E-2</v>
      </c>
      <c r="AC12" s="13">
        <v>0</v>
      </c>
      <c r="AD12" s="13">
        <v>0.14285714285714299</v>
      </c>
      <c r="AE12" s="13"/>
      <c r="AF12" s="13">
        <v>6.6666666666666693E-2</v>
      </c>
      <c r="AG12" s="13">
        <v>0</v>
      </c>
      <c r="AH12" s="13"/>
      <c r="AI12" s="13">
        <v>3.8135593220338999E-2</v>
      </c>
      <c r="AJ12" s="13">
        <v>2.8985507246376802E-2</v>
      </c>
      <c r="AK12" s="13">
        <v>9.6385542168674704E-2</v>
      </c>
      <c r="AL12" s="13"/>
      <c r="AM12" s="13">
        <v>1.4705882352941201E-2</v>
      </c>
      <c r="AN12" s="13">
        <v>1.9230769230769201E-2</v>
      </c>
      <c r="AO12" s="13">
        <v>6.9230769230769207E-2</v>
      </c>
      <c r="AP12" s="13"/>
      <c r="AQ12" s="13">
        <v>2.7863777089783302E-2</v>
      </c>
      <c r="AR12" s="13">
        <v>0.10397553516819601</v>
      </c>
      <c r="AS12" s="13"/>
      <c r="AT12" s="13">
        <v>2.5641025641025599E-2</v>
      </c>
      <c r="AU12" s="13">
        <v>7.9166666666666705E-2</v>
      </c>
      <c r="AV12" s="13"/>
      <c r="AW12" s="13">
        <v>6.8965517241379296E-2</v>
      </c>
      <c r="AX12" s="13">
        <v>6.6210045662100495E-2</v>
      </c>
      <c r="AY12" s="13"/>
      <c r="AZ12" s="13">
        <v>9.8181818181818203E-2</v>
      </c>
      <c r="BA12" s="13">
        <v>4.3956043956044001E-2</v>
      </c>
      <c r="BB12" s="13"/>
      <c r="BC12" s="13">
        <v>4.0697674418604703E-2</v>
      </c>
      <c r="BD12" s="13">
        <v>9.9526066350710901E-2</v>
      </c>
      <c r="BE12" s="13"/>
      <c r="BF12" s="13">
        <v>1.49253731343284E-2</v>
      </c>
      <c r="BG12" s="13">
        <v>5.7142857142857099E-2</v>
      </c>
      <c r="BH12" s="13"/>
      <c r="BI12" s="13">
        <v>7.69230769230769E-2</v>
      </c>
      <c r="BJ12" s="13">
        <v>6.3604240282685506E-2</v>
      </c>
      <c r="BK12" s="13"/>
      <c r="BL12" s="13">
        <v>8.1272084805653705E-2</v>
      </c>
      <c r="BM12" s="13">
        <v>5.6980056980057002E-2</v>
      </c>
    </row>
    <row r="13" spans="2:65" x14ac:dyDescent="0.3">
      <c r="B13" s="14" t="s">
        <v>91</v>
      </c>
      <c r="C13" s="13">
        <v>3.8402457757296497E-2</v>
      </c>
      <c r="D13" s="13">
        <v>2.38907849829352E-2</v>
      </c>
      <c r="E13" s="13">
        <v>5.09915014164306E-2</v>
      </c>
      <c r="F13" s="13"/>
      <c r="G13" s="13">
        <v>1.6949152542372899E-2</v>
      </c>
      <c r="H13" s="13">
        <v>2.41545893719807E-2</v>
      </c>
      <c r="I13" s="13">
        <v>2.1739130434782601E-2</v>
      </c>
      <c r="J13" s="13">
        <v>5.8139534883720902E-2</v>
      </c>
      <c r="K13" s="13">
        <v>0.105263157894737</v>
      </c>
      <c r="L13" s="13">
        <v>8.8888888888888906E-2</v>
      </c>
      <c r="M13" s="13"/>
      <c r="N13" s="13">
        <v>3.4632034632034597E-2</v>
      </c>
      <c r="O13" s="13">
        <v>4.7619047619047603E-2</v>
      </c>
      <c r="P13" s="13">
        <v>2.0833333333333301E-2</v>
      </c>
      <c r="Q13" s="13">
        <v>4.6666666666666697E-2</v>
      </c>
      <c r="R13" s="13"/>
      <c r="S13" s="13">
        <v>4.0540540540540501E-2</v>
      </c>
      <c r="T13" s="13">
        <v>1.63934426229508E-2</v>
      </c>
      <c r="U13" s="13">
        <v>5.5555555555555601E-2</v>
      </c>
      <c r="V13" s="13">
        <v>4.1666666666666699E-2</v>
      </c>
      <c r="W13" s="13">
        <v>3.7037037037037E-2</v>
      </c>
      <c r="X13" s="13">
        <v>3.2786885245901599E-2</v>
      </c>
      <c r="Y13" s="13">
        <v>3.9215686274509803E-2</v>
      </c>
      <c r="Z13" s="13">
        <v>4.7619047619047603E-2</v>
      </c>
      <c r="AA13" s="13">
        <v>4.4444444444444398E-2</v>
      </c>
      <c r="AB13" s="13">
        <v>4.6511627906976702E-2</v>
      </c>
      <c r="AC13" s="13">
        <v>3.2258064516128997E-2</v>
      </c>
      <c r="AD13" s="13">
        <v>0</v>
      </c>
      <c r="AE13" s="13"/>
      <c r="AF13" s="13">
        <v>3.8759689922480599E-2</v>
      </c>
      <c r="AG13" s="13">
        <v>0</v>
      </c>
      <c r="AH13" s="13"/>
      <c r="AI13" s="13">
        <v>1.6949152542372899E-2</v>
      </c>
      <c r="AJ13" s="13">
        <v>0</v>
      </c>
      <c r="AK13" s="13">
        <v>5.4216867469879498E-2</v>
      </c>
      <c r="AL13" s="13"/>
      <c r="AM13" s="13">
        <v>0</v>
      </c>
      <c r="AN13" s="13">
        <v>0</v>
      </c>
      <c r="AO13" s="13">
        <v>3.0769230769230799E-2</v>
      </c>
      <c r="AP13" s="13"/>
      <c r="AQ13" s="13">
        <v>2.7863777089783302E-2</v>
      </c>
      <c r="AR13" s="13">
        <v>4.8929663608562698E-2</v>
      </c>
      <c r="AS13" s="13"/>
      <c r="AT13" s="13">
        <v>3.2051282051282E-2</v>
      </c>
      <c r="AU13" s="13">
        <v>4.1666666666666699E-2</v>
      </c>
      <c r="AV13" s="13"/>
      <c r="AW13" s="13">
        <v>1.9704433497536901E-2</v>
      </c>
      <c r="AX13" s="13">
        <v>4.3378995433790001E-2</v>
      </c>
      <c r="AY13" s="13"/>
      <c r="AZ13" s="13">
        <v>6.9090909090909106E-2</v>
      </c>
      <c r="BA13" s="13">
        <v>1.0989010989011E-2</v>
      </c>
      <c r="BB13" s="13"/>
      <c r="BC13" s="13">
        <v>3.1976744186046499E-2</v>
      </c>
      <c r="BD13" s="13">
        <v>5.6872037914691899E-2</v>
      </c>
      <c r="BE13" s="13"/>
      <c r="BF13" s="13">
        <v>2.2388059701492501E-2</v>
      </c>
      <c r="BG13" s="13">
        <v>3.8095238095238099E-2</v>
      </c>
      <c r="BH13" s="13"/>
      <c r="BI13" s="13">
        <v>1.2820512820512799E-2</v>
      </c>
      <c r="BJ13" s="13">
        <v>4.2402826855123699E-2</v>
      </c>
      <c r="BK13" s="13"/>
      <c r="BL13" s="13">
        <v>3.5335689045936397E-2</v>
      </c>
      <c r="BM13" s="13">
        <v>4.2735042735042701E-2</v>
      </c>
    </row>
    <row r="14" spans="2:65" x14ac:dyDescent="0.3">
      <c r="B14" s="25" t="s">
        <v>112</v>
      </c>
      <c r="C14" s="26">
        <v>0.56221198156681995</v>
      </c>
      <c r="D14" s="26">
        <v>0.58361774744027295</v>
      </c>
      <c r="E14" s="26">
        <v>0.54390934844192595</v>
      </c>
      <c r="F14" s="26"/>
      <c r="G14" s="26">
        <v>0.59322033898305104</v>
      </c>
      <c r="H14" s="26">
        <v>0.59420289855072495</v>
      </c>
      <c r="I14" s="26">
        <v>0.54347826086956497</v>
      </c>
      <c r="J14" s="26">
        <v>0.52325581395348797</v>
      </c>
      <c r="K14" s="26">
        <v>0.54385964912280704</v>
      </c>
      <c r="L14" s="26">
        <v>0.48888888888888898</v>
      </c>
      <c r="M14" s="26"/>
      <c r="N14" s="26">
        <v>0.54978354978355004</v>
      </c>
      <c r="O14" s="26">
        <v>0.52976190476190499</v>
      </c>
      <c r="P14" s="26">
        <v>0.57291666666666696</v>
      </c>
      <c r="Q14" s="26">
        <v>0.62</v>
      </c>
      <c r="R14" s="26"/>
      <c r="S14" s="26">
        <v>0.58108108108108103</v>
      </c>
      <c r="T14" s="26">
        <v>0.60655737704918</v>
      </c>
      <c r="U14" s="26">
        <v>0.55555555555555602</v>
      </c>
      <c r="V14" s="26">
        <v>0.5625</v>
      </c>
      <c r="W14" s="26">
        <v>0.5</v>
      </c>
      <c r="X14" s="26">
        <v>0.54098360655737698</v>
      </c>
      <c r="Y14" s="26">
        <v>0.50980392156862697</v>
      </c>
      <c r="Z14" s="26">
        <v>0.52380952380952395</v>
      </c>
      <c r="AA14" s="26">
        <v>0.6</v>
      </c>
      <c r="AB14" s="26">
        <v>0.48837209302325602</v>
      </c>
      <c r="AC14" s="26">
        <v>0.64516129032258096</v>
      </c>
      <c r="AD14" s="26">
        <v>0.57142857142857095</v>
      </c>
      <c r="AE14" s="26"/>
      <c r="AF14" s="26">
        <v>0.56279069767441903</v>
      </c>
      <c r="AG14" s="26">
        <v>0.6</v>
      </c>
      <c r="AH14" s="26"/>
      <c r="AI14" s="26">
        <v>0.60593220338983</v>
      </c>
      <c r="AJ14" s="26">
        <v>0.71014492753623204</v>
      </c>
      <c r="AK14" s="26">
        <v>0.50301204819277101</v>
      </c>
      <c r="AL14" s="26"/>
      <c r="AM14" s="26">
        <v>0.75</v>
      </c>
      <c r="AN14" s="26">
        <v>0.65384615384615397</v>
      </c>
      <c r="AO14" s="26">
        <v>0.515384615384615</v>
      </c>
      <c r="AP14" s="26"/>
      <c r="AQ14" s="26">
        <v>0.61609907120743002</v>
      </c>
      <c r="AR14" s="26">
        <v>0.50764525993883802</v>
      </c>
      <c r="AS14" s="26"/>
      <c r="AT14" s="26">
        <v>0.65384615384615397</v>
      </c>
      <c r="AU14" s="26">
        <v>0.53541666666666698</v>
      </c>
      <c r="AV14" s="26"/>
      <c r="AW14" s="26">
        <v>0.51231527093596096</v>
      </c>
      <c r="AX14" s="26">
        <v>0.58904109589041098</v>
      </c>
      <c r="AY14" s="26"/>
      <c r="AZ14" s="26">
        <v>0.52</v>
      </c>
      <c r="BA14" s="26">
        <v>0.59340659340659296</v>
      </c>
      <c r="BB14" s="26"/>
      <c r="BC14" s="26">
        <v>0.62209302325581395</v>
      </c>
      <c r="BD14" s="26">
        <v>0.54976303317535502</v>
      </c>
      <c r="BE14" s="26"/>
      <c r="BF14" s="26">
        <v>0.67164179104477595</v>
      </c>
      <c r="BG14" s="26">
        <v>0.59047619047619004</v>
      </c>
      <c r="BH14" s="26"/>
      <c r="BI14" s="26">
        <v>0.60256410256410298</v>
      </c>
      <c r="BJ14" s="26">
        <v>0.55653710247349797</v>
      </c>
      <c r="BK14" s="26"/>
      <c r="BL14" s="26">
        <v>0.55477031802120103</v>
      </c>
      <c r="BM14" s="26">
        <v>0.56125356125356096</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250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0.43778801843317999</v>
      </c>
      <c r="D8" s="13">
        <v>0.45051194539249101</v>
      </c>
      <c r="E8" s="13">
        <v>0.42776203966005699</v>
      </c>
      <c r="F8" s="13"/>
      <c r="G8" s="13">
        <v>0.305084745762712</v>
      </c>
      <c r="H8" s="13">
        <v>0.44444444444444398</v>
      </c>
      <c r="I8" s="13">
        <v>0.49275362318840599</v>
      </c>
      <c r="J8" s="13">
        <v>0.51162790697674398</v>
      </c>
      <c r="K8" s="13">
        <v>0.45614035087719301</v>
      </c>
      <c r="L8" s="13">
        <v>0.422222222222222</v>
      </c>
      <c r="M8" s="13"/>
      <c r="N8" s="13">
        <v>0.506493506493506</v>
      </c>
      <c r="O8" s="13">
        <v>0.35714285714285698</v>
      </c>
      <c r="P8" s="13">
        <v>0.40625</v>
      </c>
      <c r="Q8" s="13">
        <v>0.44</v>
      </c>
      <c r="R8" s="13"/>
      <c r="S8" s="13">
        <v>0.47972972972972999</v>
      </c>
      <c r="T8" s="13">
        <v>0.39344262295082</v>
      </c>
      <c r="U8" s="13">
        <v>0.47222222222222199</v>
      </c>
      <c r="V8" s="13">
        <v>0.29166666666666702</v>
      </c>
      <c r="W8" s="13">
        <v>0.38888888888888901</v>
      </c>
      <c r="X8" s="13">
        <v>0.42622950819672101</v>
      </c>
      <c r="Y8" s="13">
        <v>0.45098039215686297</v>
      </c>
      <c r="Z8" s="13">
        <v>0.52380952380952395</v>
      </c>
      <c r="AA8" s="13">
        <v>0.44444444444444398</v>
      </c>
      <c r="AB8" s="13">
        <v>0.32558139534883701</v>
      </c>
      <c r="AC8" s="13">
        <v>0.64516129032258096</v>
      </c>
      <c r="AD8" s="13">
        <v>0.57142857142857095</v>
      </c>
      <c r="AE8" s="13"/>
      <c r="AF8" s="13">
        <v>0.43565891472868201</v>
      </c>
      <c r="AG8" s="13">
        <v>0.6</v>
      </c>
      <c r="AH8" s="13"/>
      <c r="AI8" s="13">
        <v>0.61440677966101698</v>
      </c>
      <c r="AJ8" s="13">
        <v>0.44927536231884102</v>
      </c>
      <c r="AK8" s="13">
        <v>0.30722891566265098</v>
      </c>
      <c r="AL8" s="13"/>
      <c r="AM8" s="13">
        <v>0.69117647058823495</v>
      </c>
      <c r="AN8" s="13">
        <v>0.55769230769230804</v>
      </c>
      <c r="AO8" s="13">
        <v>0.54615384615384599</v>
      </c>
      <c r="AP8" s="13"/>
      <c r="AQ8" s="13">
        <v>0.492260061919505</v>
      </c>
      <c r="AR8" s="13">
        <v>0.38532110091743099</v>
      </c>
      <c r="AS8" s="13"/>
      <c r="AT8" s="13">
        <v>0.5</v>
      </c>
      <c r="AU8" s="13">
        <v>0.41458333333333303</v>
      </c>
      <c r="AV8" s="13"/>
      <c r="AW8" s="13">
        <v>0.38916256157635498</v>
      </c>
      <c r="AX8" s="13">
        <v>0.46118721461187201</v>
      </c>
      <c r="AY8" s="13"/>
      <c r="AZ8" s="13">
        <v>0.41454545454545499</v>
      </c>
      <c r="BA8" s="13">
        <v>0.45604395604395598</v>
      </c>
      <c r="BB8" s="13"/>
      <c r="BC8" s="13">
        <v>0.415697674418605</v>
      </c>
      <c r="BD8" s="13">
        <v>0.488151658767773</v>
      </c>
      <c r="BE8" s="13"/>
      <c r="BF8" s="13">
        <v>0.48507462686567199</v>
      </c>
      <c r="BG8" s="13">
        <v>0.371428571428571</v>
      </c>
      <c r="BH8" s="13"/>
      <c r="BI8" s="13">
        <v>0.512820512820513</v>
      </c>
      <c r="BJ8" s="13">
        <v>0.42756183745582999</v>
      </c>
      <c r="BK8" s="13"/>
      <c r="BL8" s="13">
        <v>0.43462897526501798</v>
      </c>
      <c r="BM8" s="13">
        <v>0.44444444444444398</v>
      </c>
    </row>
    <row r="9" spans="2:65" x14ac:dyDescent="0.3">
      <c r="B9" s="14" t="s">
        <v>109</v>
      </c>
      <c r="C9" s="13">
        <v>0.27956989247311798</v>
      </c>
      <c r="D9" s="13">
        <v>0.279863481228669</v>
      </c>
      <c r="E9" s="13">
        <v>0.280453257790368</v>
      </c>
      <c r="F9" s="13"/>
      <c r="G9" s="13">
        <v>0.305084745762712</v>
      </c>
      <c r="H9" s="13">
        <v>0.31400966183574902</v>
      </c>
      <c r="I9" s="13">
        <v>0.23913043478260901</v>
      </c>
      <c r="J9" s="13">
        <v>0.22093023255814001</v>
      </c>
      <c r="K9" s="13">
        <v>0.33333333333333298</v>
      </c>
      <c r="L9" s="13">
        <v>0.22222222222222199</v>
      </c>
      <c r="M9" s="13"/>
      <c r="N9" s="13">
        <v>0.27272727272727298</v>
      </c>
      <c r="O9" s="13">
        <v>0.28571428571428598</v>
      </c>
      <c r="P9" s="13">
        <v>0.3125</v>
      </c>
      <c r="Q9" s="13">
        <v>0.26</v>
      </c>
      <c r="R9" s="13"/>
      <c r="S9" s="13">
        <v>0.29729729729729698</v>
      </c>
      <c r="T9" s="13">
        <v>0.31147540983606598</v>
      </c>
      <c r="U9" s="13">
        <v>0.16666666666666699</v>
      </c>
      <c r="V9" s="13">
        <v>0.3125</v>
      </c>
      <c r="W9" s="13">
        <v>0.296296296296296</v>
      </c>
      <c r="X9" s="13">
        <v>0.26229508196721302</v>
      </c>
      <c r="Y9" s="13">
        <v>0.33333333333333298</v>
      </c>
      <c r="Z9" s="13">
        <v>0.14285714285714299</v>
      </c>
      <c r="AA9" s="13">
        <v>0.27777777777777801</v>
      </c>
      <c r="AB9" s="13">
        <v>0.27906976744186002</v>
      </c>
      <c r="AC9" s="13">
        <v>0.225806451612903</v>
      </c>
      <c r="AD9" s="13">
        <v>0.28571428571428598</v>
      </c>
      <c r="AE9" s="13"/>
      <c r="AF9" s="13">
        <v>0.27906976744186002</v>
      </c>
      <c r="AG9" s="13">
        <v>0.4</v>
      </c>
      <c r="AH9" s="13"/>
      <c r="AI9" s="13">
        <v>0.30084745762711901</v>
      </c>
      <c r="AJ9" s="13">
        <v>0.27536231884057999</v>
      </c>
      <c r="AK9" s="13">
        <v>0.26807228915662701</v>
      </c>
      <c r="AL9" s="13"/>
      <c r="AM9" s="13">
        <v>0.308823529411765</v>
      </c>
      <c r="AN9" s="13">
        <v>0.25</v>
      </c>
      <c r="AO9" s="13">
        <v>0.3</v>
      </c>
      <c r="AP9" s="13"/>
      <c r="AQ9" s="13">
        <v>0.26315789473684198</v>
      </c>
      <c r="AR9" s="13">
        <v>0.293577981651376</v>
      </c>
      <c r="AS9" s="13"/>
      <c r="AT9" s="13">
        <v>0.262820512820513</v>
      </c>
      <c r="AU9" s="13">
        <v>0.28541666666666698</v>
      </c>
      <c r="AV9" s="13"/>
      <c r="AW9" s="13">
        <v>0.27586206896551702</v>
      </c>
      <c r="AX9" s="13">
        <v>0.28082191780821902</v>
      </c>
      <c r="AY9" s="13"/>
      <c r="AZ9" s="13">
        <v>0.29818181818181799</v>
      </c>
      <c r="BA9" s="13">
        <v>0.27197802197802201</v>
      </c>
      <c r="BB9" s="13"/>
      <c r="BC9" s="13">
        <v>0.290697674418605</v>
      </c>
      <c r="BD9" s="13">
        <v>0.25118483412322301</v>
      </c>
      <c r="BE9" s="13"/>
      <c r="BF9" s="13">
        <v>0.26865671641791</v>
      </c>
      <c r="BG9" s="13">
        <v>0.30476190476190501</v>
      </c>
      <c r="BH9" s="13"/>
      <c r="BI9" s="13">
        <v>0.20512820512820501</v>
      </c>
      <c r="BJ9" s="13">
        <v>0.28798586572438201</v>
      </c>
      <c r="BK9" s="13"/>
      <c r="BL9" s="13">
        <v>0.26501766784452302</v>
      </c>
      <c r="BM9" s="13">
        <v>0.28490028490028502</v>
      </c>
    </row>
    <row r="10" spans="2:65" x14ac:dyDescent="0.3">
      <c r="B10" s="14" t="s">
        <v>110</v>
      </c>
      <c r="C10" s="13">
        <v>8.4485407066052204E-2</v>
      </c>
      <c r="D10" s="13">
        <v>9.5563139931740607E-2</v>
      </c>
      <c r="E10" s="13">
        <v>7.6487252124645896E-2</v>
      </c>
      <c r="F10" s="13"/>
      <c r="G10" s="13">
        <v>0.169491525423729</v>
      </c>
      <c r="H10" s="13">
        <v>0.101449275362319</v>
      </c>
      <c r="I10" s="13">
        <v>5.7971014492753603E-2</v>
      </c>
      <c r="J10" s="13">
        <v>2.32558139534884E-2</v>
      </c>
      <c r="K10" s="13">
        <v>1.7543859649122799E-2</v>
      </c>
      <c r="L10" s="13">
        <v>6.6666666666666693E-2</v>
      </c>
      <c r="M10" s="13"/>
      <c r="N10" s="13">
        <v>7.3593073593073599E-2</v>
      </c>
      <c r="O10" s="13">
        <v>7.1428571428571397E-2</v>
      </c>
      <c r="P10" s="13">
        <v>0.104166666666667</v>
      </c>
      <c r="Q10" s="13">
        <v>0.1</v>
      </c>
      <c r="R10" s="13"/>
      <c r="S10" s="13">
        <v>9.45945945945946E-2</v>
      </c>
      <c r="T10" s="13">
        <v>3.2786885245901599E-2</v>
      </c>
      <c r="U10" s="13">
        <v>0.11111111111111099</v>
      </c>
      <c r="V10" s="13">
        <v>0.1875</v>
      </c>
      <c r="W10" s="13">
        <v>0.11111111111111099</v>
      </c>
      <c r="X10" s="13">
        <v>8.1967213114754106E-2</v>
      </c>
      <c r="Y10" s="13">
        <v>3.9215686274509803E-2</v>
      </c>
      <c r="Z10" s="13">
        <v>4.7619047619047603E-2</v>
      </c>
      <c r="AA10" s="13">
        <v>4.4444444444444398E-2</v>
      </c>
      <c r="AB10" s="13">
        <v>0.13953488372093001</v>
      </c>
      <c r="AC10" s="13">
        <v>6.4516129032258104E-2</v>
      </c>
      <c r="AD10" s="13">
        <v>0</v>
      </c>
      <c r="AE10" s="13"/>
      <c r="AF10" s="13">
        <v>8.5271317829457405E-2</v>
      </c>
      <c r="AG10" s="13">
        <v>0</v>
      </c>
      <c r="AH10" s="13"/>
      <c r="AI10" s="13">
        <v>4.6610169491525397E-2</v>
      </c>
      <c r="AJ10" s="13">
        <v>0.14492753623188401</v>
      </c>
      <c r="AK10" s="13">
        <v>0.102409638554217</v>
      </c>
      <c r="AL10" s="13"/>
      <c r="AM10" s="13">
        <v>0</v>
      </c>
      <c r="AN10" s="13">
        <v>0.134615384615385</v>
      </c>
      <c r="AO10" s="13">
        <v>6.15384615384615E-2</v>
      </c>
      <c r="AP10" s="13"/>
      <c r="AQ10" s="13">
        <v>0.108359133126935</v>
      </c>
      <c r="AR10" s="13">
        <v>6.1162079510703397E-2</v>
      </c>
      <c r="AS10" s="13"/>
      <c r="AT10" s="13">
        <v>0.121794871794872</v>
      </c>
      <c r="AU10" s="13">
        <v>7.2916666666666699E-2</v>
      </c>
      <c r="AV10" s="13"/>
      <c r="AW10" s="13">
        <v>9.3596059113300503E-2</v>
      </c>
      <c r="AX10" s="13">
        <v>8.2191780821917804E-2</v>
      </c>
      <c r="AY10" s="13"/>
      <c r="AZ10" s="13">
        <v>5.8181818181818203E-2</v>
      </c>
      <c r="BA10" s="13">
        <v>0.104395604395604</v>
      </c>
      <c r="BB10" s="13"/>
      <c r="BC10" s="13">
        <v>9.0116279069767394E-2</v>
      </c>
      <c r="BD10" s="13">
        <v>9.0047393364928896E-2</v>
      </c>
      <c r="BE10" s="13"/>
      <c r="BF10" s="13">
        <v>0.111940298507463</v>
      </c>
      <c r="BG10" s="13">
        <v>7.6190476190476197E-2</v>
      </c>
      <c r="BH10" s="13"/>
      <c r="BI10" s="13">
        <v>8.9743589743589702E-2</v>
      </c>
      <c r="BJ10" s="13">
        <v>8.4805653710247397E-2</v>
      </c>
      <c r="BK10" s="13"/>
      <c r="BL10" s="13">
        <v>5.3003533568904602E-2</v>
      </c>
      <c r="BM10" s="13">
        <v>0.11111111111111099</v>
      </c>
    </row>
    <row r="11" spans="2:65" x14ac:dyDescent="0.3">
      <c r="B11" s="14" t="s">
        <v>111</v>
      </c>
      <c r="C11" s="13">
        <v>5.6835637480798798E-2</v>
      </c>
      <c r="D11" s="13">
        <v>5.8020477815699703E-2</v>
      </c>
      <c r="E11" s="13">
        <v>5.6657223796034002E-2</v>
      </c>
      <c r="F11" s="13"/>
      <c r="G11" s="13">
        <v>5.93220338983051E-2</v>
      </c>
      <c r="H11" s="13">
        <v>4.8309178743961401E-2</v>
      </c>
      <c r="I11" s="13">
        <v>8.6956521739130405E-2</v>
      </c>
      <c r="J11" s="13">
        <v>5.8139534883720902E-2</v>
      </c>
      <c r="K11" s="13">
        <v>1.7543859649122799E-2</v>
      </c>
      <c r="L11" s="13">
        <v>4.4444444444444398E-2</v>
      </c>
      <c r="M11" s="13"/>
      <c r="N11" s="13">
        <v>5.62770562770563E-2</v>
      </c>
      <c r="O11" s="13">
        <v>7.7380952380952397E-2</v>
      </c>
      <c r="P11" s="13">
        <v>4.1666666666666699E-2</v>
      </c>
      <c r="Q11" s="13">
        <v>4.6666666666666697E-2</v>
      </c>
      <c r="R11" s="13"/>
      <c r="S11" s="13">
        <v>2.7027027027027001E-2</v>
      </c>
      <c r="T11" s="13">
        <v>8.1967213114754106E-2</v>
      </c>
      <c r="U11" s="13">
        <v>0</v>
      </c>
      <c r="V11" s="13">
        <v>0.104166666666667</v>
      </c>
      <c r="W11" s="13">
        <v>3.7037037037037E-2</v>
      </c>
      <c r="X11" s="13">
        <v>4.91803278688525E-2</v>
      </c>
      <c r="Y11" s="13">
        <v>5.8823529411764698E-2</v>
      </c>
      <c r="Z11" s="13">
        <v>9.5238095238095205E-2</v>
      </c>
      <c r="AA11" s="13">
        <v>6.6666666666666693E-2</v>
      </c>
      <c r="AB11" s="13">
        <v>0.13953488372093001</v>
      </c>
      <c r="AC11" s="13">
        <v>3.2258064516128997E-2</v>
      </c>
      <c r="AD11" s="13">
        <v>0</v>
      </c>
      <c r="AE11" s="13"/>
      <c r="AF11" s="13">
        <v>5.7364341085271303E-2</v>
      </c>
      <c r="AG11" s="13">
        <v>0</v>
      </c>
      <c r="AH11" s="13"/>
      <c r="AI11" s="13">
        <v>2.1186440677966101E-2</v>
      </c>
      <c r="AJ11" s="13">
        <v>5.7971014492753603E-2</v>
      </c>
      <c r="AK11" s="13">
        <v>7.8313253012048195E-2</v>
      </c>
      <c r="AL11" s="13"/>
      <c r="AM11" s="13">
        <v>0</v>
      </c>
      <c r="AN11" s="13">
        <v>3.8461538461538498E-2</v>
      </c>
      <c r="AO11" s="13">
        <v>3.8461538461538498E-2</v>
      </c>
      <c r="AP11" s="13"/>
      <c r="AQ11" s="13">
        <v>4.3343653250774002E-2</v>
      </c>
      <c r="AR11" s="13">
        <v>7.0336391437308896E-2</v>
      </c>
      <c r="AS11" s="13"/>
      <c r="AT11" s="13">
        <v>3.8461538461538498E-2</v>
      </c>
      <c r="AU11" s="13">
        <v>6.25E-2</v>
      </c>
      <c r="AV11" s="13"/>
      <c r="AW11" s="13">
        <v>7.3891625615763595E-2</v>
      </c>
      <c r="AX11" s="13">
        <v>5.0228310502283102E-2</v>
      </c>
      <c r="AY11" s="13"/>
      <c r="AZ11" s="13">
        <v>6.5454545454545501E-2</v>
      </c>
      <c r="BA11" s="13">
        <v>5.21978021978022E-2</v>
      </c>
      <c r="BB11" s="13"/>
      <c r="BC11" s="13">
        <v>7.2674418604651195E-2</v>
      </c>
      <c r="BD11" s="13">
        <v>3.3175355450236997E-2</v>
      </c>
      <c r="BE11" s="13"/>
      <c r="BF11" s="13">
        <v>2.9850746268656699E-2</v>
      </c>
      <c r="BG11" s="13">
        <v>0.1</v>
      </c>
      <c r="BH11" s="13"/>
      <c r="BI11" s="13">
        <v>8.9743589743589702E-2</v>
      </c>
      <c r="BJ11" s="13">
        <v>5.3003533568904602E-2</v>
      </c>
      <c r="BK11" s="13"/>
      <c r="BL11" s="13">
        <v>7.7738515901060096E-2</v>
      </c>
      <c r="BM11" s="13">
        <v>3.9886039886039899E-2</v>
      </c>
    </row>
    <row r="12" spans="2:65" x14ac:dyDescent="0.3">
      <c r="B12" s="14" t="s">
        <v>239</v>
      </c>
      <c r="C12" s="13">
        <v>0.110599078341014</v>
      </c>
      <c r="D12" s="13">
        <v>9.5563139931740607E-2</v>
      </c>
      <c r="E12" s="13">
        <v>0.118980169971671</v>
      </c>
      <c r="F12" s="13"/>
      <c r="G12" s="13">
        <v>0.144067796610169</v>
      </c>
      <c r="H12" s="13">
        <v>7.2463768115942004E-2</v>
      </c>
      <c r="I12" s="13">
        <v>9.4202898550724598E-2</v>
      </c>
      <c r="J12" s="13">
        <v>0.15116279069767399</v>
      </c>
      <c r="K12" s="13">
        <v>0.105263157894737</v>
      </c>
      <c r="L12" s="13">
        <v>0.17777777777777801</v>
      </c>
      <c r="M12" s="13"/>
      <c r="N12" s="13">
        <v>8.2251082251082297E-2</v>
      </c>
      <c r="O12" s="13">
        <v>0.160714285714286</v>
      </c>
      <c r="P12" s="13">
        <v>9.375E-2</v>
      </c>
      <c r="Q12" s="13">
        <v>0.11333333333333299</v>
      </c>
      <c r="R12" s="13"/>
      <c r="S12" s="13">
        <v>6.08108108108108E-2</v>
      </c>
      <c r="T12" s="13">
        <v>0.16393442622950799</v>
      </c>
      <c r="U12" s="13">
        <v>0.13888888888888901</v>
      </c>
      <c r="V12" s="13">
        <v>0.104166666666667</v>
      </c>
      <c r="W12" s="13">
        <v>0.12962962962963001</v>
      </c>
      <c r="X12" s="13">
        <v>0.14754098360655701</v>
      </c>
      <c r="Y12" s="13">
        <v>0.11764705882352899</v>
      </c>
      <c r="Z12" s="13">
        <v>0.19047619047618999</v>
      </c>
      <c r="AA12" s="13">
        <v>0.155555555555556</v>
      </c>
      <c r="AB12" s="13">
        <v>6.9767441860465101E-2</v>
      </c>
      <c r="AC12" s="13">
        <v>0</v>
      </c>
      <c r="AD12" s="13">
        <v>0</v>
      </c>
      <c r="AE12" s="13"/>
      <c r="AF12" s="13">
        <v>0.111627906976744</v>
      </c>
      <c r="AG12" s="13">
        <v>0</v>
      </c>
      <c r="AH12" s="13"/>
      <c r="AI12" s="13">
        <v>1.27118644067797E-2</v>
      </c>
      <c r="AJ12" s="13">
        <v>4.3478260869565202E-2</v>
      </c>
      <c r="AK12" s="13">
        <v>0.19879518072289201</v>
      </c>
      <c r="AL12" s="13"/>
      <c r="AM12" s="13">
        <v>0</v>
      </c>
      <c r="AN12" s="13">
        <v>1.9230769230769201E-2</v>
      </c>
      <c r="AO12" s="13">
        <v>3.0769230769230799E-2</v>
      </c>
      <c r="AP12" s="13"/>
      <c r="AQ12" s="13">
        <v>7.4303405572755402E-2</v>
      </c>
      <c r="AR12" s="13">
        <v>0.146788990825688</v>
      </c>
      <c r="AS12" s="13"/>
      <c r="AT12" s="13">
        <v>5.1282051282051301E-2</v>
      </c>
      <c r="AU12" s="13">
        <v>0.133333333333333</v>
      </c>
      <c r="AV12" s="13"/>
      <c r="AW12" s="13">
        <v>0.147783251231527</v>
      </c>
      <c r="AX12" s="13">
        <v>9.1324200913242004E-2</v>
      </c>
      <c r="AY12" s="13"/>
      <c r="AZ12" s="13">
        <v>0.109090909090909</v>
      </c>
      <c r="BA12" s="13">
        <v>0.107142857142857</v>
      </c>
      <c r="BB12" s="13"/>
      <c r="BC12" s="13">
        <v>0.101744186046512</v>
      </c>
      <c r="BD12" s="13">
        <v>9.9526066350710901E-2</v>
      </c>
      <c r="BE12" s="13"/>
      <c r="BF12" s="13">
        <v>8.2089552238805999E-2</v>
      </c>
      <c r="BG12" s="13">
        <v>0.114285714285714</v>
      </c>
      <c r="BH12" s="13"/>
      <c r="BI12" s="13">
        <v>7.69230769230769E-2</v>
      </c>
      <c r="BJ12" s="13">
        <v>0.11484098939929301</v>
      </c>
      <c r="BK12" s="13"/>
      <c r="BL12" s="13">
        <v>0.141342756183746</v>
      </c>
      <c r="BM12" s="13">
        <v>8.8319088319088301E-2</v>
      </c>
    </row>
    <row r="13" spans="2:65" x14ac:dyDescent="0.3">
      <c r="B13" s="14" t="s">
        <v>91</v>
      </c>
      <c r="C13" s="13">
        <v>3.0721966205837201E-2</v>
      </c>
      <c r="D13" s="13">
        <v>2.0477815699658699E-2</v>
      </c>
      <c r="E13" s="13">
        <v>3.9660056657223802E-2</v>
      </c>
      <c r="F13" s="13"/>
      <c r="G13" s="13">
        <v>1.6949152542372899E-2</v>
      </c>
      <c r="H13" s="13">
        <v>1.9323671497584499E-2</v>
      </c>
      <c r="I13" s="13">
        <v>2.8985507246376802E-2</v>
      </c>
      <c r="J13" s="13">
        <v>3.4883720930232599E-2</v>
      </c>
      <c r="K13" s="13">
        <v>7.0175438596491196E-2</v>
      </c>
      <c r="L13" s="13">
        <v>6.6666666666666693E-2</v>
      </c>
      <c r="M13" s="13"/>
      <c r="N13" s="13">
        <v>8.6580086580086597E-3</v>
      </c>
      <c r="O13" s="13">
        <v>4.7619047619047603E-2</v>
      </c>
      <c r="P13" s="13">
        <v>4.1666666666666699E-2</v>
      </c>
      <c r="Q13" s="13">
        <v>0.04</v>
      </c>
      <c r="R13" s="13"/>
      <c r="S13" s="13">
        <v>4.0540540540540501E-2</v>
      </c>
      <c r="T13" s="13">
        <v>1.63934426229508E-2</v>
      </c>
      <c r="U13" s="13">
        <v>0.11111111111111099</v>
      </c>
      <c r="V13" s="13">
        <v>0</v>
      </c>
      <c r="W13" s="13">
        <v>3.7037037037037E-2</v>
      </c>
      <c r="X13" s="13">
        <v>3.2786885245901599E-2</v>
      </c>
      <c r="Y13" s="13">
        <v>0</v>
      </c>
      <c r="Z13" s="13">
        <v>0</v>
      </c>
      <c r="AA13" s="13">
        <v>1.1111111111111099E-2</v>
      </c>
      <c r="AB13" s="13">
        <v>4.6511627906976702E-2</v>
      </c>
      <c r="AC13" s="13">
        <v>3.2258064516128997E-2</v>
      </c>
      <c r="AD13" s="13">
        <v>0.14285714285714299</v>
      </c>
      <c r="AE13" s="13"/>
      <c r="AF13" s="13">
        <v>3.1007751937984499E-2</v>
      </c>
      <c r="AG13" s="13">
        <v>0</v>
      </c>
      <c r="AH13" s="13"/>
      <c r="AI13" s="13">
        <v>4.2372881355932203E-3</v>
      </c>
      <c r="AJ13" s="13">
        <v>2.8985507246376802E-2</v>
      </c>
      <c r="AK13" s="13">
        <v>4.51807228915663E-2</v>
      </c>
      <c r="AL13" s="13"/>
      <c r="AM13" s="13">
        <v>0</v>
      </c>
      <c r="AN13" s="13">
        <v>0</v>
      </c>
      <c r="AO13" s="13">
        <v>2.3076923076923099E-2</v>
      </c>
      <c r="AP13" s="13"/>
      <c r="AQ13" s="13">
        <v>1.8575851393188899E-2</v>
      </c>
      <c r="AR13" s="13">
        <v>4.2813455657492401E-2</v>
      </c>
      <c r="AS13" s="13"/>
      <c r="AT13" s="13">
        <v>2.5641025641025599E-2</v>
      </c>
      <c r="AU13" s="13">
        <v>3.125E-2</v>
      </c>
      <c r="AV13" s="13"/>
      <c r="AW13" s="13">
        <v>1.9704433497536901E-2</v>
      </c>
      <c r="AX13" s="13">
        <v>3.42465753424658E-2</v>
      </c>
      <c r="AY13" s="13"/>
      <c r="AZ13" s="13">
        <v>5.4545454545454501E-2</v>
      </c>
      <c r="BA13" s="13">
        <v>8.2417582417582402E-3</v>
      </c>
      <c r="BB13" s="13"/>
      <c r="BC13" s="13">
        <v>2.9069767441860499E-2</v>
      </c>
      <c r="BD13" s="13">
        <v>3.7914691943128E-2</v>
      </c>
      <c r="BE13" s="13"/>
      <c r="BF13" s="13">
        <v>2.2388059701492501E-2</v>
      </c>
      <c r="BG13" s="13">
        <v>3.3333333333333298E-2</v>
      </c>
      <c r="BH13" s="13"/>
      <c r="BI13" s="13">
        <v>2.5641025641025599E-2</v>
      </c>
      <c r="BJ13" s="13">
        <v>3.1802120141342802E-2</v>
      </c>
      <c r="BK13" s="13"/>
      <c r="BL13" s="13">
        <v>2.8268551236749099E-2</v>
      </c>
      <c r="BM13" s="13">
        <v>3.1339031339031299E-2</v>
      </c>
    </row>
    <row r="14" spans="2:65" x14ac:dyDescent="0.3">
      <c r="B14" s="25" t="s">
        <v>112</v>
      </c>
      <c r="C14" s="26">
        <v>0.71735791090629797</v>
      </c>
      <c r="D14" s="26">
        <v>0.73037542662115995</v>
      </c>
      <c r="E14" s="26">
        <v>0.708215297450425</v>
      </c>
      <c r="F14" s="26"/>
      <c r="G14" s="26">
        <v>0.61016949152542399</v>
      </c>
      <c r="H14" s="26">
        <v>0.75845410628019305</v>
      </c>
      <c r="I14" s="26">
        <v>0.73188405797101497</v>
      </c>
      <c r="J14" s="26">
        <v>0.73255813953488402</v>
      </c>
      <c r="K14" s="26">
        <v>0.78947368421052599</v>
      </c>
      <c r="L14" s="26">
        <v>0.64444444444444404</v>
      </c>
      <c r="M14" s="26"/>
      <c r="N14" s="26">
        <v>0.77922077922077904</v>
      </c>
      <c r="O14" s="26">
        <v>0.64285714285714302</v>
      </c>
      <c r="P14" s="26">
        <v>0.71875</v>
      </c>
      <c r="Q14" s="26">
        <v>0.7</v>
      </c>
      <c r="R14" s="26"/>
      <c r="S14" s="26">
        <v>0.77702702702702697</v>
      </c>
      <c r="T14" s="26">
        <v>0.70491803278688503</v>
      </c>
      <c r="U14" s="26">
        <v>0.63888888888888895</v>
      </c>
      <c r="V14" s="26">
        <v>0.60416666666666696</v>
      </c>
      <c r="W14" s="26">
        <v>0.68518518518518501</v>
      </c>
      <c r="X14" s="26">
        <v>0.68852459016393397</v>
      </c>
      <c r="Y14" s="26">
        <v>0.78431372549019596</v>
      </c>
      <c r="Z14" s="26">
        <v>0.66666666666666696</v>
      </c>
      <c r="AA14" s="26">
        <v>0.72222222222222199</v>
      </c>
      <c r="AB14" s="26">
        <v>0.60465116279069797</v>
      </c>
      <c r="AC14" s="26">
        <v>0.87096774193548399</v>
      </c>
      <c r="AD14" s="26">
        <v>0.85714285714285698</v>
      </c>
      <c r="AE14" s="26"/>
      <c r="AF14" s="26">
        <v>0.71472868217054297</v>
      </c>
      <c r="AG14" s="26">
        <v>1</v>
      </c>
      <c r="AH14" s="26"/>
      <c r="AI14" s="26">
        <v>0.91525423728813604</v>
      </c>
      <c r="AJ14" s="26">
        <v>0.72463768115941996</v>
      </c>
      <c r="AK14" s="26">
        <v>0.57530120481927705</v>
      </c>
      <c r="AL14" s="26"/>
      <c r="AM14" s="26">
        <v>1</v>
      </c>
      <c r="AN14" s="26">
        <v>0.80769230769230804</v>
      </c>
      <c r="AO14" s="26">
        <v>0.84615384615384603</v>
      </c>
      <c r="AP14" s="26"/>
      <c r="AQ14" s="26">
        <v>0.75541795665634703</v>
      </c>
      <c r="AR14" s="26">
        <v>0.67889908256880704</v>
      </c>
      <c r="AS14" s="26"/>
      <c r="AT14" s="26">
        <v>0.762820512820513</v>
      </c>
      <c r="AU14" s="26">
        <v>0.7</v>
      </c>
      <c r="AV14" s="26"/>
      <c r="AW14" s="26">
        <v>0.665024630541872</v>
      </c>
      <c r="AX14" s="26">
        <v>0.74200913242009103</v>
      </c>
      <c r="AY14" s="26"/>
      <c r="AZ14" s="26">
        <v>0.71272727272727299</v>
      </c>
      <c r="BA14" s="26">
        <v>0.72802197802197799</v>
      </c>
      <c r="BB14" s="26"/>
      <c r="BC14" s="26">
        <v>0.706395348837209</v>
      </c>
      <c r="BD14" s="26">
        <v>0.73933649289099501</v>
      </c>
      <c r="BE14" s="26"/>
      <c r="BF14" s="26">
        <v>0.75373134328358204</v>
      </c>
      <c r="BG14" s="26">
        <v>0.67619047619047601</v>
      </c>
      <c r="BH14" s="26"/>
      <c r="BI14" s="26">
        <v>0.71794871794871795</v>
      </c>
      <c r="BJ14" s="26">
        <v>0.71554770318021199</v>
      </c>
      <c r="BK14" s="26"/>
      <c r="BL14" s="26">
        <v>0.69964664310954106</v>
      </c>
      <c r="BM14" s="26">
        <v>0.72934472934472905</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M19"/>
  <sheetViews>
    <sheetView showGridLines="0" workbookViewId="0">
      <pane xSplit="2" topLeftCell="C1" activePane="topRight" state="frozen"/>
      <selection activeCell="E19" sqref="E19"/>
      <selection pane="topRight" activeCell="E19" sqref="E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251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0.27649769585253497</v>
      </c>
      <c r="D8" s="13">
        <v>0.25255972696245699</v>
      </c>
      <c r="E8" s="13">
        <v>0.291784702549575</v>
      </c>
      <c r="F8" s="13"/>
      <c r="G8" s="13">
        <v>0.169491525423729</v>
      </c>
      <c r="H8" s="13">
        <v>0.30917874396135298</v>
      </c>
      <c r="I8" s="13">
        <v>0.311594202898551</v>
      </c>
      <c r="J8" s="13">
        <v>0.232558139534884</v>
      </c>
      <c r="K8" s="13">
        <v>0.35087719298245601</v>
      </c>
      <c r="L8" s="13">
        <v>0.28888888888888897</v>
      </c>
      <c r="M8" s="13"/>
      <c r="N8" s="13">
        <v>0.33333333333333298</v>
      </c>
      <c r="O8" s="13">
        <v>0.26785714285714302</v>
      </c>
      <c r="P8" s="13">
        <v>0.26041666666666702</v>
      </c>
      <c r="Q8" s="13">
        <v>0.206666666666667</v>
      </c>
      <c r="R8" s="13"/>
      <c r="S8" s="13">
        <v>0.27027027027027001</v>
      </c>
      <c r="T8" s="13">
        <v>0.22950819672131101</v>
      </c>
      <c r="U8" s="13">
        <v>0.27777777777777801</v>
      </c>
      <c r="V8" s="13">
        <v>0.22916666666666699</v>
      </c>
      <c r="W8" s="13">
        <v>0.203703703703704</v>
      </c>
      <c r="X8" s="13">
        <v>0.31147540983606598</v>
      </c>
      <c r="Y8" s="13">
        <v>0.23529411764705899</v>
      </c>
      <c r="Z8" s="13">
        <v>0.52380952380952395</v>
      </c>
      <c r="AA8" s="13">
        <v>0.25555555555555598</v>
      </c>
      <c r="AB8" s="13">
        <v>0.32558139534883701</v>
      </c>
      <c r="AC8" s="13">
        <v>0.41935483870967699</v>
      </c>
      <c r="AD8" s="13">
        <v>0.28571428571428598</v>
      </c>
      <c r="AE8" s="13"/>
      <c r="AF8" s="13">
        <v>0.27596899224806198</v>
      </c>
      <c r="AG8" s="13">
        <v>0.2</v>
      </c>
      <c r="AH8" s="13"/>
      <c r="AI8" s="13">
        <v>0.33474576271186401</v>
      </c>
      <c r="AJ8" s="13">
        <v>0.36231884057970998</v>
      </c>
      <c r="AK8" s="13">
        <v>0.21686746987951799</v>
      </c>
      <c r="AL8" s="13"/>
      <c r="AM8" s="13">
        <v>0.41176470588235298</v>
      </c>
      <c r="AN8" s="13">
        <v>0.34615384615384598</v>
      </c>
      <c r="AO8" s="13">
        <v>0.246153846153846</v>
      </c>
      <c r="AP8" s="13"/>
      <c r="AQ8" s="13">
        <v>0.31888544891640902</v>
      </c>
      <c r="AR8" s="13">
        <v>0.235474006116208</v>
      </c>
      <c r="AS8" s="13"/>
      <c r="AT8" s="13">
        <v>0.32051282051282098</v>
      </c>
      <c r="AU8" s="13">
        <v>0.26041666666666702</v>
      </c>
      <c r="AV8" s="13"/>
      <c r="AW8" s="13">
        <v>0.22167487684729101</v>
      </c>
      <c r="AX8" s="13">
        <v>0.29908675799086798</v>
      </c>
      <c r="AY8" s="13"/>
      <c r="AZ8" s="13">
        <v>0.25818181818181801</v>
      </c>
      <c r="BA8" s="13">
        <v>0.28296703296703302</v>
      </c>
      <c r="BB8" s="13"/>
      <c r="BC8" s="13">
        <v>0.32848837209302301</v>
      </c>
      <c r="BD8" s="13">
        <v>0.22748815165876801</v>
      </c>
      <c r="BE8" s="13"/>
      <c r="BF8" s="13">
        <v>0.402985074626866</v>
      </c>
      <c r="BG8" s="13">
        <v>0.28095238095238101</v>
      </c>
      <c r="BH8" s="13"/>
      <c r="BI8" s="13">
        <v>0.230769230769231</v>
      </c>
      <c r="BJ8" s="13">
        <v>0.28268551236749101</v>
      </c>
      <c r="BK8" s="13"/>
      <c r="BL8" s="13">
        <v>0.26855123674911702</v>
      </c>
      <c r="BM8" s="13">
        <v>0.28490028490028502</v>
      </c>
    </row>
    <row r="9" spans="2:65" x14ac:dyDescent="0.3">
      <c r="B9" s="14" t="s">
        <v>109</v>
      </c>
      <c r="C9" s="13">
        <v>0.28878648233486898</v>
      </c>
      <c r="D9" s="13">
        <v>0.31399317406143301</v>
      </c>
      <c r="E9" s="13">
        <v>0.27195467422096298</v>
      </c>
      <c r="F9" s="13"/>
      <c r="G9" s="13">
        <v>0.322033898305085</v>
      </c>
      <c r="H9" s="13">
        <v>0.31400966183574902</v>
      </c>
      <c r="I9" s="13">
        <v>0.23913043478260901</v>
      </c>
      <c r="J9" s="13">
        <v>0.27906976744186002</v>
      </c>
      <c r="K9" s="13">
        <v>0.28070175438596501</v>
      </c>
      <c r="L9" s="13">
        <v>0.266666666666667</v>
      </c>
      <c r="M9" s="13"/>
      <c r="N9" s="13">
        <v>0.29004329004328999</v>
      </c>
      <c r="O9" s="13">
        <v>0.27976190476190499</v>
      </c>
      <c r="P9" s="13">
        <v>0.27083333333333298</v>
      </c>
      <c r="Q9" s="13">
        <v>0.30666666666666698</v>
      </c>
      <c r="R9" s="13"/>
      <c r="S9" s="13">
        <v>0.358108108108108</v>
      </c>
      <c r="T9" s="13">
        <v>0.39344262295082</v>
      </c>
      <c r="U9" s="13">
        <v>0.36111111111111099</v>
      </c>
      <c r="V9" s="13">
        <v>0.25</v>
      </c>
      <c r="W9" s="13">
        <v>0.31481481481481499</v>
      </c>
      <c r="X9" s="13">
        <v>0.19672131147541</v>
      </c>
      <c r="Y9" s="13">
        <v>0.27450980392156898</v>
      </c>
      <c r="Z9" s="13">
        <v>9.5238095238095205E-2</v>
      </c>
      <c r="AA9" s="13">
        <v>0.233333333333333</v>
      </c>
      <c r="AB9" s="13">
        <v>0.209302325581395</v>
      </c>
      <c r="AC9" s="13">
        <v>0.25806451612903197</v>
      </c>
      <c r="AD9" s="13">
        <v>0.42857142857142899</v>
      </c>
      <c r="AE9" s="13"/>
      <c r="AF9" s="13">
        <v>0.288372093023256</v>
      </c>
      <c r="AG9" s="13">
        <v>0.4</v>
      </c>
      <c r="AH9" s="13"/>
      <c r="AI9" s="13">
        <v>0.30932203389830498</v>
      </c>
      <c r="AJ9" s="13">
        <v>0.27536231884057999</v>
      </c>
      <c r="AK9" s="13">
        <v>0.28313253012048201</v>
      </c>
      <c r="AL9" s="13"/>
      <c r="AM9" s="13">
        <v>0.36764705882352899</v>
      </c>
      <c r="AN9" s="13">
        <v>0.30769230769230799</v>
      </c>
      <c r="AO9" s="13">
        <v>0.29230769230769199</v>
      </c>
      <c r="AP9" s="13"/>
      <c r="AQ9" s="13">
        <v>0.29411764705882398</v>
      </c>
      <c r="AR9" s="13">
        <v>0.28440366972477099</v>
      </c>
      <c r="AS9" s="13"/>
      <c r="AT9" s="13">
        <v>0.243589743589744</v>
      </c>
      <c r="AU9" s="13">
        <v>0.30416666666666697</v>
      </c>
      <c r="AV9" s="13"/>
      <c r="AW9" s="13">
        <v>0.334975369458128</v>
      </c>
      <c r="AX9" s="13">
        <v>0.267123287671233</v>
      </c>
      <c r="AY9" s="13"/>
      <c r="AZ9" s="13">
        <v>0.28363636363636402</v>
      </c>
      <c r="BA9" s="13">
        <v>0.30219780219780201</v>
      </c>
      <c r="BB9" s="13"/>
      <c r="BC9" s="13">
        <v>0.31395348837209303</v>
      </c>
      <c r="BD9" s="13">
        <v>0.24170616113744101</v>
      </c>
      <c r="BE9" s="13"/>
      <c r="BF9" s="13">
        <v>0.29104477611940299</v>
      </c>
      <c r="BG9" s="13">
        <v>0.32857142857142901</v>
      </c>
      <c r="BH9" s="13"/>
      <c r="BI9" s="13">
        <v>0.33333333333333298</v>
      </c>
      <c r="BJ9" s="13">
        <v>0.28445229681978801</v>
      </c>
      <c r="BK9" s="13"/>
      <c r="BL9" s="13">
        <v>0.28268551236749101</v>
      </c>
      <c r="BM9" s="13">
        <v>0.296296296296296</v>
      </c>
    </row>
    <row r="10" spans="2:65" x14ac:dyDescent="0.3">
      <c r="B10" s="14" t="s">
        <v>110</v>
      </c>
      <c r="C10" s="13">
        <v>0.15053763440860199</v>
      </c>
      <c r="D10" s="13">
        <v>0.15699658703071701</v>
      </c>
      <c r="E10" s="13">
        <v>0.14447592067988699</v>
      </c>
      <c r="F10" s="13"/>
      <c r="G10" s="13">
        <v>0.186440677966102</v>
      </c>
      <c r="H10" s="13">
        <v>0.15458937198067599</v>
      </c>
      <c r="I10" s="13">
        <v>0.14492753623188401</v>
      </c>
      <c r="J10" s="13">
        <v>0.17441860465116299</v>
      </c>
      <c r="K10" s="13">
        <v>0.105263157894737</v>
      </c>
      <c r="L10" s="13">
        <v>6.6666666666666693E-2</v>
      </c>
      <c r="M10" s="13"/>
      <c r="N10" s="13">
        <v>0.13419913419913401</v>
      </c>
      <c r="O10" s="13">
        <v>0.113095238095238</v>
      </c>
      <c r="P10" s="13">
        <v>0.19791666666666699</v>
      </c>
      <c r="Q10" s="13">
        <v>0.193333333333333</v>
      </c>
      <c r="R10" s="13"/>
      <c r="S10" s="13">
        <v>9.45945945945946E-2</v>
      </c>
      <c r="T10" s="13">
        <v>0.13114754098360701</v>
      </c>
      <c r="U10" s="13">
        <v>5.5555555555555601E-2</v>
      </c>
      <c r="V10" s="13">
        <v>0.16666666666666699</v>
      </c>
      <c r="W10" s="13">
        <v>0.12962962962963001</v>
      </c>
      <c r="X10" s="13">
        <v>0.14754098360655701</v>
      </c>
      <c r="Y10" s="13">
        <v>0.23529411764705899</v>
      </c>
      <c r="Z10" s="13">
        <v>0.238095238095238</v>
      </c>
      <c r="AA10" s="13">
        <v>0.211111111111111</v>
      </c>
      <c r="AB10" s="13">
        <v>0.162790697674419</v>
      </c>
      <c r="AC10" s="13">
        <v>0.16129032258064499</v>
      </c>
      <c r="AD10" s="13">
        <v>0.28571428571428598</v>
      </c>
      <c r="AE10" s="13"/>
      <c r="AF10" s="13">
        <v>0.151937984496124</v>
      </c>
      <c r="AG10" s="13">
        <v>0</v>
      </c>
      <c r="AH10" s="13"/>
      <c r="AI10" s="13">
        <v>0.13135593220339001</v>
      </c>
      <c r="AJ10" s="13">
        <v>0.217391304347826</v>
      </c>
      <c r="AK10" s="13">
        <v>0.15060240963855401</v>
      </c>
      <c r="AL10" s="13"/>
      <c r="AM10" s="13">
        <v>0.11764705882352899</v>
      </c>
      <c r="AN10" s="13">
        <v>0.21153846153846201</v>
      </c>
      <c r="AO10" s="13">
        <v>0.17692307692307699</v>
      </c>
      <c r="AP10" s="13"/>
      <c r="AQ10" s="13">
        <v>0.15479876160990699</v>
      </c>
      <c r="AR10" s="13">
        <v>0.14373088685015301</v>
      </c>
      <c r="AS10" s="13"/>
      <c r="AT10" s="13">
        <v>0.16025641025640999</v>
      </c>
      <c r="AU10" s="13">
        <v>0.14374999999999999</v>
      </c>
      <c r="AV10" s="13"/>
      <c r="AW10" s="13">
        <v>0.152709359605911</v>
      </c>
      <c r="AX10" s="13">
        <v>0.150684931506849</v>
      </c>
      <c r="AY10" s="13"/>
      <c r="AZ10" s="13">
        <v>0.12727272727272701</v>
      </c>
      <c r="BA10" s="13">
        <v>0.16758241758241799</v>
      </c>
      <c r="BB10" s="13"/>
      <c r="BC10" s="13">
        <v>0.125</v>
      </c>
      <c r="BD10" s="13">
        <v>0.18009478672985799</v>
      </c>
      <c r="BE10" s="13"/>
      <c r="BF10" s="13">
        <v>9.7014925373134303E-2</v>
      </c>
      <c r="BG10" s="13">
        <v>0.14285714285714299</v>
      </c>
      <c r="BH10" s="13"/>
      <c r="BI10" s="13">
        <v>0.15384615384615399</v>
      </c>
      <c r="BJ10" s="13">
        <v>0.148409893992933</v>
      </c>
      <c r="BK10" s="13"/>
      <c r="BL10" s="13">
        <v>0.148409893992933</v>
      </c>
      <c r="BM10" s="13">
        <v>0.145299145299145</v>
      </c>
    </row>
    <row r="11" spans="2:65" x14ac:dyDescent="0.3">
      <c r="B11" s="14" t="s">
        <v>111</v>
      </c>
      <c r="C11" s="13">
        <v>0.124423963133641</v>
      </c>
      <c r="D11" s="13">
        <v>0.136518771331058</v>
      </c>
      <c r="E11" s="13">
        <v>0.11614730878187</v>
      </c>
      <c r="F11" s="13"/>
      <c r="G11" s="13">
        <v>0.177966101694915</v>
      </c>
      <c r="H11" s="13">
        <v>0.11111111111111099</v>
      </c>
      <c r="I11" s="13">
        <v>0.14492753623188401</v>
      </c>
      <c r="J11" s="13">
        <v>0.13953488372093001</v>
      </c>
      <c r="K11" s="13">
        <v>3.5087719298245598E-2</v>
      </c>
      <c r="L11" s="13">
        <v>6.6666666666666693E-2</v>
      </c>
      <c r="M11" s="13"/>
      <c r="N11" s="13">
        <v>0.112554112554113</v>
      </c>
      <c r="O11" s="13">
        <v>0.136904761904762</v>
      </c>
      <c r="P11" s="13">
        <v>9.375E-2</v>
      </c>
      <c r="Q11" s="13">
        <v>0.14000000000000001</v>
      </c>
      <c r="R11" s="13"/>
      <c r="S11" s="13">
        <v>0.12837837837837801</v>
      </c>
      <c r="T11" s="13">
        <v>0.13114754098360701</v>
      </c>
      <c r="U11" s="13">
        <v>5.5555555555555601E-2</v>
      </c>
      <c r="V11" s="13">
        <v>0.16666666666666699</v>
      </c>
      <c r="W11" s="13">
        <v>0.16666666666666699</v>
      </c>
      <c r="X11" s="13">
        <v>0.13114754098360701</v>
      </c>
      <c r="Y11" s="13">
        <v>7.8431372549019607E-2</v>
      </c>
      <c r="Z11" s="13">
        <v>4.7619047619047603E-2</v>
      </c>
      <c r="AA11" s="13">
        <v>0.122222222222222</v>
      </c>
      <c r="AB11" s="13">
        <v>0.162790697674419</v>
      </c>
      <c r="AC11" s="13">
        <v>0.12903225806451599</v>
      </c>
      <c r="AD11" s="13">
        <v>0</v>
      </c>
      <c r="AE11" s="13"/>
      <c r="AF11" s="13">
        <v>0.124031007751938</v>
      </c>
      <c r="AG11" s="13">
        <v>0.2</v>
      </c>
      <c r="AH11" s="13"/>
      <c r="AI11" s="13">
        <v>0.13559322033898299</v>
      </c>
      <c r="AJ11" s="13">
        <v>4.3478260869565202E-2</v>
      </c>
      <c r="AK11" s="13">
        <v>0.126506024096386</v>
      </c>
      <c r="AL11" s="13"/>
      <c r="AM11" s="13">
        <v>7.3529411764705899E-2</v>
      </c>
      <c r="AN11" s="13">
        <v>7.69230769230769E-2</v>
      </c>
      <c r="AO11" s="13">
        <v>0.16153846153846199</v>
      </c>
      <c r="AP11" s="13"/>
      <c r="AQ11" s="13">
        <v>0.11764705882352899</v>
      </c>
      <c r="AR11" s="13">
        <v>0.13149847094801201</v>
      </c>
      <c r="AS11" s="13"/>
      <c r="AT11" s="13">
        <v>0.115384615384615</v>
      </c>
      <c r="AU11" s="13">
        <v>0.13125000000000001</v>
      </c>
      <c r="AV11" s="13"/>
      <c r="AW11" s="13">
        <v>0.118226600985222</v>
      </c>
      <c r="AX11" s="13">
        <v>0.13013698630136999</v>
      </c>
      <c r="AY11" s="13"/>
      <c r="AZ11" s="13">
        <v>0.145454545454545</v>
      </c>
      <c r="BA11" s="13">
        <v>0.112637362637363</v>
      </c>
      <c r="BB11" s="13"/>
      <c r="BC11" s="13">
        <v>0.11046511627907001</v>
      </c>
      <c r="BD11" s="13">
        <v>0.127962085308057</v>
      </c>
      <c r="BE11" s="13"/>
      <c r="BF11" s="13">
        <v>6.7164179104477598E-2</v>
      </c>
      <c r="BG11" s="13">
        <v>0.13809523809523799</v>
      </c>
      <c r="BH11" s="13"/>
      <c r="BI11" s="13">
        <v>0.141025641025641</v>
      </c>
      <c r="BJ11" s="13">
        <v>0.121908127208481</v>
      </c>
      <c r="BK11" s="13"/>
      <c r="BL11" s="13">
        <v>0.13074204946996501</v>
      </c>
      <c r="BM11" s="13">
        <v>0.113960113960114</v>
      </c>
    </row>
    <row r="12" spans="2:65" x14ac:dyDescent="0.3">
      <c r="B12" s="14" t="s">
        <v>239</v>
      </c>
      <c r="C12" s="13">
        <v>0.113671274961598</v>
      </c>
      <c r="D12" s="13">
        <v>0.109215017064846</v>
      </c>
      <c r="E12" s="13">
        <v>0.11614730878187</v>
      </c>
      <c r="F12" s="13"/>
      <c r="G12" s="13">
        <v>0.110169491525424</v>
      </c>
      <c r="H12" s="13">
        <v>8.6956521739130405E-2</v>
      </c>
      <c r="I12" s="13">
        <v>0.115942028985507</v>
      </c>
      <c r="J12" s="13">
        <v>0.104651162790698</v>
      </c>
      <c r="K12" s="13">
        <v>0.12280701754386</v>
      </c>
      <c r="L12" s="13">
        <v>0.24444444444444399</v>
      </c>
      <c r="M12" s="13"/>
      <c r="N12" s="13">
        <v>9.9567099567099596E-2</v>
      </c>
      <c r="O12" s="13">
        <v>0.13095238095238099</v>
      </c>
      <c r="P12" s="13">
        <v>0.14583333333333301</v>
      </c>
      <c r="Q12" s="13">
        <v>0.1</v>
      </c>
      <c r="R12" s="13"/>
      <c r="S12" s="13">
        <v>9.45945945945946E-2</v>
      </c>
      <c r="T12" s="13">
        <v>9.8360655737704902E-2</v>
      </c>
      <c r="U12" s="13">
        <v>0.194444444444444</v>
      </c>
      <c r="V12" s="13">
        <v>0.104166666666667</v>
      </c>
      <c r="W12" s="13">
        <v>0.12962962962963001</v>
      </c>
      <c r="X12" s="13">
        <v>0.14754098360655701</v>
      </c>
      <c r="Y12" s="13">
        <v>0.11764705882352899</v>
      </c>
      <c r="Z12" s="13">
        <v>4.7619047619047603E-2</v>
      </c>
      <c r="AA12" s="13">
        <v>0.133333333333333</v>
      </c>
      <c r="AB12" s="13">
        <v>0.13953488372093001</v>
      </c>
      <c r="AC12" s="13">
        <v>3.2258064516128997E-2</v>
      </c>
      <c r="AD12" s="13">
        <v>0</v>
      </c>
      <c r="AE12" s="13"/>
      <c r="AF12" s="13">
        <v>0.11472868217054299</v>
      </c>
      <c r="AG12" s="13">
        <v>0</v>
      </c>
      <c r="AH12" s="13"/>
      <c r="AI12" s="13">
        <v>5.5084745762711898E-2</v>
      </c>
      <c r="AJ12" s="13">
        <v>7.2463768115942004E-2</v>
      </c>
      <c r="AK12" s="13">
        <v>0.16566265060241001</v>
      </c>
      <c r="AL12" s="13"/>
      <c r="AM12" s="13">
        <v>2.9411764705882401E-2</v>
      </c>
      <c r="AN12" s="13">
        <v>3.8461538461538498E-2</v>
      </c>
      <c r="AO12" s="13">
        <v>6.9230769230769207E-2</v>
      </c>
      <c r="AP12" s="13"/>
      <c r="AQ12" s="13">
        <v>7.7399380804953594E-2</v>
      </c>
      <c r="AR12" s="13">
        <v>0.14984709480122299</v>
      </c>
      <c r="AS12" s="13"/>
      <c r="AT12" s="13">
        <v>0.115384615384615</v>
      </c>
      <c r="AU12" s="13">
        <v>0.114583333333333</v>
      </c>
      <c r="AV12" s="13"/>
      <c r="AW12" s="13">
        <v>0.133004926108374</v>
      </c>
      <c r="AX12" s="13">
        <v>0.10730593607305899</v>
      </c>
      <c r="AY12" s="13"/>
      <c r="AZ12" s="13">
        <v>0.12</v>
      </c>
      <c r="BA12" s="13">
        <v>0.10989010989011</v>
      </c>
      <c r="BB12" s="13"/>
      <c r="BC12" s="13">
        <v>9.5930232558139497E-2</v>
      </c>
      <c r="BD12" s="13">
        <v>0.14691943127962101</v>
      </c>
      <c r="BE12" s="13"/>
      <c r="BF12" s="13">
        <v>0.104477611940299</v>
      </c>
      <c r="BG12" s="13">
        <v>9.0476190476190502E-2</v>
      </c>
      <c r="BH12" s="13"/>
      <c r="BI12" s="13">
        <v>0.102564102564103</v>
      </c>
      <c r="BJ12" s="13">
        <v>0.11484098939929301</v>
      </c>
      <c r="BK12" s="13"/>
      <c r="BL12" s="13">
        <v>0.10954063604240299</v>
      </c>
      <c r="BM12" s="13">
        <v>0.12250712250712301</v>
      </c>
    </row>
    <row r="13" spans="2:65" x14ac:dyDescent="0.3">
      <c r="B13" s="14" t="s">
        <v>91</v>
      </c>
      <c r="C13" s="13">
        <v>4.6082949308755797E-2</v>
      </c>
      <c r="D13" s="13">
        <v>3.0716723549488099E-2</v>
      </c>
      <c r="E13" s="13">
        <v>5.9490084985835703E-2</v>
      </c>
      <c r="F13" s="13"/>
      <c r="G13" s="13">
        <v>3.3898305084745797E-2</v>
      </c>
      <c r="H13" s="13">
        <v>2.41545893719807E-2</v>
      </c>
      <c r="I13" s="13">
        <v>4.3478260869565202E-2</v>
      </c>
      <c r="J13" s="13">
        <v>6.9767441860465101E-2</v>
      </c>
      <c r="K13" s="13">
        <v>0.105263157894737</v>
      </c>
      <c r="L13" s="13">
        <v>6.6666666666666693E-2</v>
      </c>
      <c r="M13" s="13"/>
      <c r="N13" s="13">
        <v>3.03030303030303E-2</v>
      </c>
      <c r="O13" s="13">
        <v>7.1428571428571397E-2</v>
      </c>
      <c r="P13" s="13">
        <v>3.125E-2</v>
      </c>
      <c r="Q13" s="13">
        <v>5.3333333333333302E-2</v>
      </c>
      <c r="R13" s="13"/>
      <c r="S13" s="13">
        <v>5.4054054054054099E-2</v>
      </c>
      <c r="T13" s="13">
        <v>1.63934426229508E-2</v>
      </c>
      <c r="U13" s="13">
        <v>5.5555555555555601E-2</v>
      </c>
      <c r="V13" s="13">
        <v>8.3333333333333301E-2</v>
      </c>
      <c r="W13" s="13">
        <v>5.5555555555555601E-2</v>
      </c>
      <c r="X13" s="13">
        <v>6.5573770491803296E-2</v>
      </c>
      <c r="Y13" s="13">
        <v>5.8823529411764698E-2</v>
      </c>
      <c r="Z13" s="13">
        <v>4.7619047619047603E-2</v>
      </c>
      <c r="AA13" s="13">
        <v>4.4444444444444398E-2</v>
      </c>
      <c r="AB13" s="13">
        <v>0</v>
      </c>
      <c r="AC13" s="13">
        <v>0</v>
      </c>
      <c r="AD13" s="13">
        <v>0</v>
      </c>
      <c r="AE13" s="13"/>
      <c r="AF13" s="13">
        <v>4.4961240310077498E-2</v>
      </c>
      <c r="AG13" s="13">
        <v>0.2</v>
      </c>
      <c r="AH13" s="13"/>
      <c r="AI13" s="13">
        <v>3.3898305084745797E-2</v>
      </c>
      <c r="AJ13" s="13">
        <v>2.8985507246376802E-2</v>
      </c>
      <c r="AK13" s="13">
        <v>5.7228915662650599E-2</v>
      </c>
      <c r="AL13" s="13"/>
      <c r="AM13" s="13">
        <v>0</v>
      </c>
      <c r="AN13" s="13">
        <v>1.9230769230769201E-2</v>
      </c>
      <c r="AO13" s="13">
        <v>5.3846153846153801E-2</v>
      </c>
      <c r="AP13" s="13"/>
      <c r="AQ13" s="13">
        <v>3.7151702786377701E-2</v>
      </c>
      <c r="AR13" s="13">
        <v>5.5045871559633003E-2</v>
      </c>
      <c r="AS13" s="13"/>
      <c r="AT13" s="13">
        <v>4.48717948717949E-2</v>
      </c>
      <c r="AU13" s="13">
        <v>4.5833333333333302E-2</v>
      </c>
      <c r="AV13" s="13"/>
      <c r="AW13" s="13">
        <v>3.9408866995073899E-2</v>
      </c>
      <c r="AX13" s="13">
        <v>4.5662100456621002E-2</v>
      </c>
      <c r="AY13" s="13"/>
      <c r="AZ13" s="13">
        <v>6.5454545454545501E-2</v>
      </c>
      <c r="BA13" s="13">
        <v>2.47252747252747E-2</v>
      </c>
      <c r="BB13" s="13"/>
      <c r="BC13" s="13">
        <v>2.6162790697674399E-2</v>
      </c>
      <c r="BD13" s="13">
        <v>7.5829383886255902E-2</v>
      </c>
      <c r="BE13" s="13"/>
      <c r="BF13" s="13">
        <v>3.7313432835820899E-2</v>
      </c>
      <c r="BG13" s="13">
        <v>1.9047619047619001E-2</v>
      </c>
      <c r="BH13" s="13"/>
      <c r="BI13" s="13">
        <v>3.8461538461538498E-2</v>
      </c>
      <c r="BJ13" s="13">
        <v>4.7703180212014099E-2</v>
      </c>
      <c r="BK13" s="13"/>
      <c r="BL13" s="13">
        <v>6.0070671378091897E-2</v>
      </c>
      <c r="BM13" s="13">
        <v>3.7037037037037E-2</v>
      </c>
    </row>
    <row r="14" spans="2:65" x14ac:dyDescent="0.3">
      <c r="B14" s="25" t="s">
        <v>112</v>
      </c>
      <c r="C14" s="26">
        <v>0.56528417818740395</v>
      </c>
      <c r="D14" s="26">
        <v>0.566552901023891</v>
      </c>
      <c r="E14" s="26">
        <v>0.56373937677053798</v>
      </c>
      <c r="F14" s="26"/>
      <c r="G14" s="26">
        <v>0.49152542372881403</v>
      </c>
      <c r="H14" s="26">
        <v>0.623188405797101</v>
      </c>
      <c r="I14" s="26">
        <v>0.55072463768115898</v>
      </c>
      <c r="J14" s="26">
        <v>0.51162790697674398</v>
      </c>
      <c r="K14" s="26">
        <v>0.63157894736842102</v>
      </c>
      <c r="L14" s="26">
        <v>0.55555555555555602</v>
      </c>
      <c r="M14" s="26"/>
      <c r="N14" s="26">
        <v>0.62337662337662303</v>
      </c>
      <c r="O14" s="26">
        <v>0.547619047619048</v>
      </c>
      <c r="P14" s="26">
        <v>0.53125</v>
      </c>
      <c r="Q14" s="26">
        <v>0.51333333333333298</v>
      </c>
      <c r="R14" s="26"/>
      <c r="S14" s="26">
        <v>0.62837837837837796</v>
      </c>
      <c r="T14" s="26">
        <v>0.62295081967213095</v>
      </c>
      <c r="U14" s="26">
        <v>0.63888888888888895</v>
      </c>
      <c r="V14" s="26">
        <v>0.47916666666666702</v>
      </c>
      <c r="W14" s="26">
        <v>0.51851851851851805</v>
      </c>
      <c r="X14" s="26">
        <v>0.50819672131147497</v>
      </c>
      <c r="Y14" s="26">
        <v>0.50980392156862697</v>
      </c>
      <c r="Z14" s="26">
        <v>0.61904761904761896</v>
      </c>
      <c r="AA14" s="26">
        <v>0.48888888888888898</v>
      </c>
      <c r="AB14" s="26">
        <v>0.53488372093023295</v>
      </c>
      <c r="AC14" s="26">
        <v>0.67741935483870996</v>
      </c>
      <c r="AD14" s="26">
        <v>0.71428571428571397</v>
      </c>
      <c r="AE14" s="26"/>
      <c r="AF14" s="26">
        <v>0.56434108527131799</v>
      </c>
      <c r="AG14" s="26">
        <v>0.6</v>
      </c>
      <c r="AH14" s="26"/>
      <c r="AI14" s="26">
        <v>0.64406779661017</v>
      </c>
      <c r="AJ14" s="26">
        <v>0.63768115942029002</v>
      </c>
      <c r="AK14" s="26">
        <v>0.5</v>
      </c>
      <c r="AL14" s="26"/>
      <c r="AM14" s="26">
        <v>0.77941176470588203</v>
      </c>
      <c r="AN14" s="26">
        <v>0.65384615384615397</v>
      </c>
      <c r="AO14" s="26">
        <v>0.53846153846153899</v>
      </c>
      <c r="AP14" s="26"/>
      <c r="AQ14" s="26">
        <v>0.61300309597523195</v>
      </c>
      <c r="AR14" s="26">
        <v>0.51987767584097899</v>
      </c>
      <c r="AS14" s="26"/>
      <c r="AT14" s="26">
        <v>0.56410256410256399</v>
      </c>
      <c r="AU14" s="26">
        <v>0.56458333333333299</v>
      </c>
      <c r="AV14" s="26"/>
      <c r="AW14" s="26">
        <v>0.55665024630541904</v>
      </c>
      <c r="AX14" s="26">
        <v>0.56621004566209998</v>
      </c>
      <c r="AY14" s="26"/>
      <c r="AZ14" s="26">
        <v>0.54181818181818198</v>
      </c>
      <c r="BA14" s="26">
        <v>0.58516483516483497</v>
      </c>
      <c r="BB14" s="26"/>
      <c r="BC14" s="26">
        <v>0.64244186046511598</v>
      </c>
      <c r="BD14" s="26">
        <v>0.46919431279620799</v>
      </c>
      <c r="BE14" s="26"/>
      <c r="BF14" s="26">
        <v>0.69402985074626899</v>
      </c>
      <c r="BG14" s="26">
        <v>0.60952380952381002</v>
      </c>
      <c r="BH14" s="26"/>
      <c r="BI14" s="26">
        <v>0.56410256410256399</v>
      </c>
      <c r="BJ14" s="26">
        <v>0.56713780918727896</v>
      </c>
      <c r="BK14" s="26"/>
      <c r="BL14" s="26">
        <v>0.55123674911660803</v>
      </c>
      <c r="BM14" s="26">
        <v>0.58119658119658102</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M19"/>
  <sheetViews>
    <sheetView showGridLines="0" workbookViewId="0">
      <pane xSplit="2" topLeftCell="C1" activePane="topRight" state="frozen"/>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252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x14ac:dyDescent="0.3">
      <c r="B8" s="14" t="s">
        <v>108</v>
      </c>
      <c r="C8" s="13">
        <v>0.36712749615975399</v>
      </c>
      <c r="D8" s="13">
        <v>0.30375426621160401</v>
      </c>
      <c r="E8" s="13">
        <v>0.42209631728045299</v>
      </c>
      <c r="F8" s="13"/>
      <c r="G8" s="13">
        <v>0.38135593220338998</v>
      </c>
      <c r="H8" s="13">
        <v>0.43961352657004799</v>
      </c>
      <c r="I8" s="13">
        <v>0.32608695652173902</v>
      </c>
      <c r="J8" s="13">
        <v>0.38372093023255799</v>
      </c>
      <c r="K8" s="13">
        <v>0.29824561403508798</v>
      </c>
      <c r="L8" s="13">
        <v>0.17777777777777801</v>
      </c>
      <c r="M8" s="13"/>
      <c r="N8" s="13">
        <v>0.38961038961039002</v>
      </c>
      <c r="O8" s="13">
        <v>0.327380952380952</v>
      </c>
      <c r="P8" s="13">
        <v>0.34375</v>
      </c>
      <c r="Q8" s="13">
        <v>0.38666666666666699</v>
      </c>
      <c r="R8" s="13"/>
      <c r="S8" s="13">
        <v>0.37162162162162199</v>
      </c>
      <c r="T8" s="13">
        <v>0.409836065573771</v>
      </c>
      <c r="U8" s="13">
        <v>0.33333333333333298</v>
      </c>
      <c r="V8" s="13">
        <v>0.25</v>
      </c>
      <c r="W8" s="13">
        <v>0.35185185185185203</v>
      </c>
      <c r="X8" s="13">
        <v>0.409836065573771</v>
      </c>
      <c r="Y8" s="13">
        <v>0.33333333333333298</v>
      </c>
      <c r="Z8" s="13">
        <v>0.238095238095238</v>
      </c>
      <c r="AA8" s="13">
        <v>0.35555555555555601</v>
      </c>
      <c r="AB8" s="13">
        <v>0.32558139534883701</v>
      </c>
      <c r="AC8" s="13">
        <v>0.64516129032258096</v>
      </c>
      <c r="AD8" s="13">
        <v>0.42857142857142899</v>
      </c>
      <c r="AE8" s="13"/>
      <c r="AF8" s="13">
        <v>0.36744186046511601</v>
      </c>
      <c r="AG8" s="13">
        <v>0.4</v>
      </c>
      <c r="AH8" s="13"/>
      <c r="AI8" s="13">
        <v>0.43220338983050799</v>
      </c>
      <c r="AJ8" s="13">
        <v>0.52173913043478304</v>
      </c>
      <c r="AK8" s="13">
        <v>0.28313253012048201</v>
      </c>
      <c r="AL8" s="13"/>
      <c r="AM8" s="13">
        <v>0.51470588235294101</v>
      </c>
      <c r="AN8" s="13">
        <v>0.59615384615384603</v>
      </c>
      <c r="AO8" s="13">
        <v>0.33076923076923098</v>
      </c>
      <c r="AP8" s="13"/>
      <c r="AQ8" s="13">
        <v>0.37770897832817302</v>
      </c>
      <c r="AR8" s="13">
        <v>0.35779816513761498</v>
      </c>
      <c r="AS8" s="13"/>
      <c r="AT8" s="13">
        <v>0.31410256410256399</v>
      </c>
      <c r="AU8" s="13">
        <v>0.38333333333333303</v>
      </c>
      <c r="AV8" s="13"/>
      <c r="AW8" s="13">
        <v>0.41379310344827602</v>
      </c>
      <c r="AX8" s="13">
        <v>0.34703196347032</v>
      </c>
      <c r="AY8" s="13"/>
      <c r="AZ8" s="13">
        <v>0.42909090909090902</v>
      </c>
      <c r="BA8" s="13">
        <v>0.31868131868131899</v>
      </c>
      <c r="BB8" s="13"/>
      <c r="BC8" s="13">
        <v>0.412790697674419</v>
      </c>
      <c r="BD8" s="13">
        <v>0.33175355450236999</v>
      </c>
      <c r="BE8" s="13"/>
      <c r="BF8" s="13">
        <v>0.41044776119402998</v>
      </c>
      <c r="BG8" s="13">
        <v>0.41428571428571398</v>
      </c>
      <c r="BH8" s="13"/>
      <c r="BI8" s="13">
        <v>0.44871794871794901</v>
      </c>
      <c r="BJ8" s="13">
        <v>0.35335689045936403</v>
      </c>
      <c r="BK8" s="13"/>
      <c r="BL8" s="13">
        <v>0.33568904593639598</v>
      </c>
      <c r="BM8" s="13">
        <v>0.39316239316239299</v>
      </c>
    </row>
    <row r="9" spans="2:65" x14ac:dyDescent="0.3">
      <c r="B9" s="14" t="s">
        <v>109</v>
      </c>
      <c r="C9" s="13">
        <v>0.29953917050691198</v>
      </c>
      <c r="D9" s="13">
        <v>0.25597269624573399</v>
      </c>
      <c r="E9" s="13">
        <v>0.33427762039660103</v>
      </c>
      <c r="F9" s="13"/>
      <c r="G9" s="13">
        <v>0.24576271186440701</v>
      </c>
      <c r="H9" s="13">
        <v>0.30917874396135298</v>
      </c>
      <c r="I9" s="13">
        <v>0.31884057971014501</v>
      </c>
      <c r="J9" s="13">
        <v>0.26744186046511598</v>
      </c>
      <c r="K9" s="13">
        <v>0.31578947368421101</v>
      </c>
      <c r="L9" s="13">
        <v>0.37777777777777799</v>
      </c>
      <c r="M9" s="13"/>
      <c r="N9" s="13">
        <v>0.29870129870129902</v>
      </c>
      <c r="O9" s="13">
        <v>0.297619047619048</v>
      </c>
      <c r="P9" s="13">
        <v>0.22916666666666699</v>
      </c>
      <c r="Q9" s="13">
        <v>0.36</v>
      </c>
      <c r="R9" s="13"/>
      <c r="S9" s="13">
        <v>0.31081081081081102</v>
      </c>
      <c r="T9" s="13">
        <v>0.31147540983606598</v>
      </c>
      <c r="U9" s="13">
        <v>0.27777777777777801</v>
      </c>
      <c r="V9" s="13">
        <v>0.3125</v>
      </c>
      <c r="W9" s="13">
        <v>0.33333333333333298</v>
      </c>
      <c r="X9" s="13">
        <v>0.24590163934426201</v>
      </c>
      <c r="Y9" s="13">
        <v>0.29411764705882398</v>
      </c>
      <c r="Z9" s="13">
        <v>0.42857142857142899</v>
      </c>
      <c r="AA9" s="13">
        <v>0.27777777777777801</v>
      </c>
      <c r="AB9" s="13">
        <v>0.32558139534883701</v>
      </c>
      <c r="AC9" s="13">
        <v>0.19354838709677399</v>
      </c>
      <c r="AD9" s="13">
        <v>0.42857142857142899</v>
      </c>
      <c r="AE9" s="13"/>
      <c r="AF9" s="13">
        <v>0.30077519379845002</v>
      </c>
      <c r="AG9" s="13">
        <v>0.2</v>
      </c>
      <c r="AH9" s="13"/>
      <c r="AI9" s="13">
        <v>0.36016949152542399</v>
      </c>
      <c r="AJ9" s="13">
        <v>0.28985507246376802</v>
      </c>
      <c r="AK9" s="13">
        <v>0.26204819277108399</v>
      </c>
      <c r="AL9" s="13"/>
      <c r="AM9" s="13">
        <v>0.35294117647058798</v>
      </c>
      <c r="AN9" s="13">
        <v>0.25</v>
      </c>
      <c r="AO9" s="13">
        <v>0.37692307692307703</v>
      </c>
      <c r="AP9" s="13"/>
      <c r="AQ9" s="13">
        <v>0.30030959752322001</v>
      </c>
      <c r="AR9" s="13">
        <v>0.29663608562691102</v>
      </c>
      <c r="AS9" s="13"/>
      <c r="AT9" s="13">
        <v>0.41025641025641002</v>
      </c>
      <c r="AU9" s="13">
        <v>0.25624999999999998</v>
      </c>
      <c r="AV9" s="13"/>
      <c r="AW9" s="13">
        <v>0.28078817733990102</v>
      </c>
      <c r="AX9" s="13">
        <v>0.30593607305936099</v>
      </c>
      <c r="AY9" s="13"/>
      <c r="AZ9" s="13">
        <v>0.29818181818181799</v>
      </c>
      <c r="BA9" s="13">
        <v>0.299450549450549</v>
      </c>
      <c r="BB9" s="13"/>
      <c r="BC9" s="13">
        <v>0.31395348837209303</v>
      </c>
      <c r="BD9" s="13">
        <v>0.31279620853080597</v>
      </c>
      <c r="BE9" s="13"/>
      <c r="BF9" s="13">
        <v>0.328358208955224</v>
      </c>
      <c r="BG9" s="13">
        <v>0.30476190476190501</v>
      </c>
      <c r="BH9" s="13"/>
      <c r="BI9" s="13">
        <v>0.29487179487179499</v>
      </c>
      <c r="BJ9" s="13">
        <v>0.298586572438163</v>
      </c>
      <c r="BK9" s="13"/>
      <c r="BL9" s="13">
        <v>0.303886925795053</v>
      </c>
      <c r="BM9" s="13">
        <v>0.28774928774928799</v>
      </c>
    </row>
    <row r="10" spans="2:65" x14ac:dyDescent="0.3">
      <c r="B10" s="14" t="s">
        <v>110</v>
      </c>
      <c r="C10" s="13">
        <v>0.12903225806451599</v>
      </c>
      <c r="D10" s="13">
        <v>0.18771331058020499</v>
      </c>
      <c r="E10" s="13">
        <v>8.2152974504249299E-2</v>
      </c>
      <c r="F10" s="13"/>
      <c r="G10" s="13">
        <v>0.161016949152542</v>
      </c>
      <c r="H10" s="13">
        <v>0.115942028985507</v>
      </c>
      <c r="I10" s="13">
        <v>0.123188405797101</v>
      </c>
      <c r="J10" s="13">
        <v>9.3023255813953501E-2</v>
      </c>
      <c r="K10" s="13">
        <v>0.140350877192982</v>
      </c>
      <c r="L10" s="13">
        <v>0.17777777777777801</v>
      </c>
      <c r="M10" s="13"/>
      <c r="N10" s="13">
        <v>0.12554112554112601</v>
      </c>
      <c r="O10" s="13">
        <v>0.125</v>
      </c>
      <c r="P10" s="13">
        <v>0.16666666666666699</v>
      </c>
      <c r="Q10" s="13">
        <v>0.10666666666666701</v>
      </c>
      <c r="R10" s="13"/>
      <c r="S10" s="13">
        <v>0.135135135135135</v>
      </c>
      <c r="T10" s="13">
        <v>9.8360655737704902E-2</v>
      </c>
      <c r="U10" s="13">
        <v>0.11111111111111099</v>
      </c>
      <c r="V10" s="13">
        <v>0.20833333333333301</v>
      </c>
      <c r="W10" s="13">
        <v>0.148148148148148</v>
      </c>
      <c r="X10" s="13">
        <v>0.14754098360655701</v>
      </c>
      <c r="Y10" s="13">
        <v>0.15686274509803899</v>
      </c>
      <c r="Z10" s="13">
        <v>0.14285714285714299</v>
      </c>
      <c r="AA10" s="13">
        <v>0.11111111111111099</v>
      </c>
      <c r="AB10" s="13">
        <v>9.3023255813953501E-2</v>
      </c>
      <c r="AC10" s="13">
        <v>3.2258064516128997E-2</v>
      </c>
      <c r="AD10" s="13">
        <v>0.14285714285714299</v>
      </c>
      <c r="AE10" s="13"/>
      <c r="AF10" s="13">
        <v>0.13023255813953499</v>
      </c>
      <c r="AG10" s="13">
        <v>0</v>
      </c>
      <c r="AH10" s="13"/>
      <c r="AI10" s="13">
        <v>0.105932203389831</v>
      </c>
      <c r="AJ10" s="13">
        <v>7.2463768115942004E-2</v>
      </c>
      <c r="AK10" s="13">
        <v>0.16265060240963899</v>
      </c>
      <c r="AL10" s="13"/>
      <c r="AM10" s="13">
        <v>8.8235294117647106E-2</v>
      </c>
      <c r="AN10" s="13">
        <v>3.8461538461538498E-2</v>
      </c>
      <c r="AO10" s="13">
        <v>0.146153846153846</v>
      </c>
      <c r="AP10" s="13"/>
      <c r="AQ10" s="13">
        <v>0.142414860681115</v>
      </c>
      <c r="AR10" s="13">
        <v>0.116207951070336</v>
      </c>
      <c r="AS10" s="13"/>
      <c r="AT10" s="13">
        <v>0.121794871794872</v>
      </c>
      <c r="AU10" s="13">
        <v>0.133333333333333</v>
      </c>
      <c r="AV10" s="13"/>
      <c r="AW10" s="13">
        <v>0.12807881773398999</v>
      </c>
      <c r="AX10" s="13">
        <v>0.13242009132420099</v>
      </c>
      <c r="AY10" s="13"/>
      <c r="AZ10" s="13">
        <v>9.0909090909090898E-2</v>
      </c>
      <c r="BA10" s="13">
        <v>0.16208791208791201</v>
      </c>
      <c r="BB10" s="13"/>
      <c r="BC10" s="13">
        <v>0.125</v>
      </c>
      <c r="BD10" s="13">
        <v>0.11848341232227499</v>
      </c>
      <c r="BE10" s="13"/>
      <c r="BF10" s="13">
        <v>0.111940298507463</v>
      </c>
      <c r="BG10" s="13">
        <v>0.133333333333333</v>
      </c>
      <c r="BH10" s="13"/>
      <c r="BI10" s="13">
        <v>0.102564102564103</v>
      </c>
      <c r="BJ10" s="13">
        <v>0.13427561837455801</v>
      </c>
      <c r="BK10" s="13"/>
      <c r="BL10" s="13">
        <v>0.13074204946996501</v>
      </c>
      <c r="BM10" s="13">
        <v>0.128205128205128</v>
      </c>
    </row>
    <row r="11" spans="2:65" x14ac:dyDescent="0.3">
      <c r="B11" s="14" t="s">
        <v>111</v>
      </c>
      <c r="C11" s="13">
        <v>0.102918586789555</v>
      </c>
      <c r="D11" s="13">
        <v>0.143344709897611</v>
      </c>
      <c r="E11" s="13">
        <v>7.0821529745042494E-2</v>
      </c>
      <c r="F11" s="13"/>
      <c r="G11" s="13">
        <v>0.13559322033898299</v>
      </c>
      <c r="H11" s="13">
        <v>7.2463768115942004E-2</v>
      </c>
      <c r="I11" s="13">
        <v>0.13043478260869601</v>
      </c>
      <c r="J11" s="13">
        <v>0.127906976744186</v>
      </c>
      <c r="K11" s="13">
        <v>5.2631578947368397E-2</v>
      </c>
      <c r="L11" s="13">
        <v>8.8888888888888906E-2</v>
      </c>
      <c r="M11" s="13"/>
      <c r="N11" s="13">
        <v>9.5238095238095205E-2</v>
      </c>
      <c r="O11" s="13">
        <v>0.119047619047619</v>
      </c>
      <c r="P11" s="13">
        <v>0.14583333333333301</v>
      </c>
      <c r="Q11" s="13">
        <v>6.6666666666666693E-2</v>
      </c>
      <c r="R11" s="13"/>
      <c r="S11" s="13">
        <v>9.45945945945946E-2</v>
      </c>
      <c r="T11" s="13">
        <v>6.5573770491803296E-2</v>
      </c>
      <c r="U11" s="13">
        <v>8.3333333333333301E-2</v>
      </c>
      <c r="V11" s="13">
        <v>0.125</v>
      </c>
      <c r="W11" s="13">
        <v>0.148148148148148</v>
      </c>
      <c r="X11" s="13">
        <v>9.8360655737704902E-2</v>
      </c>
      <c r="Y11" s="13">
        <v>0.11764705882352899</v>
      </c>
      <c r="Z11" s="13">
        <v>4.7619047619047603E-2</v>
      </c>
      <c r="AA11" s="13">
        <v>0.122222222222222</v>
      </c>
      <c r="AB11" s="13">
        <v>0.116279069767442</v>
      </c>
      <c r="AC11" s="13">
        <v>9.6774193548387094E-2</v>
      </c>
      <c r="AD11" s="13">
        <v>0</v>
      </c>
      <c r="AE11" s="13"/>
      <c r="AF11" s="13">
        <v>0.102325581395349</v>
      </c>
      <c r="AG11" s="13">
        <v>0.2</v>
      </c>
      <c r="AH11" s="13"/>
      <c r="AI11" s="13">
        <v>6.7796610169491497E-2</v>
      </c>
      <c r="AJ11" s="13">
        <v>5.7971014492753603E-2</v>
      </c>
      <c r="AK11" s="13">
        <v>0.13554216867469901</v>
      </c>
      <c r="AL11" s="13"/>
      <c r="AM11" s="13">
        <v>2.9411764705882401E-2</v>
      </c>
      <c r="AN11" s="13">
        <v>9.6153846153846201E-2</v>
      </c>
      <c r="AO11" s="13">
        <v>7.69230769230769E-2</v>
      </c>
      <c r="AP11" s="13"/>
      <c r="AQ11" s="13">
        <v>0.123839009287926</v>
      </c>
      <c r="AR11" s="13">
        <v>8.2568807339449504E-2</v>
      </c>
      <c r="AS11" s="13"/>
      <c r="AT11" s="13">
        <v>9.6153846153846201E-2</v>
      </c>
      <c r="AU11" s="13">
        <v>0.108333333333333</v>
      </c>
      <c r="AV11" s="13"/>
      <c r="AW11" s="13">
        <v>5.4187192118226597E-2</v>
      </c>
      <c r="AX11" s="13">
        <v>0.12557077625570801</v>
      </c>
      <c r="AY11" s="13"/>
      <c r="AZ11" s="13">
        <v>6.18181818181818E-2</v>
      </c>
      <c r="BA11" s="13">
        <v>0.13186813186813201</v>
      </c>
      <c r="BB11" s="13"/>
      <c r="BC11" s="13">
        <v>9.5930232558139497E-2</v>
      </c>
      <c r="BD11" s="13">
        <v>9.4786729857819899E-2</v>
      </c>
      <c r="BE11" s="13"/>
      <c r="BF11" s="13">
        <v>9.7014925373134303E-2</v>
      </c>
      <c r="BG11" s="13">
        <v>9.5238095238095205E-2</v>
      </c>
      <c r="BH11" s="13"/>
      <c r="BI11" s="13">
        <v>0.115384615384615</v>
      </c>
      <c r="BJ11" s="13">
        <v>0.102473498233216</v>
      </c>
      <c r="BK11" s="13"/>
      <c r="BL11" s="13">
        <v>0.11307420494699599</v>
      </c>
      <c r="BM11" s="13">
        <v>9.6866096866096901E-2</v>
      </c>
    </row>
    <row r="12" spans="2:65" x14ac:dyDescent="0.3">
      <c r="B12" s="14" t="s">
        <v>239</v>
      </c>
      <c r="C12" s="13">
        <v>8.4485407066052204E-2</v>
      </c>
      <c r="D12" s="13">
        <v>9.2150170648464202E-2</v>
      </c>
      <c r="E12" s="13">
        <v>7.3654390934844202E-2</v>
      </c>
      <c r="F12" s="13"/>
      <c r="G12" s="13">
        <v>4.2372881355932202E-2</v>
      </c>
      <c r="H12" s="13">
        <v>5.3140096618357502E-2</v>
      </c>
      <c r="I12" s="13">
        <v>9.4202898550724598E-2</v>
      </c>
      <c r="J12" s="13">
        <v>0.127906976744186</v>
      </c>
      <c r="K12" s="13">
        <v>0.157894736842105</v>
      </c>
      <c r="L12" s="13">
        <v>0.133333333333333</v>
      </c>
      <c r="M12" s="13"/>
      <c r="N12" s="13">
        <v>7.7922077922077906E-2</v>
      </c>
      <c r="O12" s="13">
        <v>0.113095238095238</v>
      </c>
      <c r="P12" s="13">
        <v>9.375E-2</v>
      </c>
      <c r="Q12" s="13">
        <v>0.06</v>
      </c>
      <c r="R12" s="13"/>
      <c r="S12" s="13">
        <v>6.7567567567567599E-2</v>
      </c>
      <c r="T12" s="13">
        <v>9.8360655737704902E-2</v>
      </c>
      <c r="U12" s="13">
        <v>0.11111111111111099</v>
      </c>
      <c r="V12" s="13">
        <v>0.104166666666667</v>
      </c>
      <c r="W12" s="13">
        <v>1.85185185185185E-2</v>
      </c>
      <c r="X12" s="13">
        <v>6.5573770491803296E-2</v>
      </c>
      <c r="Y12" s="13">
        <v>9.8039215686274495E-2</v>
      </c>
      <c r="Z12" s="13">
        <v>0.14285714285714299</v>
      </c>
      <c r="AA12" s="13">
        <v>0.122222222222222</v>
      </c>
      <c r="AB12" s="13">
        <v>0.13953488372093001</v>
      </c>
      <c r="AC12" s="13">
        <v>0</v>
      </c>
      <c r="AD12" s="13">
        <v>0</v>
      </c>
      <c r="AE12" s="13"/>
      <c r="AF12" s="13">
        <v>8.21705426356589E-2</v>
      </c>
      <c r="AG12" s="13">
        <v>0.2</v>
      </c>
      <c r="AH12" s="13"/>
      <c r="AI12" s="13">
        <v>2.5423728813559299E-2</v>
      </c>
      <c r="AJ12" s="13">
        <v>5.7971014492753603E-2</v>
      </c>
      <c r="AK12" s="13">
        <v>0.132530120481928</v>
      </c>
      <c r="AL12" s="13"/>
      <c r="AM12" s="13">
        <v>1.4705882352941201E-2</v>
      </c>
      <c r="AN12" s="13">
        <v>1.9230769230769201E-2</v>
      </c>
      <c r="AO12" s="13">
        <v>5.3846153846153801E-2</v>
      </c>
      <c r="AP12" s="13"/>
      <c r="AQ12" s="13">
        <v>4.6439628482972103E-2</v>
      </c>
      <c r="AR12" s="13">
        <v>0.122324159021407</v>
      </c>
      <c r="AS12" s="13"/>
      <c r="AT12" s="13">
        <v>5.1282051282051301E-2</v>
      </c>
      <c r="AU12" s="13">
        <v>9.7916666666666693E-2</v>
      </c>
      <c r="AV12" s="13"/>
      <c r="AW12" s="13">
        <v>0.10344827586206901</v>
      </c>
      <c r="AX12" s="13">
        <v>7.3059360730593603E-2</v>
      </c>
      <c r="AY12" s="13"/>
      <c r="AZ12" s="13">
        <v>8.7272727272727293E-2</v>
      </c>
      <c r="BA12" s="13">
        <v>8.5164835164835195E-2</v>
      </c>
      <c r="BB12" s="13"/>
      <c r="BC12" s="13">
        <v>4.3604651162790699E-2</v>
      </c>
      <c r="BD12" s="13">
        <v>0.11374407582938401</v>
      </c>
      <c r="BE12" s="13"/>
      <c r="BF12" s="13">
        <v>5.22388059701493E-2</v>
      </c>
      <c r="BG12" s="13">
        <v>3.8095238095238099E-2</v>
      </c>
      <c r="BH12" s="13"/>
      <c r="BI12" s="13">
        <v>3.8461538461538498E-2</v>
      </c>
      <c r="BJ12" s="13">
        <v>9.1872791519434602E-2</v>
      </c>
      <c r="BK12" s="13"/>
      <c r="BL12" s="13">
        <v>0.102473498233216</v>
      </c>
      <c r="BM12" s="13">
        <v>7.4074074074074098E-2</v>
      </c>
    </row>
    <row r="13" spans="2:65" x14ac:dyDescent="0.3">
      <c r="B13" s="14" t="s">
        <v>91</v>
      </c>
      <c r="C13" s="13">
        <v>1.6897081413210401E-2</v>
      </c>
      <c r="D13" s="13">
        <v>1.7064846416382298E-2</v>
      </c>
      <c r="E13" s="13">
        <v>1.69971671388102E-2</v>
      </c>
      <c r="F13" s="13"/>
      <c r="G13" s="13">
        <v>3.3898305084745797E-2</v>
      </c>
      <c r="H13" s="13">
        <v>9.6618357487922701E-3</v>
      </c>
      <c r="I13" s="13">
        <v>7.2463768115942004E-3</v>
      </c>
      <c r="J13" s="13">
        <v>0</v>
      </c>
      <c r="K13" s="13">
        <v>3.5087719298245598E-2</v>
      </c>
      <c r="L13" s="13">
        <v>4.4444444444444398E-2</v>
      </c>
      <c r="M13" s="13"/>
      <c r="N13" s="13">
        <v>1.2987012987013E-2</v>
      </c>
      <c r="O13" s="13">
        <v>1.7857142857142901E-2</v>
      </c>
      <c r="P13" s="13">
        <v>2.0833333333333301E-2</v>
      </c>
      <c r="Q13" s="13">
        <v>0.02</v>
      </c>
      <c r="R13" s="13"/>
      <c r="S13" s="13">
        <v>2.0270270270270299E-2</v>
      </c>
      <c r="T13" s="13">
        <v>1.63934426229508E-2</v>
      </c>
      <c r="U13" s="13">
        <v>8.3333333333333301E-2</v>
      </c>
      <c r="V13" s="13">
        <v>0</v>
      </c>
      <c r="W13" s="13">
        <v>0</v>
      </c>
      <c r="X13" s="13">
        <v>3.2786885245901599E-2</v>
      </c>
      <c r="Y13" s="13">
        <v>0</v>
      </c>
      <c r="Z13" s="13">
        <v>0</v>
      </c>
      <c r="AA13" s="13">
        <v>1.1111111111111099E-2</v>
      </c>
      <c r="AB13" s="13">
        <v>0</v>
      </c>
      <c r="AC13" s="13">
        <v>3.2258064516128997E-2</v>
      </c>
      <c r="AD13" s="13">
        <v>0</v>
      </c>
      <c r="AE13" s="13"/>
      <c r="AF13" s="13">
        <v>1.70542635658915E-2</v>
      </c>
      <c r="AG13" s="13">
        <v>0</v>
      </c>
      <c r="AH13" s="13"/>
      <c r="AI13" s="13">
        <v>8.4745762711864406E-3</v>
      </c>
      <c r="AJ13" s="13">
        <v>0</v>
      </c>
      <c r="AK13" s="13">
        <v>2.40963855421687E-2</v>
      </c>
      <c r="AL13" s="13"/>
      <c r="AM13" s="13">
        <v>0</v>
      </c>
      <c r="AN13" s="13">
        <v>0</v>
      </c>
      <c r="AO13" s="13">
        <v>1.5384615384615399E-2</v>
      </c>
      <c r="AP13" s="13"/>
      <c r="AQ13" s="13">
        <v>9.2879256965944304E-3</v>
      </c>
      <c r="AR13" s="13">
        <v>2.4464831804281301E-2</v>
      </c>
      <c r="AS13" s="13"/>
      <c r="AT13" s="13">
        <v>6.41025641025641E-3</v>
      </c>
      <c r="AU13" s="13">
        <v>2.0833333333333301E-2</v>
      </c>
      <c r="AV13" s="13"/>
      <c r="AW13" s="13">
        <v>1.9704433497536901E-2</v>
      </c>
      <c r="AX13" s="13">
        <v>1.5981735159817399E-2</v>
      </c>
      <c r="AY13" s="13"/>
      <c r="AZ13" s="13">
        <v>3.2727272727272702E-2</v>
      </c>
      <c r="BA13" s="13">
        <v>2.7472527472527501E-3</v>
      </c>
      <c r="BB13" s="13"/>
      <c r="BC13" s="13">
        <v>8.7209302325581394E-3</v>
      </c>
      <c r="BD13" s="13">
        <v>2.8436018957346001E-2</v>
      </c>
      <c r="BE13" s="13"/>
      <c r="BF13" s="13">
        <v>0</v>
      </c>
      <c r="BG13" s="13">
        <v>1.4285714285714299E-2</v>
      </c>
      <c r="BH13" s="13"/>
      <c r="BI13" s="13">
        <v>0</v>
      </c>
      <c r="BJ13" s="13">
        <v>1.9434628975265E-2</v>
      </c>
      <c r="BK13" s="13"/>
      <c r="BL13" s="13">
        <v>1.41342756183746E-2</v>
      </c>
      <c r="BM13" s="13">
        <v>1.9943019943019901E-2</v>
      </c>
    </row>
    <row r="14" spans="2:65" x14ac:dyDescent="0.3">
      <c r="B14" s="25" t="s">
        <v>112</v>
      </c>
      <c r="C14" s="26">
        <v>0.66666666666666696</v>
      </c>
      <c r="D14" s="26">
        <v>0.559726962457338</v>
      </c>
      <c r="E14" s="26">
        <v>0.75637393767705396</v>
      </c>
      <c r="F14" s="26"/>
      <c r="G14" s="26">
        <v>0.62711864406779705</v>
      </c>
      <c r="H14" s="26">
        <v>0.74879227053140096</v>
      </c>
      <c r="I14" s="26">
        <v>0.64492753623188404</v>
      </c>
      <c r="J14" s="26">
        <v>0.65116279069767402</v>
      </c>
      <c r="K14" s="26">
        <v>0.61403508771929804</v>
      </c>
      <c r="L14" s="26">
        <v>0.55555555555555602</v>
      </c>
      <c r="M14" s="26"/>
      <c r="N14" s="26">
        <v>0.68831168831168799</v>
      </c>
      <c r="O14" s="26">
        <v>0.625</v>
      </c>
      <c r="P14" s="26">
        <v>0.57291666666666696</v>
      </c>
      <c r="Q14" s="26">
        <v>0.74666666666666703</v>
      </c>
      <c r="R14" s="26"/>
      <c r="S14" s="26">
        <v>0.68243243243243201</v>
      </c>
      <c r="T14" s="26">
        <v>0.72131147540983598</v>
      </c>
      <c r="U14" s="26">
        <v>0.61111111111111105</v>
      </c>
      <c r="V14" s="26">
        <v>0.5625</v>
      </c>
      <c r="W14" s="26">
        <v>0.68518518518518501</v>
      </c>
      <c r="X14" s="26">
        <v>0.65573770491803296</v>
      </c>
      <c r="Y14" s="26">
        <v>0.62745098039215697</v>
      </c>
      <c r="Z14" s="26">
        <v>0.66666666666666696</v>
      </c>
      <c r="AA14" s="26">
        <v>0.63333333333333297</v>
      </c>
      <c r="AB14" s="26">
        <v>0.65116279069767402</v>
      </c>
      <c r="AC14" s="26">
        <v>0.83870967741935498</v>
      </c>
      <c r="AD14" s="26">
        <v>0.85714285714285698</v>
      </c>
      <c r="AE14" s="26"/>
      <c r="AF14" s="26">
        <v>0.66821705426356603</v>
      </c>
      <c r="AG14" s="26">
        <v>0.6</v>
      </c>
      <c r="AH14" s="26"/>
      <c r="AI14" s="26">
        <v>0.79237288135593198</v>
      </c>
      <c r="AJ14" s="26">
        <v>0.811594202898551</v>
      </c>
      <c r="AK14" s="26">
        <v>0.54518072289156605</v>
      </c>
      <c r="AL14" s="26"/>
      <c r="AM14" s="26">
        <v>0.86764705882352899</v>
      </c>
      <c r="AN14" s="26">
        <v>0.84615384615384603</v>
      </c>
      <c r="AO14" s="26">
        <v>0.70769230769230795</v>
      </c>
      <c r="AP14" s="26"/>
      <c r="AQ14" s="26">
        <v>0.67801857585139302</v>
      </c>
      <c r="AR14" s="26">
        <v>0.65443425076452599</v>
      </c>
      <c r="AS14" s="26"/>
      <c r="AT14" s="26">
        <v>0.72435897435897401</v>
      </c>
      <c r="AU14" s="26">
        <v>0.63958333333333295</v>
      </c>
      <c r="AV14" s="26"/>
      <c r="AW14" s="26">
        <v>0.69458128078817705</v>
      </c>
      <c r="AX14" s="26">
        <v>0.65296803652968005</v>
      </c>
      <c r="AY14" s="26"/>
      <c r="AZ14" s="26">
        <v>0.72727272727272696</v>
      </c>
      <c r="BA14" s="26">
        <v>0.61813186813186805</v>
      </c>
      <c r="BB14" s="26"/>
      <c r="BC14" s="26">
        <v>0.72674418604651203</v>
      </c>
      <c r="BD14" s="26">
        <v>0.64454976303317502</v>
      </c>
      <c r="BE14" s="26"/>
      <c r="BF14" s="26">
        <v>0.73880597014925398</v>
      </c>
      <c r="BG14" s="26">
        <v>0.71904761904761905</v>
      </c>
      <c r="BH14" s="26"/>
      <c r="BI14" s="26">
        <v>0.74358974358974395</v>
      </c>
      <c r="BJ14" s="26">
        <v>0.65194346289752603</v>
      </c>
      <c r="BK14" s="26"/>
      <c r="BL14" s="26">
        <v>0.63957597173144898</v>
      </c>
      <c r="BM14" s="26">
        <v>0.68091168091168097</v>
      </c>
    </row>
    <row r="15" spans="2:65" x14ac:dyDescent="0.3">
      <c r="B15" s="24" t="s">
        <v>536</v>
      </c>
    </row>
    <row r="16" spans="2:65" x14ac:dyDescent="0.3">
      <c r="B16" t="s">
        <v>80</v>
      </c>
    </row>
    <row r="17" spans="2:2" x14ac:dyDescent="0.3">
      <c r="B17" t="s">
        <v>81</v>
      </c>
    </row>
    <row r="19" spans="2:2" x14ac:dyDescent="0.3">
      <c r="B19"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I19"/>
  <sheetViews>
    <sheetView showGridLines="0" workbookViewId="0">
      <pane xSplit="2" topLeftCell="C1" activePane="topRight" state="frozen"/>
      <selection activeCell="G15" sqref="G15"/>
      <selection pane="topRight" activeCell="C30" sqref="C30"/>
    </sheetView>
  </sheetViews>
  <sheetFormatPr defaultColWidth="10.88671875" defaultRowHeight="14.4" x14ac:dyDescent="0.3"/>
  <cols>
    <col min="2" max="2" width="25.77734375" customWidth="1"/>
    <col min="3" max="9" width="20.77734375" customWidth="1"/>
  </cols>
  <sheetData>
    <row r="2" spans="2:9" ht="40.049999999999997" customHeight="1" x14ac:dyDescent="0.3">
      <c r="D2" s="32" t="s">
        <v>264</v>
      </c>
      <c r="E2" s="29"/>
      <c r="F2" s="29"/>
      <c r="G2" s="29"/>
      <c r="H2" s="29"/>
      <c r="I2" s="29"/>
    </row>
    <row r="6" spans="2:9" ht="49.95" customHeight="1" x14ac:dyDescent="0.3">
      <c r="B6" s="16" t="s">
        <v>15</v>
      </c>
      <c r="C6" s="16" t="s">
        <v>253</v>
      </c>
      <c r="D6" s="16" t="s">
        <v>254</v>
      </c>
      <c r="E6" s="16" t="s">
        <v>255</v>
      </c>
      <c r="F6" s="16" t="s">
        <v>256</v>
      </c>
      <c r="G6" s="16" t="s">
        <v>257</v>
      </c>
      <c r="H6" s="16" t="s">
        <v>258</v>
      </c>
    </row>
    <row r="7" spans="2:9" ht="28.8" x14ac:dyDescent="0.3">
      <c r="B7" s="14" t="s">
        <v>259</v>
      </c>
      <c r="C7" s="13">
        <v>0.36712749615975399</v>
      </c>
      <c r="D7" s="13">
        <v>0.31182795698924698</v>
      </c>
      <c r="E7" s="13">
        <v>0.124423963133641</v>
      </c>
      <c r="F7" s="13">
        <v>9.8310291858678997E-2</v>
      </c>
      <c r="G7" s="13">
        <v>8.6021505376344107E-2</v>
      </c>
      <c r="H7" s="13">
        <v>6.6052227342549896E-2</v>
      </c>
    </row>
    <row r="8" spans="2:9" ht="28.8" x14ac:dyDescent="0.3">
      <c r="B8" s="14" t="s">
        <v>260</v>
      </c>
      <c r="C8" s="13">
        <v>0.25192012288786497</v>
      </c>
      <c r="D8" s="13">
        <v>0.32872503840245798</v>
      </c>
      <c r="E8" s="13">
        <v>0.19354838709677399</v>
      </c>
      <c r="F8" s="13">
        <v>0.18586789554531499</v>
      </c>
      <c r="G8" s="13">
        <v>0.13671274961597499</v>
      </c>
      <c r="H8" s="13">
        <v>0.18125960061443899</v>
      </c>
    </row>
    <row r="9" spans="2:9" ht="28.8" x14ac:dyDescent="0.3">
      <c r="B9" s="14" t="s">
        <v>261</v>
      </c>
      <c r="C9" s="13">
        <v>7.0660522273425494E-2</v>
      </c>
      <c r="D9" s="13">
        <v>7.83410138248848E-2</v>
      </c>
      <c r="E9" s="13">
        <v>7.83410138248848E-2</v>
      </c>
      <c r="F9" s="13">
        <v>0.12749615975422399</v>
      </c>
      <c r="G9" s="13">
        <v>9.2165898617511496E-2</v>
      </c>
      <c r="H9" s="13">
        <v>9.2165898617511496E-2</v>
      </c>
    </row>
    <row r="10" spans="2:9" ht="28.8" x14ac:dyDescent="0.3">
      <c r="B10" s="14" t="s">
        <v>262</v>
      </c>
      <c r="C10" s="13">
        <v>5.99078341013825E-2</v>
      </c>
      <c r="D10" s="13">
        <v>4.6082949308755797E-2</v>
      </c>
      <c r="E10" s="13">
        <v>7.9877112135176606E-2</v>
      </c>
      <c r="F10" s="13">
        <v>0.13210445468509999</v>
      </c>
      <c r="G10" s="13">
        <v>0.112135176651306</v>
      </c>
      <c r="H10" s="13">
        <v>8.9093701996927802E-2</v>
      </c>
    </row>
    <row r="11" spans="2:9" ht="28.8" x14ac:dyDescent="0.3">
      <c r="B11" s="14" t="s">
        <v>263</v>
      </c>
      <c r="C11" s="13">
        <v>0.242703533026114</v>
      </c>
      <c r="D11" s="13">
        <v>0.216589861751152</v>
      </c>
      <c r="E11" s="13">
        <v>0.499231950844854</v>
      </c>
      <c r="F11" s="13">
        <v>0.43778801843317999</v>
      </c>
      <c r="G11" s="13">
        <v>0.55145929339477695</v>
      </c>
      <c r="H11" s="13">
        <v>0.55299539170506895</v>
      </c>
    </row>
    <row r="12" spans="2:9" x14ac:dyDescent="0.3">
      <c r="B12" s="14" t="s">
        <v>91</v>
      </c>
      <c r="C12" s="13">
        <v>7.6804915514592899E-3</v>
      </c>
      <c r="D12" s="13">
        <v>1.8433179723502301E-2</v>
      </c>
      <c r="E12" s="13">
        <v>2.4577572964669701E-2</v>
      </c>
      <c r="F12" s="13">
        <v>1.8433179723502301E-2</v>
      </c>
      <c r="G12" s="13">
        <v>2.1505376344085999E-2</v>
      </c>
      <c r="H12" s="13">
        <v>1.8433179723502301E-2</v>
      </c>
    </row>
    <row r="13" spans="2:9" x14ac:dyDescent="0.3">
      <c r="B13" s="15" t="s">
        <v>536</v>
      </c>
      <c r="C13" s="15"/>
      <c r="D13" s="15"/>
      <c r="E13" s="15"/>
      <c r="F13" s="15"/>
      <c r="G13" s="15"/>
      <c r="H13" s="15"/>
    </row>
    <row r="14" spans="2:9" x14ac:dyDescent="0.3">
      <c r="B14" t="s">
        <v>80</v>
      </c>
    </row>
    <row r="15" spans="2:9" x14ac:dyDescent="0.3">
      <c r="B15" t="s">
        <v>81</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M18"/>
  <sheetViews>
    <sheetView showGridLines="0" workbookViewId="0">
      <pane xSplit="2" topLeftCell="C1" activePane="topRight" state="frozen"/>
      <selection activeCell="D19" sqref="D19"/>
      <selection pane="topRight" activeCell="D19" sqref="D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265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ht="28.8" x14ac:dyDescent="0.3">
      <c r="B8" s="14" t="s">
        <v>259</v>
      </c>
      <c r="C8" s="13">
        <v>0.36712749615975399</v>
      </c>
      <c r="D8" s="13">
        <v>0.35153583617747403</v>
      </c>
      <c r="E8" s="13">
        <v>0.382436260623229</v>
      </c>
      <c r="F8" s="13"/>
      <c r="G8" s="13">
        <v>0.27118644067796599</v>
      </c>
      <c r="H8" s="13">
        <v>0.46859903381642498</v>
      </c>
      <c r="I8" s="13">
        <v>0.38405797101449302</v>
      </c>
      <c r="J8" s="13">
        <v>0.25581395348837199</v>
      </c>
      <c r="K8" s="13">
        <v>0.33333333333333298</v>
      </c>
      <c r="L8" s="13">
        <v>0.35555555555555601</v>
      </c>
      <c r="M8" s="13"/>
      <c r="N8" s="13">
        <v>0.40692640692640702</v>
      </c>
      <c r="O8" s="13">
        <v>0.32142857142857101</v>
      </c>
      <c r="P8" s="13">
        <v>0.4375</v>
      </c>
      <c r="Q8" s="13">
        <v>0.32</v>
      </c>
      <c r="R8" s="13"/>
      <c r="S8" s="13">
        <v>0.37837837837837801</v>
      </c>
      <c r="T8" s="13">
        <v>0.37704918032786899</v>
      </c>
      <c r="U8" s="13">
        <v>0.30555555555555602</v>
      </c>
      <c r="V8" s="13">
        <v>0.33333333333333298</v>
      </c>
      <c r="W8" s="13">
        <v>0.37037037037037002</v>
      </c>
      <c r="X8" s="13">
        <v>0.37704918032786899</v>
      </c>
      <c r="Y8" s="13">
        <v>0.31372549019607798</v>
      </c>
      <c r="Z8" s="13">
        <v>0.52380952380952395</v>
      </c>
      <c r="AA8" s="13">
        <v>0.41111111111111098</v>
      </c>
      <c r="AB8" s="13">
        <v>0.232558139534884</v>
      </c>
      <c r="AC8" s="13">
        <v>0.45161290322580599</v>
      </c>
      <c r="AD8" s="13">
        <v>0.28571428571428598</v>
      </c>
      <c r="AE8" s="13"/>
      <c r="AF8" s="13">
        <v>0.36744186046511601</v>
      </c>
      <c r="AG8" s="13">
        <v>0.4</v>
      </c>
      <c r="AH8" s="13"/>
      <c r="AI8" s="13">
        <v>0.48728813559321998</v>
      </c>
      <c r="AJ8" s="13">
        <v>0.49275362318840599</v>
      </c>
      <c r="AK8" s="13">
        <v>0.26204819277108399</v>
      </c>
      <c r="AL8" s="13"/>
      <c r="AM8" s="13">
        <v>0.72058823529411797</v>
      </c>
      <c r="AN8" s="13">
        <v>0.38461538461538503</v>
      </c>
      <c r="AO8" s="13">
        <v>0.32307692307692298</v>
      </c>
      <c r="AP8" s="13"/>
      <c r="AQ8" s="13">
        <v>0.43962848297213603</v>
      </c>
      <c r="AR8" s="13">
        <v>0.29663608562691102</v>
      </c>
      <c r="AS8" s="13"/>
      <c r="AT8" s="13">
        <v>0.33333333333333298</v>
      </c>
      <c r="AU8" s="13">
        <v>0.37083333333333302</v>
      </c>
      <c r="AV8" s="13"/>
      <c r="AW8" s="13">
        <v>0.30541871921182301</v>
      </c>
      <c r="AX8" s="13">
        <v>0.39954337899543402</v>
      </c>
      <c r="AY8" s="13"/>
      <c r="AZ8" s="13">
        <v>0.31272727272727302</v>
      </c>
      <c r="BA8" s="13">
        <v>0.41483516483516503</v>
      </c>
      <c r="BB8" s="13"/>
      <c r="BC8" s="13">
        <v>0.40406976744186002</v>
      </c>
      <c r="BD8" s="13">
        <v>0.327014218009479</v>
      </c>
      <c r="BE8" s="13"/>
      <c r="BF8" s="13">
        <v>0.52985074626865702</v>
      </c>
      <c r="BG8" s="13">
        <v>0.32380952380952399</v>
      </c>
      <c r="BH8" s="13"/>
      <c r="BI8" s="13">
        <v>0.28205128205128199</v>
      </c>
      <c r="BJ8" s="13">
        <v>0.38162544169611301</v>
      </c>
      <c r="BK8" s="13"/>
      <c r="BL8" s="13">
        <v>0.33215547703180198</v>
      </c>
      <c r="BM8" s="13">
        <v>0.39886039886039898</v>
      </c>
    </row>
    <row r="9" spans="2:65" ht="28.8" x14ac:dyDescent="0.3">
      <c r="B9" s="14" t="s">
        <v>260</v>
      </c>
      <c r="C9" s="13">
        <v>0.25192012288786497</v>
      </c>
      <c r="D9" s="13">
        <v>0.25938566552900999</v>
      </c>
      <c r="E9" s="13">
        <v>0.24645892351274801</v>
      </c>
      <c r="F9" s="13"/>
      <c r="G9" s="13">
        <v>0.29661016949152502</v>
      </c>
      <c r="H9" s="13">
        <v>0.231884057971014</v>
      </c>
      <c r="I9" s="13">
        <v>0.24637681159420299</v>
      </c>
      <c r="J9" s="13">
        <v>0.290697674418605</v>
      </c>
      <c r="K9" s="13">
        <v>0.157894736842105</v>
      </c>
      <c r="L9" s="13">
        <v>0.28888888888888897</v>
      </c>
      <c r="M9" s="13"/>
      <c r="N9" s="13">
        <v>0.29004329004328999</v>
      </c>
      <c r="O9" s="13">
        <v>0.24404761904761901</v>
      </c>
      <c r="P9" s="13">
        <v>0.1875</v>
      </c>
      <c r="Q9" s="13">
        <v>0.25333333333333302</v>
      </c>
      <c r="R9" s="13"/>
      <c r="S9" s="13">
        <v>0.25675675675675702</v>
      </c>
      <c r="T9" s="13">
        <v>0.31147540983606598</v>
      </c>
      <c r="U9" s="13">
        <v>0.30555555555555602</v>
      </c>
      <c r="V9" s="13">
        <v>0.29166666666666702</v>
      </c>
      <c r="W9" s="13">
        <v>0.31481481481481499</v>
      </c>
      <c r="X9" s="13">
        <v>0.14754098360655701</v>
      </c>
      <c r="Y9" s="13">
        <v>0.31372549019607798</v>
      </c>
      <c r="Z9" s="13">
        <v>9.5238095238095205E-2</v>
      </c>
      <c r="AA9" s="13">
        <v>0.266666666666667</v>
      </c>
      <c r="AB9" s="13">
        <v>0.13953488372093001</v>
      </c>
      <c r="AC9" s="13">
        <v>0.19354838709677399</v>
      </c>
      <c r="AD9" s="13">
        <v>0.28571428571428598</v>
      </c>
      <c r="AE9" s="13"/>
      <c r="AF9" s="13">
        <v>0.251162790697674</v>
      </c>
      <c r="AG9" s="13">
        <v>0.4</v>
      </c>
      <c r="AH9" s="13"/>
      <c r="AI9" s="13">
        <v>0.322033898305085</v>
      </c>
      <c r="AJ9" s="13">
        <v>0.217391304347826</v>
      </c>
      <c r="AK9" s="13">
        <v>0.210843373493976</v>
      </c>
      <c r="AL9" s="13"/>
      <c r="AM9" s="13">
        <v>0.161764705882353</v>
      </c>
      <c r="AN9" s="13">
        <v>0.42307692307692302</v>
      </c>
      <c r="AO9" s="13">
        <v>0.37692307692307703</v>
      </c>
      <c r="AP9" s="13"/>
      <c r="AQ9" s="13">
        <v>0.222910216718266</v>
      </c>
      <c r="AR9" s="13">
        <v>0.28134556574923503</v>
      </c>
      <c r="AS9" s="13"/>
      <c r="AT9" s="13">
        <v>0.29487179487179499</v>
      </c>
      <c r="AU9" s="13">
        <v>0.23749999999999999</v>
      </c>
      <c r="AV9" s="13"/>
      <c r="AW9" s="13">
        <v>0.266009852216749</v>
      </c>
      <c r="AX9" s="13">
        <v>0.24657534246575299</v>
      </c>
      <c r="AY9" s="13"/>
      <c r="AZ9" s="13">
        <v>0.26909090909090899</v>
      </c>
      <c r="BA9" s="13">
        <v>0.244505494505494</v>
      </c>
      <c r="BB9" s="13"/>
      <c r="BC9" s="13">
        <v>0.24418604651162801</v>
      </c>
      <c r="BD9" s="13">
        <v>0.232227488151659</v>
      </c>
      <c r="BE9" s="13"/>
      <c r="BF9" s="13">
        <v>0.17910447761194001</v>
      </c>
      <c r="BG9" s="13">
        <v>0.28571428571428598</v>
      </c>
      <c r="BH9" s="13"/>
      <c r="BI9" s="13">
        <v>0.256410256410256</v>
      </c>
      <c r="BJ9" s="13">
        <v>0.25088339222614803</v>
      </c>
      <c r="BK9" s="13"/>
      <c r="BL9" s="13">
        <v>0.25795053003533602</v>
      </c>
      <c r="BM9" s="13">
        <v>0.24216524216524199</v>
      </c>
    </row>
    <row r="10" spans="2:65" ht="28.8" x14ac:dyDescent="0.3">
      <c r="B10" s="14" t="s">
        <v>261</v>
      </c>
      <c r="C10" s="13">
        <v>7.0660522273425494E-2</v>
      </c>
      <c r="D10" s="13">
        <v>8.5324232081911297E-2</v>
      </c>
      <c r="E10" s="13">
        <v>5.6657223796034002E-2</v>
      </c>
      <c r="F10" s="13"/>
      <c r="G10" s="13">
        <v>0.11864406779661001</v>
      </c>
      <c r="H10" s="13">
        <v>5.7971014492753603E-2</v>
      </c>
      <c r="I10" s="13">
        <v>6.5217391304347797E-2</v>
      </c>
      <c r="J10" s="13">
        <v>6.9767441860465101E-2</v>
      </c>
      <c r="K10" s="13">
        <v>5.2631578947368397E-2</v>
      </c>
      <c r="L10" s="13">
        <v>4.4444444444444398E-2</v>
      </c>
      <c r="M10" s="13"/>
      <c r="N10" s="13">
        <v>5.62770562770563E-2</v>
      </c>
      <c r="O10" s="13">
        <v>0.101190476190476</v>
      </c>
      <c r="P10" s="13">
        <v>4.1666666666666699E-2</v>
      </c>
      <c r="Q10" s="13">
        <v>7.3333333333333306E-2</v>
      </c>
      <c r="R10" s="13"/>
      <c r="S10" s="13">
        <v>8.7837837837837801E-2</v>
      </c>
      <c r="T10" s="13">
        <v>1.63934426229508E-2</v>
      </c>
      <c r="U10" s="13">
        <v>0</v>
      </c>
      <c r="V10" s="13">
        <v>8.3333333333333301E-2</v>
      </c>
      <c r="W10" s="13">
        <v>7.4074074074074098E-2</v>
      </c>
      <c r="X10" s="13">
        <v>6.5573770491803296E-2</v>
      </c>
      <c r="Y10" s="13">
        <v>3.9215686274509803E-2</v>
      </c>
      <c r="Z10" s="13">
        <v>0.19047619047618999</v>
      </c>
      <c r="AA10" s="13">
        <v>6.6666666666666693E-2</v>
      </c>
      <c r="AB10" s="13">
        <v>6.9767441860465101E-2</v>
      </c>
      <c r="AC10" s="13">
        <v>9.6774193548387094E-2</v>
      </c>
      <c r="AD10" s="13">
        <v>0.28571428571428598</v>
      </c>
      <c r="AE10" s="13"/>
      <c r="AF10" s="13">
        <v>7.1317829457364298E-2</v>
      </c>
      <c r="AG10" s="13">
        <v>0</v>
      </c>
      <c r="AH10" s="13"/>
      <c r="AI10" s="13">
        <v>5.5084745762711898E-2</v>
      </c>
      <c r="AJ10" s="13">
        <v>0.115942028985507</v>
      </c>
      <c r="AK10" s="13">
        <v>7.2289156626505993E-2</v>
      </c>
      <c r="AL10" s="13"/>
      <c r="AM10" s="13">
        <v>2.9411764705882401E-2</v>
      </c>
      <c r="AN10" s="13">
        <v>0.115384615384615</v>
      </c>
      <c r="AO10" s="13">
        <v>6.9230769230769207E-2</v>
      </c>
      <c r="AP10" s="13"/>
      <c r="AQ10" s="13">
        <v>6.8111455108359101E-2</v>
      </c>
      <c r="AR10" s="13">
        <v>7.0336391437308896E-2</v>
      </c>
      <c r="AS10" s="13"/>
      <c r="AT10" s="13">
        <v>7.0512820512820498E-2</v>
      </c>
      <c r="AU10" s="13">
        <v>7.2916666666666699E-2</v>
      </c>
      <c r="AV10" s="13"/>
      <c r="AW10" s="13">
        <v>6.8965517241379296E-2</v>
      </c>
      <c r="AX10" s="13">
        <v>7.0776255707762595E-2</v>
      </c>
      <c r="AY10" s="13"/>
      <c r="AZ10" s="13">
        <v>7.2727272727272696E-2</v>
      </c>
      <c r="BA10" s="13">
        <v>6.5934065934065894E-2</v>
      </c>
      <c r="BB10" s="13"/>
      <c r="BC10" s="13">
        <v>6.3953488372092998E-2</v>
      </c>
      <c r="BD10" s="13">
        <v>9.0047393364928896E-2</v>
      </c>
      <c r="BE10" s="13"/>
      <c r="BF10" s="13">
        <v>6.7164179104477598E-2</v>
      </c>
      <c r="BG10" s="13">
        <v>6.19047619047619E-2</v>
      </c>
      <c r="BH10" s="13"/>
      <c r="BI10" s="13">
        <v>0.128205128205128</v>
      </c>
      <c r="BJ10" s="13">
        <v>6.1837455830388702E-2</v>
      </c>
      <c r="BK10" s="13"/>
      <c r="BL10" s="13">
        <v>7.7738515901060096E-2</v>
      </c>
      <c r="BM10" s="13">
        <v>6.5527065527065498E-2</v>
      </c>
    </row>
    <row r="11" spans="2:65" ht="28.8" x14ac:dyDescent="0.3">
      <c r="B11" s="14" t="s">
        <v>262</v>
      </c>
      <c r="C11" s="13">
        <v>5.99078341013825E-2</v>
      </c>
      <c r="D11" s="13">
        <v>5.1194539249146798E-2</v>
      </c>
      <c r="E11" s="13">
        <v>6.2322946175637398E-2</v>
      </c>
      <c r="F11" s="13"/>
      <c r="G11" s="13">
        <v>7.6271186440677999E-2</v>
      </c>
      <c r="H11" s="13">
        <v>6.2801932367149801E-2</v>
      </c>
      <c r="I11" s="13">
        <v>5.0724637681159403E-2</v>
      </c>
      <c r="J11" s="13">
        <v>5.8139534883720902E-2</v>
      </c>
      <c r="K11" s="13">
        <v>3.5087719298245598E-2</v>
      </c>
      <c r="L11" s="13">
        <v>6.6666666666666693E-2</v>
      </c>
      <c r="M11" s="13"/>
      <c r="N11" s="13">
        <v>3.8961038961039002E-2</v>
      </c>
      <c r="O11" s="13">
        <v>6.5476190476190493E-2</v>
      </c>
      <c r="P11" s="13">
        <v>3.125E-2</v>
      </c>
      <c r="Q11" s="13">
        <v>0.1</v>
      </c>
      <c r="R11" s="13"/>
      <c r="S11" s="13">
        <v>3.37837837837838E-2</v>
      </c>
      <c r="T11" s="13">
        <v>6.5573770491803296E-2</v>
      </c>
      <c r="U11" s="13">
        <v>0.11111111111111099</v>
      </c>
      <c r="V11" s="13">
        <v>6.25E-2</v>
      </c>
      <c r="W11" s="13">
        <v>7.4074074074074098E-2</v>
      </c>
      <c r="X11" s="13">
        <v>0.13114754098360701</v>
      </c>
      <c r="Y11" s="13">
        <v>7.8431372549019607E-2</v>
      </c>
      <c r="Z11" s="13">
        <v>0</v>
      </c>
      <c r="AA11" s="13">
        <v>1.1111111111111099E-2</v>
      </c>
      <c r="AB11" s="13">
        <v>0.116279069767442</v>
      </c>
      <c r="AC11" s="13">
        <v>3.2258064516128997E-2</v>
      </c>
      <c r="AD11" s="13">
        <v>0</v>
      </c>
      <c r="AE11" s="13"/>
      <c r="AF11" s="13">
        <v>5.89147286821705E-2</v>
      </c>
      <c r="AG11" s="13">
        <v>0</v>
      </c>
      <c r="AH11" s="13"/>
      <c r="AI11" s="13">
        <v>3.3898305084745797E-2</v>
      </c>
      <c r="AJ11" s="13">
        <v>0.101449275362319</v>
      </c>
      <c r="AK11" s="13">
        <v>6.9277108433734899E-2</v>
      </c>
      <c r="AL11" s="13"/>
      <c r="AM11" s="13">
        <v>2.9411764705882401E-2</v>
      </c>
      <c r="AN11" s="13">
        <v>3.8461538461538498E-2</v>
      </c>
      <c r="AO11" s="13">
        <v>7.69230769230769E-2</v>
      </c>
      <c r="AP11" s="13"/>
      <c r="AQ11" s="13">
        <v>4.9535603715170302E-2</v>
      </c>
      <c r="AR11" s="13">
        <v>7.0336391437308896E-2</v>
      </c>
      <c r="AS11" s="13"/>
      <c r="AT11" s="13">
        <v>4.48717948717949E-2</v>
      </c>
      <c r="AU11" s="13">
        <v>6.4583333333333298E-2</v>
      </c>
      <c r="AV11" s="13"/>
      <c r="AW11" s="13">
        <v>6.4039408866995107E-2</v>
      </c>
      <c r="AX11" s="13">
        <v>5.9360730593607303E-2</v>
      </c>
      <c r="AY11" s="13"/>
      <c r="AZ11" s="13">
        <v>6.5454545454545501E-2</v>
      </c>
      <c r="BA11" s="13">
        <v>5.21978021978022E-2</v>
      </c>
      <c r="BB11" s="13"/>
      <c r="BC11" s="13">
        <v>5.2325581395348798E-2</v>
      </c>
      <c r="BD11" s="13">
        <v>6.6350710900473897E-2</v>
      </c>
      <c r="BE11" s="13"/>
      <c r="BF11" s="13">
        <v>2.9850746268656699E-2</v>
      </c>
      <c r="BG11" s="13">
        <v>6.6666666666666693E-2</v>
      </c>
      <c r="BH11" s="13"/>
      <c r="BI11" s="13">
        <v>0.115384615384615</v>
      </c>
      <c r="BJ11" s="13">
        <v>5.3003533568904602E-2</v>
      </c>
      <c r="BK11" s="13"/>
      <c r="BL11" s="13">
        <v>6.3604240282685506E-2</v>
      </c>
      <c r="BM11" s="13">
        <v>5.6980056980057002E-2</v>
      </c>
    </row>
    <row r="12" spans="2:65" ht="28.8" x14ac:dyDescent="0.3">
      <c r="B12" s="14" t="s">
        <v>263</v>
      </c>
      <c r="C12" s="13">
        <v>0.242703533026114</v>
      </c>
      <c r="D12" s="13">
        <v>0.24914675767918101</v>
      </c>
      <c r="E12" s="13">
        <v>0.24079320113314401</v>
      </c>
      <c r="F12" s="13"/>
      <c r="G12" s="13">
        <v>0.23728813559322001</v>
      </c>
      <c r="H12" s="13">
        <v>0.173913043478261</v>
      </c>
      <c r="I12" s="13">
        <v>0.24637681159420299</v>
      </c>
      <c r="J12" s="13">
        <v>0.30232558139534899</v>
      </c>
      <c r="K12" s="13">
        <v>0.40350877192982498</v>
      </c>
      <c r="L12" s="13">
        <v>0.24444444444444399</v>
      </c>
      <c r="M12" s="13"/>
      <c r="N12" s="13">
        <v>0.207792207792208</v>
      </c>
      <c r="O12" s="13">
        <v>0.25595238095238099</v>
      </c>
      <c r="P12" s="13">
        <v>0.28125</v>
      </c>
      <c r="Q12" s="13">
        <v>0.24666666666666701</v>
      </c>
      <c r="R12" s="13"/>
      <c r="S12" s="13">
        <v>0.23648648648648599</v>
      </c>
      <c r="T12" s="13">
        <v>0.213114754098361</v>
      </c>
      <c r="U12" s="13">
        <v>0.27777777777777801</v>
      </c>
      <c r="V12" s="13">
        <v>0.22916666666666699</v>
      </c>
      <c r="W12" s="13">
        <v>0.16666666666666699</v>
      </c>
      <c r="X12" s="13">
        <v>0.26229508196721302</v>
      </c>
      <c r="Y12" s="13">
        <v>0.25490196078431399</v>
      </c>
      <c r="Z12" s="13">
        <v>0.19047619047618999</v>
      </c>
      <c r="AA12" s="13">
        <v>0.233333333333333</v>
      </c>
      <c r="AB12" s="13">
        <v>0.418604651162791</v>
      </c>
      <c r="AC12" s="13">
        <v>0.225806451612903</v>
      </c>
      <c r="AD12" s="13">
        <v>0.14285714285714299</v>
      </c>
      <c r="AE12" s="13"/>
      <c r="AF12" s="13">
        <v>0.243410852713178</v>
      </c>
      <c r="AG12" s="13">
        <v>0.2</v>
      </c>
      <c r="AH12" s="13"/>
      <c r="AI12" s="13">
        <v>0.101694915254237</v>
      </c>
      <c r="AJ12" s="13">
        <v>7.2463768115942004E-2</v>
      </c>
      <c r="AK12" s="13">
        <v>0.376506024096386</v>
      </c>
      <c r="AL12" s="13"/>
      <c r="AM12" s="13">
        <v>5.8823529411764698E-2</v>
      </c>
      <c r="AN12" s="13">
        <v>3.8461538461538498E-2</v>
      </c>
      <c r="AO12" s="13">
        <v>0.15384615384615399</v>
      </c>
      <c r="AP12" s="13"/>
      <c r="AQ12" s="13">
        <v>0.21052631578947401</v>
      </c>
      <c r="AR12" s="13">
        <v>0.27522935779816499</v>
      </c>
      <c r="AS12" s="13"/>
      <c r="AT12" s="13">
        <v>0.25</v>
      </c>
      <c r="AU12" s="13">
        <v>0.24583333333333299</v>
      </c>
      <c r="AV12" s="13"/>
      <c r="AW12" s="13">
        <v>0.29556650246305399</v>
      </c>
      <c r="AX12" s="13">
        <v>0.21232876712328799</v>
      </c>
      <c r="AY12" s="13"/>
      <c r="AZ12" s="13">
        <v>0.27272727272727298</v>
      </c>
      <c r="BA12" s="13">
        <v>0.21703296703296701</v>
      </c>
      <c r="BB12" s="13"/>
      <c r="BC12" s="13">
        <v>0.229651162790698</v>
      </c>
      <c r="BD12" s="13">
        <v>0.27014218009478702</v>
      </c>
      <c r="BE12" s="13"/>
      <c r="BF12" s="13">
        <v>0.19402985074626899</v>
      </c>
      <c r="BG12" s="13">
        <v>0.25238095238095198</v>
      </c>
      <c r="BH12" s="13"/>
      <c r="BI12" s="13">
        <v>0.21794871794871801</v>
      </c>
      <c r="BJ12" s="13">
        <v>0.245583038869258</v>
      </c>
      <c r="BK12" s="13"/>
      <c r="BL12" s="13">
        <v>0.25795053003533602</v>
      </c>
      <c r="BM12" s="13">
        <v>0.233618233618234</v>
      </c>
    </row>
    <row r="13" spans="2:65" x14ac:dyDescent="0.3">
      <c r="B13" s="14" t="s">
        <v>91</v>
      </c>
      <c r="C13" s="22">
        <v>7.6804915514592899E-3</v>
      </c>
      <c r="D13" s="22">
        <v>3.4129692832764501E-3</v>
      </c>
      <c r="E13" s="22">
        <v>1.1331444759206799E-2</v>
      </c>
      <c r="F13" s="22"/>
      <c r="G13" s="22">
        <v>0</v>
      </c>
      <c r="H13" s="22">
        <v>4.8309178743961402E-3</v>
      </c>
      <c r="I13" s="22">
        <v>7.2463768115942004E-3</v>
      </c>
      <c r="J13" s="22">
        <v>2.32558139534884E-2</v>
      </c>
      <c r="K13" s="22">
        <v>1.7543859649122799E-2</v>
      </c>
      <c r="L13" s="22">
        <v>0</v>
      </c>
      <c r="M13" s="22"/>
      <c r="N13" s="22">
        <v>0</v>
      </c>
      <c r="O13" s="22">
        <v>1.1904761904761901E-2</v>
      </c>
      <c r="P13" s="22">
        <v>2.0833333333333301E-2</v>
      </c>
      <c r="Q13" s="22">
        <v>6.6666666666666697E-3</v>
      </c>
      <c r="R13" s="22"/>
      <c r="S13" s="22">
        <v>6.7567567567567597E-3</v>
      </c>
      <c r="T13" s="22">
        <v>1.63934426229508E-2</v>
      </c>
      <c r="U13" s="22">
        <v>0</v>
      </c>
      <c r="V13" s="22">
        <v>0</v>
      </c>
      <c r="W13" s="22">
        <v>0</v>
      </c>
      <c r="X13" s="22">
        <v>1.63934426229508E-2</v>
      </c>
      <c r="Y13" s="22">
        <v>0</v>
      </c>
      <c r="Z13" s="22">
        <v>0</v>
      </c>
      <c r="AA13" s="22">
        <v>1.1111111111111099E-2</v>
      </c>
      <c r="AB13" s="22">
        <v>2.32558139534884E-2</v>
      </c>
      <c r="AC13" s="22">
        <v>0</v>
      </c>
      <c r="AD13" s="22">
        <v>0</v>
      </c>
      <c r="AE13" s="22"/>
      <c r="AF13" s="22">
        <v>7.7519379844961196E-3</v>
      </c>
      <c r="AG13" s="22">
        <v>0</v>
      </c>
      <c r="AH13" s="22"/>
      <c r="AI13" s="22">
        <v>0</v>
      </c>
      <c r="AJ13" s="22">
        <v>0</v>
      </c>
      <c r="AK13" s="22">
        <v>9.0361445783132491E-3</v>
      </c>
      <c r="AL13" s="22"/>
      <c r="AM13" s="22">
        <v>0</v>
      </c>
      <c r="AN13" s="22">
        <v>0</v>
      </c>
      <c r="AO13" s="22">
        <v>0</v>
      </c>
      <c r="AP13" s="22"/>
      <c r="AQ13" s="22">
        <v>9.2879256965944304E-3</v>
      </c>
      <c r="AR13" s="22">
        <v>6.1162079510703399E-3</v>
      </c>
      <c r="AS13" s="22"/>
      <c r="AT13" s="22">
        <v>6.41025641025641E-3</v>
      </c>
      <c r="AU13" s="22">
        <v>8.3333333333333297E-3</v>
      </c>
      <c r="AV13" s="22"/>
      <c r="AW13" s="22">
        <v>0</v>
      </c>
      <c r="AX13" s="22">
        <v>1.1415525114155301E-2</v>
      </c>
      <c r="AY13" s="22"/>
      <c r="AZ13" s="22">
        <v>7.2727272727272701E-3</v>
      </c>
      <c r="BA13" s="22">
        <v>5.4945054945054897E-3</v>
      </c>
      <c r="BB13" s="22"/>
      <c r="BC13" s="22">
        <v>5.8139534883720903E-3</v>
      </c>
      <c r="BD13" s="22">
        <v>1.4218009478673001E-2</v>
      </c>
      <c r="BE13" s="22"/>
      <c r="BF13" s="22">
        <v>0</v>
      </c>
      <c r="BG13" s="22">
        <v>9.5238095238095195E-3</v>
      </c>
      <c r="BH13" s="22"/>
      <c r="BI13" s="22">
        <v>0</v>
      </c>
      <c r="BJ13" s="22">
        <v>7.0671378091872799E-3</v>
      </c>
      <c r="BK13" s="22"/>
      <c r="BL13" s="22">
        <v>1.06007067137809E-2</v>
      </c>
      <c r="BM13" s="22">
        <v>2.84900284900285E-3</v>
      </c>
    </row>
    <row r="14" spans="2:65" x14ac:dyDescent="0.3">
      <c r="B14" s="15"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M18"/>
  <sheetViews>
    <sheetView showGridLines="0" workbookViewId="0">
      <pane xSplit="2" topLeftCell="C1" activePane="topRight" state="frozen"/>
      <selection activeCell="D19" sqref="D19"/>
      <selection pane="topRight" activeCell="D19" sqref="D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266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ht="28.8" x14ac:dyDescent="0.3">
      <c r="B8" s="14" t="s">
        <v>259</v>
      </c>
      <c r="C8" s="13">
        <v>0.31182795698924698</v>
      </c>
      <c r="D8" s="13">
        <v>0.26621160409556299</v>
      </c>
      <c r="E8" s="13">
        <v>0.35127478753541103</v>
      </c>
      <c r="F8" s="13"/>
      <c r="G8" s="13">
        <v>0.27966101694915302</v>
      </c>
      <c r="H8" s="13">
        <v>0.39130434782608697</v>
      </c>
      <c r="I8" s="13">
        <v>0.282608695652174</v>
      </c>
      <c r="J8" s="13">
        <v>0.24418604651162801</v>
      </c>
      <c r="K8" s="13">
        <v>0.28070175438596501</v>
      </c>
      <c r="L8" s="13">
        <v>0.28888888888888897</v>
      </c>
      <c r="M8" s="13"/>
      <c r="N8" s="13">
        <v>0.385281385281385</v>
      </c>
      <c r="O8" s="13">
        <v>0.28571428571428598</v>
      </c>
      <c r="P8" s="13">
        <v>0.29166666666666702</v>
      </c>
      <c r="Q8" s="13">
        <v>0.24666666666666701</v>
      </c>
      <c r="R8" s="13"/>
      <c r="S8" s="13">
        <v>0.35135135135135098</v>
      </c>
      <c r="T8" s="13">
        <v>0.36065573770491799</v>
      </c>
      <c r="U8" s="13">
        <v>0.33333333333333298</v>
      </c>
      <c r="V8" s="13">
        <v>0.29166666666666702</v>
      </c>
      <c r="W8" s="13">
        <v>0.296296296296296</v>
      </c>
      <c r="X8" s="13">
        <v>0.31147540983606598</v>
      </c>
      <c r="Y8" s="13">
        <v>0.21568627450980399</v>
      </c>
      <c r="Z8" s="13">
        <v>0.38095238095238099</v>
      </c>
      <c r="AA8" s="13">
        <v>0.28888888888888897</v>
      </c>
      <c r="AB8" s="13">
        <v>0.209302325581395</v>
      </c>
      <c r="AC8" s="13">
        <v>0.41935483870967699</v>
      </c>
      <c r="AD8" s="13">
        <v>0.14285714285714299</v>
      </c>
      <c r="AE8" s="13"/>
      <c r="AF8" s="13">
        <v>0.31162790697674397</v>
      </c>
      <c r="AG8" s="13">
        <v>0.4</v>
      </c>
      <c r="AH8" s="13"/>
      <c r="AI8" s="13">
        <v>0.38983050847457601</v>
      </c>
      <c r="AJ8" s="13">
        <v>0.36231884057970998</v>
      </c>
      <c r="AK8" s="13">
        <v>0.25</v>
      </c>
      <c r="AL8" s="13"/>
      <c r="AM8" s="13">
        <v>0.60294117647058798</v>
      </c>
      <c r="AN8" s="13">
        <v>0.32692307692307698</v>
      </c>
      <c r="AO8" s="13">
        <v>0.246153846153846</v>
      </c>
      <c r="AP8" s="13"/>
      <c r="AQ8" s="13">
        <v>0.34984520123839002</v>
      </c>
      <c r="AR8" s="13">
        <v>0.27522935779816499</v>
      </c>
      <c r="AS8" s="13"/>
      <c r="AT8" s="13">
        <v>0.30769230769230799</v>
      </c>
      <c r="AU8" s="13">
        <v>0.30833333333333302</v>
      </c>
      <c r="AV8" s="13"/>
      <c r="AW8" s="13">
        <v>0.29556650246305399</v>
      </c>
      <c r="AX8" s="13">
        <v>0.31506849315068503</v>
      </c>
      <c r="AY8" s="13"/>
      <c r="AZ8" s="13">
        <v>0.28363636363636402</v>
      </c>
      <c r="BA8" s="13">
        <v>0.33791208791208799</v>
      </c>
      <c r="BB8" s="13"/>
      <c r="BC8" s="13">
        <v>0.34883720930232598</v>
      </c>
      <c r="BD8" s="13">
        <v>0.29857819905213301</v>
      </c>
      <c r="BE8" s="13"/>
      <c r="BF8" s="13">
        <v>0.402985074626866</v>
      </c>
      <c r="BG8" s="13">
        <v>0.314285714285714</v>
      </c>
      <c r="BH8" s="13"/>
      <c r="BI8" s="13">
        <v>0.19230769230769201</v>
      </c>
      <c r="BJ8" s="13">
        <v>0.33215547703180198</v>
      </c>
      <c r="BK8" s="13"/>
      <c r="BL8" s="13">
        <v>0.27208480565371002</v>
      </c>
      <c r="BM8" s="13">
        <v>0.34757834757834799</v>
      </c>
    </row>
    <row r="9" spans="2:65" ht="28.8" x14ac:dyDescent="0.3">
      <c r="B9" s="14" t="s">
        <v>260</v>
      </c>
      <c r="C9" s="13">
        <v>0.32872503840245798</v>
      </c>
      <c r="D9" s="13">
        <v>0.35494880546075103</v>
      </c>
      <c r="E9" s="13">
        <v>0.308781869688385</v>
      </c>
      <c r="F9" s="13"/>
      <c r="G9" s="13">
        <v>0.338983050847458</v>
      </c>
      <c r="H9" s="13">
        <v>0.34782608695652201</v>
      </c>
      <c r="I9" s="13">
        <v>0.36231884057970998</v>
      </c>
      <c r="J9" s="13">
        <v>0.27906976744186002</v>
      </c>
      <c r="K9" s="13">
        <v>0.26315789473684198</v>
      </c>
      <c r="L9" s="13">
        <v>0.28888888888888897</v>
      </c>
      <c r="M9" s="13"/>
      <c r="N9" s="13">
        <v>0.28138528138528102</v>
      </c>
      <c r="O9" s="13">
        <v>0.41071428571428598</v>
      </c>
      <c r="P9" s="13">
        <v>0.35416666666666702</v>
      </c>
      <c r="Q9" s="13">
        <v>0.28666666666666701</v>
      </c>
      <c r="R9" s="13"/>
      <c r="S9" s="13">
        <v>0.32432432432432401</v>
      </c>
      <c r="T9" s="13">
        <v>0.34426229508196698</v>
      </c>
      <c r="U9" s="13">
        <v>0.30555555555555602</v>
      </c>
      <c r="V9" s="13">
        <v>0.33333333333333298</v>
      </c>
      <c r="W9" s="13">
        <v>0.37037037037037002</v>
      </c>
      <c r="X9" s="13">
        <v>0.27868852459016402</v>
      </c>
      <c r="Y9" s="13">
        <v>0.35294117647058798</v>
      </c>
      <c r="Z9" s="13">
        <v>0.19047619047618999</v>
      </c>
      <c r="AA9" s="13">
        <v>0.35555555555555601</v>
      </c>
      <c r="AB9" s="13">
        <v>0.32558139534883701</v>
      </c>
      <c r="AC9" s="13">
        <v>0.29032258064516098</v>
      </c>
      <c r="AD9" s="13">
        <v>0.57142857142857095</v>
      </c>
      <c r="AE9" s="13"/>
      <c r="AF9" s="13">
        <v>0.330232558139535</v>
      </c>
      <c r="AG9" s="13">
        <v>0.2</v>
      </c>
      <c r="AH9" s="13"/>
      <c r="AI9" s="13">
        <v>0.36864406779661002</v>
      </c>
      <c r="AJ9" s="13">
        <v>0.34782608695652201</v>
      </c>
      <c r="AK9" s="13">
        <v>0.30120481927710802</v>
      </c>
      <c r="AL9" s="13"/>
      <c r="AM9" s="13">
        <v>0.308823529411765</v>
      </c>
      <c r="AN9" s="13">
        <v>0.5</v>
      </c>
      <c r="AO9" s="13">
        <v>0.36923076923076897</v>
      </c>
      <c r="AP9" s="13"/>
      <c r="AQ9" s="13">
        <v>0.31888544891640902</v>
      </c>
      <c r="AR9" s="13">
        <v>0.33944954128440402</v>
      </c>
      <c r="AS9" s="13"/>
      <c r="AT9" s="13">
        <v>0.28846153846153799</v>
      </c>
      <c r="AU9" s="13">
        <v>0.34375</v>
      </c>
      <c r="AV9" s="13"/>
      <c r="AW9" s="13">
        <v>0.37438423645320201</v>
      </c>
      <c r="AX9" s="13">
        <v>0.312785388127854</v>
      </c>
      <c r="AY9" s="13"/>
      <c r="AZ9" s="13">
        <v>0.30545454545454498</v>
      </c>
      <c r="BA9" s="13">
        <v>0.34340659340659302</v>
      </c>
      <c r="BB9" s="13"/>
      <c r="BC9" s="13">
        <v>0.32848837209302301</v>
      </c>
      <c r="BD9" s="13">
        <v>0.303317535545024</v>
      </c>
      <c r="BE9" s="13"/>
      <c r="BF9" s="13">
        <v>0.29850746268656703</v>
      </c>
      <c r="BG9" s="13">
        <v>0.34761904761904799</v>
      </c>
      <c r="BH9" s="13"/>
      <c r="BI9" s="13">
        <v>0.42307692307692302</v>
      </c>
      <c r="BJ9" s="13">
        <v>0.31625441696113099</v>
      </c>
      <c r="BK9" s="13"/>
      <c r="BL9" s="13">
        <v>0.37102473498233202</v>
      </c>
      <c r="BM9" s="13">
        <v>0.29344729344729298</v>
      </c>
    </row>
    <row r="10" spans="2:65" ht="28.8" x14ac:dyDescent="0.3">
      <c r="B10" s="14" t="s">
        <v>261</v>
      </c>
      <c r="C10" s="13">
        <v>7.83410138248848E-2</v>
      </c>
      <c r="D10" s="13">
        <v>0.10580204778157</v>
      </c>
      <c r="E10" s="13">
        <v>5.3824362606232301E-2</v>
      </c>
      <c r="F10" s="13"/>
      <c r="G10" s="13">
        <v>0.12711864406779699</v>
      </c>
      <c r="H10" s="13">
        <v>5.7971014492753603E-2</v>
      </c>
      <c r="I10" s="13">
        <v>6.5217391304347797E-2</v>
      </c>
      <c r="J10" s="13">
        <v>8.1395348837209294E-2</v>
      </c>
      <c r="K10" s="13">
        <v>0.105263157894737</v>
      </c>
      <c r="L10" s="13">
        <v>4.4444444444444398E-2</v>
      </c>
      <c r="M10" s="13"/>
      <c r="N10" s="13">
        <v>9.9567099567099596E-2</v>
      </c>
      <c r="O10" s="13">
        <v>5.3571428571428603E-2</v>
      </c>
      <c r="P10" s="13">
        <v>5.2083333333333301E-2</v>
      </c>
      <c r="Q10" s="13">
        <v>0.08</v>
      </c>
      <c r="R10" s="13"/>
      <c r="S10" s="13">
        <v>0.108108108108108</v>
      </c>
      <c r="T10" s="13">
        <v>6.5573770491803296E-2</v>
      </c>
      <c r="U10" s="13">
        <v>0</v>
      </c>
      <c r="V10" s="13">
        <v>6.25E-2</v>
      </c>
      <c r="W10" s="13">
        <v>7.4074074074074098E-2</v>
      </c>
      <c r="X10" s="13">
        <v>0.13114754098360701</v>
      </c>
      <c r="Y10" s="13">
        <v>9.8039215686274495E-2</v>
      </c>
      <c r="Z10" s="13">
        <v>4.7619047619047603E-2</v>
      </c>
      <c r="AA10" s="13">
        <v>5.5555555555555601E-2</v>
      </c>
      <c r="AB10" s="13">
        <v>4.6511627906976702E-2</v>
      </c>
      <c r="AC10" s="13">
        <v>6.4516129032258104E-2</v>
      </c>
      <c r="AD10" s="13">
        <v>0.14285714285714299</v>
      </c>
      <c r="AE10" s="13"/>
      <c r="AF10" s="13">
        <v>7.9069767441860506E-2</v>
      </c>
      <c r="AG10" s="13">
        <v>0</v>
      </c>
      <c r="AH10" s="13"/>
      <c r="AI10" s="13">
        <v>9.3220338983050793E-2</v>
      </c>
      <c r="AJ10" s="13">
        <v>8.6956521739130405E-2</v>
      </c>
      <c r="AK10" s="13">
        <v>6.02409638554217E-2</v>
      </c>
      <c r="AL10" s="13"/>
      <c r="AM10" s="13">
        <v>4.4117647058823498E-2</v>
      </c>
      <c r="AN10" s="13">
        <v>0.115384615384615</v>
      </c>
      <c r="AO10" s="13">
        <v>9.2307692307692299E-2</v>
      </c>
      <c r="AP10" s="13"/>
      <c r="AQ10" s="13">
        <v>8.3591331269349797E-2</v>
      </c>
      <c r="AR10" s="13">
        <v>7.3394495412843999E-2</v>
      </c>
      <c r="AS10" s="13"/>
      <c r="AT10" s="13">
        <v>8.9743589743589702E-2</v>
      </c>
      <c r="AU10" s="13">
        <v>7.4999999999999997E-2</v>
      </c>
      <c r="AV10" s="13"/>
      <c r="AW10" s="13">
        <v>7.8817733990147798E-2</v>
      </c>
      <c r="AX10" s="13">
        <v>7.9908675799086795E-2</v>
      </c>
      <c r="AY10" s="13"/>
      <c r="AZ10" s="13">
        <v>8.7272727272727293E-2</v>
      </c>
      <c r="BA10" s="13">
        <v>7.1428571428571397E-2</v>
      </c>
      <c r="BB10" s="13"/>
      <c r="BC10" s="13">
        <v>7.2674418604651195E-2</v>
      </c>
      <c r="BD10" s="13">
        <v>8.5308056872037893E-2</v>
      </c>
      <c r="BE10" s="13"/>
      <c r="BF10" s="13">
        <v>9.7014925373134303E-2</v>
      </c>
      <c r="BG10" s="13">
        <v>5.7142857142857099E-2</v>
      </c>
      <c r="BH10" s="13"/>
      <c r="BI10" s="13">
        <v>7.69230769230769E-2</v>
      </c>
      <c r="BJ10" s="13">
        <v>7.5971731448763194E-2</v>
      </c>
      <c r="BK10" s="13"/>
      <c r="BL10" s="13">
        <v>7.0671378091872794E-2</v>
      </c>
      <c r="BM10" s="13">
        <v>7.4074074074074098E-2</v>
      </c>
    </row>
    <row r="11" spans="2:65" ht="28.8" x14ac:dyDescent="0.3">
      <c r="B11" s="14" t="s">
        <v>262</v>
      </c>
      <c r="C11" s="13">
        <v>4.6082949308755797E-2</v>
      </c>
      <c r="D11" s="13">
        <v>4.0955631399317398E-2</v>
      </c>
      <c r="E11" s="13">
        <v>5.09915014164306E-2</v>
      </c>
      <c r="F11" s="13"/>
      <c r="G11" s="13">
        <v>5.93220338983051E-2</v>
      </c>
      <c r="H11" s="13">
        <v>2.8985507246376802E-2</v>
      </c>
      <c r="I11" s="13">
        <v>7.2463768115942004E-2</v>
      </c>
      <c r="J11" s="13">
        <v>3.4883720930232599E-2</v>
      </c>
      <c r="K11" s="13">
        <v>3.5087719298245598E-2</v>
      </c>
      <c r="L11" s="13">
        <v>4.4444444444444398E-2</v>
      </c>
      <c r="M11" s="13"/>
      <c r="N11" s="13">
        <v>2.1645021645021599E-2</v>
      </c>
      <c r="O11" s="13">
        <v>4.7619047619047603E-2</v>
      </c>
      <c r="P11" s="13">
        <v>7.2916666666666699E-2</v>
      </c>
      <c r="Q11" s="13">
        <v>6.6666666666666693E-2</v>
      </c>
      <c r="R11" s="13"/>
      <c r="S11" s="13">
        <v>3.37837837837838E-2</v>
      </c>
      <c r="T11" s="13">
        <v>0</v>
      </c>
      <c r="U11" s="13">
        <v>8.3333333333333301E-2</v>
      </c>
      <c r="V11" s="13">
        <v>4.1666666666666699E-2</v>
      </c>
      <c r="W11" s="13">
        <v>7.4074074074074098E-2</v>
      </c>
      <c r="X11" s="13">
        <v>6.5573770491803296E-2</v>
      </c>
      <c r="Y11" s="13">
        <v>3.9215686274509803E-2</v>
      </c>
      <c r="Z11" s="13">
        <v>4.7619047619047603E-2</v>
      </c>
      <c r="AA11" s="13">
        <v>4.4444444444444398E-2</v>
      </c>
      <c r="AB11" s="13">
        <v>4.6511627906976702E-2</v>
      </c>
      <c r="AC11" s="13">
        <v>9.6774193548387094E-2</v>
      </c>
      <c r="AD11" s="13">
        <v>0</v>
      </c>
      <c r="AE11" s="13"/>
      <c r="AF11" s="13">
        <v>4.6511627906976702E-2</v>
      </c>
      <c r="AG11" s="13">
        <v>0</v>
      </c>
      <c r="AH11" s="13"/>
      <c r="AI11" s="13">
        <v>5.0847457627118599E-2</v>
      </c>
      <c r="AJ11" s="13">
        <v>7.2463768115942004E-2</v>
      </c>
      <c r="AK11" s="13">
        <v>3.9156626506024098E-2</v>
      </c>
      <c r="AL11" s="13"/>
      <c r="AM11" s="13">
        <v>1.4705882352941201E-2</v>
      </c>
      <c r="AN11" s="13">
        <v>1.9230769230769201E-2</v>
      </c>
      <c r="AO11" s="13">
        <v>0.1</v>
      </c>
      <c r="AP11" s="13"/>
      <c r="AQ11" s="13">
        <v>4.3343653250774002E-2</v>
      </c>
      <c r="AR11" s="13">
        <v>4.8929663608562698E-2</v>
      </c>
      <c r="AS11" s="13"/>
      <c r="AT11" s="13">
        <v>6.4102564102564097E-2</v>
      </c>
      <c r="AU11" s="13">
        <v>4.1666666666666699E-2</v>
      </c>
      <c r="AV11" s="13"/>
      <c r="AW11" s="13">
        <v>2.4630541871921201E-2</v>
      </c>
      <c r="AX11" s="13">
        <v>5.7077625570776301E-2</v>
      </c>
      <c r="AY11" s="13"/>
      <c r="AZ11" s="13">
        <v>6.18181818181818E-2</v>
      </c>
      <c r="BA11" s="13">
        <v>3.2967032967033003E-2</v>
      </c>
      <c r="BB11" s="13"/>
      <c r="BC11" s="13">
        <v>2.32558139534884E-2</v>
      </c>
      <c r="BD11" s="13">
        <v>7.5829383886255902E-2</v>
      </c>
      <c r="BE11" s="13"/>
      <c r="BF11" s="13">
        <v>1.49253731343284E-2</v>
      </c>
      <c r="BG11" s="13">
        <v>2.8571428571428598E-2</v>
      </c>
      <c r="BH11" s="13"/>
      <c r="BI11" s="13">
        <v>8.9743589743589702E-2</v>
      </c>
      <c r="BJ11" s="13">
        <v>4.0636042402826901E-2</v>
      </c>
      <c r="BK11" s="13"/>
      <c r="BL11" s="13">
        <v>4.2402826855123699E-2</v>
      </c>
      <c r="BM11" s="13">
        <v>5.1282051282051301E-2</v>
      </c>
    </row>
    <row r="12" spans="2:65" ht="28.8" x14ac:dyDescent="0.3">
      <c r="B12" s="14" t="s">
        <v>263</v>
      </c>
      <c r="C12" s="13">
        <v>0.216589861751152</v>
      </c>
      <c r="D12" s="13">
        <v>0.218430034129693</v>
      </c>
      <c r="E12" s="13">
        <v>0.21246458923512701</v>
      </c>
      <c r="F12" s="13"/>
      <c r="G12" s="13">
        <v>0.194915254237288</v>
      </c>
      <c r="H12" s="13">
        <v>0.14975845410628</v>
      </c>
      <c r="I12" s="13">
        <v>0.21014492753623201</v>
      </c>
      <c r="J12" s="13">
        <v>0.34883720930232598</v>
      </c>
      <c r="K12" s="13">
        <v>0.24561403508771901</v>
      </c>
      <c r="L12" s="13">
        <v>0.31111111111111101</v>
      </c>
      <c r="M12" s="13"/>
      <c r="N12" s="13">
        <v>0.207792207792208</v>
      </c>
      <c r="O12" s="13">
        <v>0.19047619047618999</v>
      </c>
      <c r="P12" s="13">
        <v>0.20833333333333301</v>
      </c>
      <c r="Q12" s="13">
        <v>0.27333333333333298</v>
      </c>
      <c r="R12" s="13"/>
      <c r="S12" s="13">
        <v>0.17567567567567599</v>
      </c>
      <c r="T12" s="13">
        <v>0.19672131147541</v>
      </c>
      <c r="U12" s="13">
        <v>0.25</v>
      </c>
      <c r="V12" s="13">
        <v>0.25</v>
      </c>
      <c r="W12" s="13">
        <v>0.16666666666666699</v>
      </c>
      <c r="X12" s="13">
        <v>0.19672131147541</v>
      </c>
      <c r="Y12" s="13">
        <v>0.29411764705882398</v>
      </c>
      <c r="Z12" s="13">
        <v>0.33333333333333298</v>
      </c>
      <c r="AA12" s="13">
        <v>0.22222222222222199</v>
      </c>
      <c r="AB12" s="13">
        <v>0.34883720930232598</v>
      </c>
      <c r="AC12" s="13">
        <v>9.6774193548387094E-2</v>
      </c>
      <c r="AD12" s="13">
        <v>0.14285714285714299</v>
      </c>
      <c r="AE12" s="13"/>
      <c r="AF12" s="13">
        <v>0.21395348837209299</v>
      </c>
      <c r="AG12" s="13">
        <v>0.4</v>
      </c>
      <c r="AH12" s="13"/>
      <c r="AI12" s="13">
        <v>8.8983050847457598E-2</v>
      </c>
      <c r="AJ12" s="13">
        <v>0.115942028985507</v>
      </c>
      <c r="AK12" s="13">
        <v>0.328313253012048</v>
      </c>
      <c r="AL12" s="13"/>
      <c r="AM12" s="13">
        <v>2.9411764705882401E-2</v>
      </c>
      <c r="AN12" s="13">
        <v>3.8461538461538498E-2</v>
      </c>
      <c r="AO12" s="13">
        <v>0.16923076923076899</v>
      </c>
      <c r="AP12" s="13"/>
      <c r="AQ12" s="13">
        <v>0.19195046439628499</v>
      </c>
      <c r="AR12" s="13">
        <v>0.23853211009174299</v>
      </c>
      <c r="AS12" s="13"/>
      <c r="AT12" s="13">
        <v>0.230769230769231</v>
      </c>
      <c r="AU12" s="13">
        <v>0.21249999999999999</v>
      </c>
      <c r="AV12" s="13"/>
      <c r="AW12" s="13">
        <v>0.216748768472906</v>
      </c>
      <c r="AX12" s="13">
        <v>0.21232876712328799</v>
      </c>
      <c r="AY12" s="13"/>
      <c r="AZ12" s="13">
        <v>0.236363636363636</v>
      </c>
      <c r="BA12" s="13">
        <v>0.20329670329670299</v>
      </c>
      <c r="BB12" s="13"/>
      <c r="BC12" s="13">
        <v>0.209302325581395</v>
      </c>
      <c r="BD12" s="13">
        <v>0.208530805687204</v>
      </c>
      <c r="BE12" s="13"/>
      <c r="BF12" s="13">
        <v>0.17910447761194001</v>
      </c>
      <c r="BG12" s="13">
        <v>0.22857142857142901</v>
      </c>
      <c r="BH12" s="13"/>
      <c r="BI12" s="13">
        <v>0.20512820512820501</v>
      </c>
      <c r="BJ12" s="13">
        <v>0.21554770318021199</v>
      </c>
      <c r="BK12" s="13"/>
      <c r="BL12" s="13">
        <v>0.22261484098939899</v>
      </c>
      <c r="BM12" s="13">
        <v>0.21652421652421699</v>
      </c>
    </row>
    <row r="13" spans="2:65" x14ac:dyDescent="0.3">
      <c r="B13" s="14" t="s">
        <v>91</v>
      </c>
      <c r="C13" s="22">
        <v>1.8433179723502301E-2</v>
      </c>
      <c r="D13" s="22">
        <v>1.36518771331058E-2</v>
      </c>
      <c r="E13" s="22">
        <v>2.2662889518413599E-2</v>
      </c>
      <c r="F13" s="22"/>
      <c r="G13" s="22">
        <v>0</v>
      </c>
      <c r="H13" s="22">
        <v>2.41545893719807E-2</v>
      </c>
      <c r="I13" s="22">
        <v>7.2463768115942004E-3</v>
      </c>
      <c r="J13" s="22">
        <v>1.16279069767442E-2</v>
      </c>
      <c r="K13" s="22">
        <v>7.0175438596491196E-2</v>
      </c>
      <c r="L13" s="22">
        <v>2.2222222222222199E-2</v>
      </c>
      <c r="M13" s="22"/>
      <c r="N13" s="22">
        <v>4.3290043290043299E-3</v>
      </c>
      <c r="O13" s="22">
        <v>1.1904761904761901E-2</v>
      </c>
      <c r="P13" s="22">
        <v>2.0833333333333301E-2</v>
      </c>
      <c r="Q13" s="22">
        <v>4.6666666666666697E-2</v>
      </c>
      <c r="R13" s="22"/>
      <c r="S13" s="22">
        <v>6.7567567567567597E-3</v>
      </c>
      <c r="T13" s="22">
        <v>3.2786885245901599E-2</v>
      </c>
      <c r="U13" s="22">
        <v>2.7777777777777801E-2</v>
      </c>
      <c r="V13" s="22">
        <v>2.0833333333333301E-2</v>
      </c>
      <c r="W13" s="22">
        <v>1.85185185185185E-2</v>
      </c>
      <c r="X13" s="22">
        <v>1.63934426229508E-2</v>
      </c>
      <c r="Y13" s="22">
        <v>0</v>
      </c>
      <c r="Z13" s="22">
        <v>0</v>
      </c>
      <c r="AA13" s="22">
        <v>3.3333333333333298E-2</v>
      </c>
      <c r="AB13" s="22">
        <v>2.32558139534884E-2</v>
      </c>
      <c r="AC13" s="22">
        <v>3.2258064516128997E-2</v>
      </c>
      <c r="AD13" s="22">
        <v>0</v>
      </c>
      <c r="AE13" s="22"/>
      <c r="AF13" s="22">
        <v>1.8604651162790701E-2</v>
      </c>
      <c r="AG13" s="22">
        <v>0</v>
      </c>
      <c r="AH13" s="22"/>
      <c r="AI13" s="22">
        <v>8.4745762711864406E-3</v>
      </c>
      <c r="AJ13" s="22">
        <v>1.4492753623188401E-2</v>
      </c>
      <c r="AK13" s="22">
        <v>2.1084337349397599E-2</v>
      </c>
      <c r="AL13" s="22"/>
      <c r="AM13" s="22">
        <v>0</v>
      </c>
      <c r="AN13" s="22">
        <v>0</v>
      </c>
      <c r="AO13" s="22">
        <v>2.3076923076923099E-2</v>
      </c>
      <c r="AP13" s="22"/>
      <c r="AQ13" s="22">
        <v>1.23839009287926E-2</v>
      </c>
      <c r="AR13" s="22">
        <v>2.4464831804281301E-2</v>
      </c>
      <c r="AS13" s="22"/>
      <c r="AT13" s="22">
        <v>1.9230769230769201E-2</v>
      </c>
      <c r="AU13" s="22">
        <v>1.8749999999999999E-2</v>
      </c>
      <c r="AV13" s="22"/>
      <c r="AW13" s="22">
        <v>9.8522167487684695E-3</v>
      </c>
      <c r="AX13" s="22">
        <v>2.2831050228310501E-2</v>
      </c>
      <c r="AY13" s="22"/>
      <c r="AZ13" s="22">
        <v>2.54545454545455E-2</v>
      </c>
      <c r="BA13" s="22">
        <v>1.0989010989011E-2</v>
      </c>
      <c r="BB13" s="22"/>
      <c r="BC13" s="22">
        <v>1.74418604651163E-2</v>
      </c>
      <c r="BD13" s="22">
        <v>2.8436018957346001E-2</v>
      </c>
      <c r="BE13" s="22"/>
      <c r="BF13" s="22">
        <v>7.4626865671641798E-3</v>
      </c>
      <c r="BG13" s="22">
        <v>2.3809523809523801E-2</v>
      </c>
      <c r="BH13" s="22"/>
      <c r="BI13" s="22">
        <v>1.2820512820512799E-2</v>
      </c>
      <c r="BJ13" s="22">
        <v>1.9434628975265E-2</v>
      </c>
      <c r="BK13" s="22"/>
      <c r="BL13" s="22">
        <v>2.1201413427561801E-2</v>
      </c>
      <c r="BM13" s="22">
        <v>1.7094017094017099E-2</v>
      </c>
    </row>
    <row r="14" spans="2:65" x14ac:dyDescent="0.3">
      <c r="B14" s="15"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M18"/>
  <sheetViews>
    <sheetView showGridLines="0" workbookViewId="0">
      <pane xSplit="2" topLeftCell="C1" activePane="topRight" state="frozen"/>
      <selection activeCell="D19" sqref="D19"/>
      <selection pane="topRight" activeCell="D19" sqref="D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267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ht="28.8" x14ac:dyDescent="0.3">
      <c r="B8" s="14" t="s">
        <v>259</v>
      </c>
      <c r="C8" s="13">
        <v>0.124423963133641</v>
      </c>
      <c r="D8" s="13">
        <v>0.15699658703071701</v>
      </c>
      <c r="E8" s="13">
        <v>9.9150141643059506E-2</v>
      </c>
      <c r="F8" s="13"/>
      <c r="G8" s="13">
        <v>7.6271186440677999E-2</v>
      </c>
      <c r="H8" s="13">
        <v>0.20772946859903399</v>
      </c>
      <c r="I8" s="13">
        <v>0.13043478260869601</v>
      </c>
      <c r="J8" s="13">
        <v>9.3023255813953501E-2</v>
      </c>
      <c r="K8" s="13">
        <v>5.2631578947368397E-2</v>
      </c>
      <c r="L8" s="13">
        <v>0</v>
      </c>
      <c r="M8" s="13"/>
      <c r="N8" s="13">
        <v>0.168831168831169</v>
      </c>
      <c r="O8" s="13">
        <v>8.3333333333333301E-2</v>
      </c>
      <c r="P8" s="13">
        <v>0.16666666666666699</v>
      </c>
      <c r="Q8" s="13">
        <v>0.08</v>
      </c>
      <c r="R8" s="13"/>
      <c r="S8" s="13">
        <v>0.15540540540540501</v>
      </c>
      <c r="T8" s="13">
        <v>0.13114754098360701</v>
      </c>
      <c r="U8" s="13">
        <v>0.16666666666666699</v>
      </c>
      <c r="V8" s="13">
        <v>0.125</v>
      </c>
      <c r="W8" s="13">
        <v>9.2592592592592601E-2</v>
      </c>
      <c r="X8" s="13">
        <v>9.8360655737704902E-2</v>
      </c>
      <c r="Y8" s="13">
        <v>7.8431372549019607E-2</v>
      </c>
      <c r="Z8" s="13">
        <v>0.19047619047618999</v>
      </c>
      <c r="AA8" s="13">
        <v>8.8888888888888906E-2</v>
      </c>
      <c r="AB8" s="13">
        <v>6.9767441860465101E-2</v>
      </c>
      <c r="AC8" s="13">
        <v>0.225806451612903</v>
      </c>
      <c r="AD8" s="13">
        <v>0.14285714285714299</v>
      </c>
      <c r="AE8" s="13"/>
      <c r="AF8" s="13">
        <v>0.125581395348837</v>
      </c>
      <c r="AG8" s="13">
        <v>0</v>
      </c>
      <c r="AH8" s="13"/>
      <c r="AI8" s="13">
        <v>0.22881355932203401</v>
      </c>
      <c r="AJ8" s="13">
        <v>0.173913043478261</v>
      </c>
      <c r="AK8" s="13">
        <v>4.51807228915663E-2</v>
      </c>
      <c r="AL8" s="13"/>
      <c r="AM8" s="13">
        <v>0.42647058823529399</v>
      </c>
      <c r="AN8" s="13">
        <v>0.25</v>
      </c>
      <c r="AO8" s="13">
        <v>5.3846153846153801E-2</v>
      </c>
      <c r="AP8" s="13"/>
      <c r="AQ8" s="13">
        <v>0.16718266253870001</v>
      </c>
      <c r="AR8" s="13">
        <v>8.2568807339449504E-2</v>
      </c>
      <c r="AS8" s="13"/>
      <c r="AT8" s="13">
        <v>0.102564102564103</v>
      </c>
      <c r="AU8" s="13">
        <v>0.12291666666666699</v>
      </c>
      <c r="AV8" s="13"/>
      <c r="AW8" s="13">
        <v>9.3596059113300503E-2</v>
      </c>
      <c r="AX8" s="13">
        <v>0.139269406392694</v>
      </c>
      <c r="AY8" s="13"/>
      <c r="AZ8" s="13">
        <v>8.7272727272727293E-2</v>
      </c>
      <c r="BA8" s="13">
        <v>0.15384615384615399</v>
      </c>
      <c r="BB8" s="13"/>
      <c r="BC8" s="13">
        <v>0.13953488372093001</v>
      </c>
      <c r="BD8" s="13">
        <v>0.104265402843602</v>
      </c>
      <c r="BE8" s="13"/>
      <c r="BF8" s="13">
        <v>0.171641791044776</v>
      </c>
      <c r="BG8" s="13">
        <v>0.119047619047619</v>
      </c>
      <c r="BH8" s="13"/>
      <c r="BI8" s="13">
        <v>0.128205128205128</v>
      </c>
      <c r="BJ8" s="13">
        <v>0.12544169611307401</v>
      </c>
      <c r="BK8" s="13"/>
      <c r="BL8" s="13">
        <v>0.102473498233216</v>
      </c>
      <c r="BM8" s="13">
        <v>0.14245014245014201</v>
      </c>
    </row>
    <row r="9" spans="2:65" ht="28.8" x14ac:dyDescent="0.3">
      <c r="B9" s="14" t="s">
        <v>260</v>
      </c>
      <c r="C9" s="13">
        <v>0.19354838709677399</v>
      </c>
      <c r="D9" s="13">
        <v>0.208191126279863</v>
      </c>
      <c r="E9" s="13">
        <v>0.18413597733711001</v>
      </c>
      <c r="F9" s="13"/>
      <c r="G9" s="13">
        <v>0.177966101694915</v>
      </c>
      <c r="H9" s="13">
        <v>0.25603864734299497</v>
      </c>
      <c r="I9" s="13">
        <v>0.19565217391304299</v>
      </c>
      <c r="J9" s="13">
        <v>0.13953488372093001</v>
      </c>
      <c r="K9" s="13">
        <v>0.157894736842105</v>
      </c>
      <c r="L9" s="13">
        <v>8.8888888888888906E-2</v>
      </c>
      <c r="M9" s="13"/>
      <c r="N9" s="13">
        <v>0.23376623376623401</v>
      </c>
      <c r="O9" s="13">
        <v>0.202380952380952</v>
      </c>
      <c r="P9" s="13">
        <v>0.16666666666666699</v>
      </c>
      <c r="Q9" s="13">
        <v>0.146666666666667</v>
      </c>
      <c r="R9" s="13"/>
      <c r="S9" s="13">
        <v>0.23648648648648599</v>
      </c>
      <c r="T9" s="13">
        <v>0.13114754098360701</v>
      </c>
      <c r="U9" s="13">
        <v>0.13888888888888901</v>
      </c>
      <c r="V9" s="13">
        <v>0.16666666666666699</v>
      </c>
      <c r="W9" s="13">
        <v>0.240740740740741</v>
      </c>
      <c r="X9" s="13">
        <v>0.213114754098361</v>
      </c>
      <c r="Y9" s="13">
        <v>0.25490196078431399</v>
      </c>
      <c r="Z9" s="13">
        <v>9.5238095238095205E-2</v>
      </c>
      <c r="AA9" s="13">
        <v>0.211111111111111</v>
      </c>
      <c r="AB9" s="13">
        <v>9.3023255813953501E-2</v>
      </c>
      <c r="AC9" s="13">
        <v>0.12903225806451599</v>
      </c>
      <c r="AD9" s="13">
        <v>0.28571428571428598</v>
      </c>
      <c r="AE9" s="13"/>
      <c r="AF9" s="13">
        <v>0.19534883720930199</v>
      </c>
      <c r="AG9" s="13">
        <v>0</v>
      </c>
      <c r="AH9" s="13"/>
      <c r="AI9" s="13">
        <v>0.241525423728814</v>
      </c>
      <c r="AJ9" s="13">
        <v>0.31884057971014501</v>
      </c>
      <c r="AK9" s="13">
        <v>0.126506024096386</v>
      </c>
      <c r="AL9" s="13"/>
      <c r="AM9" s="13">
        <v>0.23529411764705899</v>
      </c>
      <c r="AN9" s="13">
        <v>0.40384615384615402</v>
      </c>
      <c r="AO9" s="13">
        <v>0.21538461538461501</v>
      </c>
      <c r="AP9" s="13"/>
      <c r="AQ9" s="13">
        <v>0.22910216718266299</v>
      </c>
      <c r="AR9" s="13">
        <v>0.155963302752294</v>
      </c>
      <c r="AS9" s="13"/>
      <c r="AT9" s="13">
        <v>0.22435897435897401</v>
      </c>
      <c r="AU9" s="13">
        <v>0.18333333333333299</v>
      </c>
      <c r="AV9" s="13"/>
      <c r="AW9" s="13">
        <v>0.19211822660098499</v>
      </c>
      <c r="AX9" s="13">
        <v>0.19634703196347</v>
      </c>
      <c r="AY9" s="13"/>
      <c r="AZ9" s="13">
        <v>0.130909090909091</v>
      </c>
      <c r="BA9" s="13">
        <v>0.24175824175824201</v>
      </c>
      <c r="BB9" s="13"/>
      <c r="BC9" s="13">
        <v>0.19767441860465099</v>
      </c>
      <c r="BD9" s="13">
        <v>0.21800947867298601</v>
      </c>
      <c r="BE9" s="13"/>
      <c r="BF9" s="13">
        <v>0.22388059701492499</v>
      </c>
      <c r="BG9" s="13">
        <v>0.180952380952381</v>
      </c>
      <c r="BH9" s="13"/>
      <c r="BI9" s="13">
        <v>0.269230769230769</v>
      </c>
      <c r="BJ9" s="13">
        <v>0.18197879858657201</v>
      </c>
      <c r="BK9" s="13"/>
      <c r="BL9" s="13">
        <v>0.16254416961130699</v>
      </c>
      <c r="BM9" s="13">
        <v>0.20797720797720801</v>
      </c>
    </row>
    <row r="10" spans="2:65" ht="28.8" x14ac:dyDescent="0.3">
      <c r="B10" s="14" t="s">
        <v>261</v>
      </c>
      <c r="C10" s="13">
        <v>7.83410138248848E-2</v>
      </c>
      <c r="D10" s="13">
        <v>8.5324232081911297E-2</v>
      </c>
      <c r="E10" s="13">
        <v>7.3654390934844202E-2</v>
      </c>
      <c r="F10" s="13"/>
      <c r="G10" s="13">
        <v>0.13559322033898299</v>
      </c>
      <c r="H10" s="13">
        <v>7.7294685990338202E-2</v>
      </c>
      <c r="I10" s="13">
        <v>7.9710144927536197E-2</v>
      </c>
      <c r="J10" s="13">
        <v>3.4883720930232599E-2</v>
      </c>
      <c r="K10" s="13">
        <v>5.2631578947368397E-2</v>
      </c>
      <c r="L10" s="13">
        <v>4.4444444444444398E-2</v>
      </c>
      <c r="M10" s="13"/>
      <c r="N10" s="13">
        <v>6.4935064935064901E-2</v>
      </c>
      <c r="O10" s="13">
        <v>8.3333333333333301E-2</v>
      </c>
      <c r="P10" s="13">
        <v>6.25E-2</v>
      </c>
      <c r="Q10" s="13">
        <v>0.1</v>
      </c>
      <c r="R10" s="13"/>
      <c r="S10" s="13">
        <v>8.7837837837837801E-2</v>
      </c>
      <c r="T10" s="13">
        <v>8.1967213114754106E-2</v>
      </c>
      <c r="U10" s="13">
        <v>5.5555555555555601E-2</v>
      </c>
      <c r="V10" s="13">
        <v>0.125</v>
      </c>
      <c r="W10" s="13">
        <v>7.4074074074074098E-2</v>
      </c>
      <c r="X10" s="13">
        <v>9.8360655737704902E-2</v>
      </c>
      <c r="Y10" s="13">
        <v>3.9215686274509803E-2</v>
      </c>
      <c r="Z10" s="13">
        <v>4.7619047619047603E-2</v>
      </c>
      <c r="AA10" s="13">
        <v>6.6666666666666693E-2</v>
      </c>
      <c r="AB10" s="13">
        <v>6.9767441860465101E-2</v>
      </c>
      <c r="AC10" s="13">
        <v>6.4516129032258104E-2</v>
      </c>
      <c r="AD10" s="13">
        <v>0.14285714285714299</v>
      </c>
      <c r="AE10" s="13"/>
      <c r="AF10" s="13">
        <v>7.7519379844961198E-2</v>
      </c>
      <c r="AG10" s="13">
        <v>0.2</v>
      </c>
      <c r="AH10" s="13"/>
      <c r="AI10" s="13">
        <v>0.101694915254237</v>
      </c>
      <c r="AJ10" s="13">
        <v>0.13043478260869601</v>
      </c>
      <c r="AK10" s="13">
        <v>5.1204819277108397E-2</v>
      </c>
      <c r="AL10" s="13"/>
      <c r="AM10" s="13">
        <v>4.4117647058823498E-2</v>
      </c>
      <c r="AN10" s="13">
        <v>0.134615384615385</v>
      </c>
      <c r="AO10" s="13">
        <v>0.115384615384615</v>
      </c>
      <c r="AP10" s="13"/>
      <c r="AQ10" s="13">
        <v>9.9071207430340605E-2</v>
      </c>
      <c r="AR10" s="13">
        <v>5.8103975535168197E-2</v>
      </c>
      <c r="AS10" s="13"/>
      <c r="AT10" s="13">
        <v>8.3333333333333301E-2</v>
      </c>
      <c r="AU10" s="13">
        <v>7.9166666666666705E-2</v>
      </c>
      <c r="AV10" s="13"/>
      <c r="AW10" s="13">
        <v>7.3891625615763595E-2</v>
      </c>
      <c r="AX10" s="13">
        <v>7.9908675799086795E-2</v>
      </c>
      <c r="AY10" s="13"/>
      <c r="AZ10" s="13">
        <v>6.9090909090909106E-2</v>
      </c>
      <c r="BA10" s="13">
        <v>8.7912087912087905E-2</v>
      </c>
      <c r="BB10" s="13"/>
      <c r="BC10" s="13">
        <v>8.7209302325581398E-2</v>
      </c>
      <c r="BD10" s="13">
        <v>7.10900473933649E-2</v>
      </c>
      <c r="BE10" s="13"/>
      <c r="BF10" s="13">
        <v>9.7014925373134303E-2</v>
      </c>
      <c r="BG10" s="13">
        <v>8.0952380952380998E-2</v>
      </c>
      <c r="BH10" s="13"/>
      <c r="BI10" s="13">
        <v>0.115384615384615</v>
      </c>
      <c r="BJ10" s="13">
        <v>7.4204946996466403E-2</v>
      </c>
      <c r="BK10" s="13"/>
      <c r="BL10" s="13">
        <v>9.1872791519434602E-2</v>
      </c>
      <c r="BM10" s="13">
        <v>6.5527065527065498E-2</v>
      </c>
    </row>
    <row r="11" spans="2:65" ht="28.8" x14ac:dyDescent="0.3">
      <c r="B11" s="14" t="s">
        <v>262</v>
      </c>
      <c r="C11" s="13">
        <v>7.9877112135176606E-2</v>
      </c>
      <c r="D11" s="13">
        <v>9.8976109215017094E-2</v>
      </c>
      <c r="E11" s="13">
        <v>6.5155807365439106E-2</v>
      </c>
      <c r="F11" s="13"/>
      <c r="G11" s="13">
        <v>7.6271186440677999E-2</v>
      </c>
      <c r="H11" s="13">
        <v>7.7294685990338202E-2</v>
      </c>
      <c r="I11" s="13">
        <v>0.101449275362319</v>
      </c>
      <c r="J11" s="13">
        <v>0.104651162790698</v>
      </c>
      <c r="K11" s="13">
        <v>3.5087719298245598E-2</v>
      </c>
      <c r="L11" s="13">
        <v>4.4444444444444398E-2</v>
      </c>
      <c r="M11" s="13"/>
      <c r="N11" s="13">
        <v>8.2251082251082297E-2</v>
      </c>
      <c r="O11" s="13">
        <v>5.95238095238095E-2</v>
      </c>
      <c r="P11" s="13">
        <v>7.2916666666666699E-2</v>
      </c>
      <c r="Q11" s="13">
        <v>0.1</v>
      </c>
      <c r="R11" s="13"/>
      <c r="S11" s="13">
        <v>8.1081081081081099E-2</v>
      </c>
      <c r="T11" s="13">
        <v>0.13114754098360701</v>
      </c>
      <c r="U11" s="13">
        <v>0</v>
      </c>
      <c r="V11" s="13">
        <v>4.1666666666666699E-2</v>
      </c>
      <c r="W11" s="13">
        <v>0.11111111111111099</v>
      </c>
      <c r="X11" s="13">
        <v>0.13114754098360701</v>
      </c>
      <c r="Y11" s="13">
        <v>1.9607843137254902E-2</v>
      </c>
      <c r="Z11" s="13">
        <v>9.5238095238095205E-2</v>
      </c>
      <c r="AA11" s="13">
        <v>4.4444444444444398E-2</v>
      </c>
      <c r="AB11" s="13">
        <v>9.3023255813953501E-2</v>
      </c>
      <c r="AC11" s="13">
        <v>0.12903225806451599</v>
      </c>
      <c r="AD11" s="13">
        <v>0.14285714285714299</v>
      </c>
      <c r="AE11" s="13"/>
      <c r="AF11" s="13">
        <v>8.0620155038759703E-2</v>
      </c>
      <c r="AG11" s="13">
        <v>0</v>
      </c>
      <c r="AH11" s="13"/>
      <c r="AI11" s="13">
        <v>8.8983050847457598E-2</v>
      </c>
      <c r="AJ11" s="13">
        <v>0.14492753623188401</v>
      </c>
      <c r="AK11" s="13">
        <v>6.02409638554217E-2</v>
      </c>
      <c r="AL11" s="13"/>
      <c r="AM11" s="13">
        <v>7.3529411764705899E-2</v>
      </c>
      <c r="AN11" s="13">
        <v>9.6153846153846201E-2</v>
      </c>
      <c r="AO11" s="13">
        <v>0.130769230769231</v>
      </c>
      <c r="AP11" s="13"/>
      <c r="AQ11" s="13">
        <v>8.9783281733746098E-2</v>
      </c>
      <c r="AR11" s="13">
        <v>7.0336391437308896E-2</v>
      </c>
      <c r="AS11" s="13"/>
      <c r="AT11" s="13">
        <v>8.3333333333333301E-2</v>
      </c>
      <c r="AU11" s="13">
        <v>7.9166666666666705E-2</v>
      </c>
      <c r="AV11" s="13"/>
      <c r="AW11" s="13">
        <v>0.10344827586206901</v>
      </c>
      <c r="AX11" s="13">
        <v>6.8493150684931503E-2</v>
      </c>
      <c r="AY11" s="13"/>
      <c r="AZ11" s="13">
        <v>8.3636363636363606E-2</v>
      </c>
      <c r="BA11" s="13">
        <v>7.9670329670329706E-2</v>
      </c>
      <c r="BB11" s="13"/>
      <c r="BC11" s="13">
        <v>9.0116279069767394E-2</v>
      </c>
      <c r="BD11" s="13">
        <v>5.6872037914691899E-2</v>
      </c>
      <c r="BE11" s="13"/>
      <c r="BF11" s="13">
        <v>8.2089552238805999E-2</v>
      </c>
      <c r="BG11" s="13">
        <v>9.5238095238095205E-2</v>
      </c>
      <c r="BH11" s="13"/>
      <c r="BI11" s="13">
        <v>7.69230769230769E-2</v>
      </c>
      <c r="BJ11" s="13">
        <v>7.7738515901060096E-2</v>
      </c>
      <c r="BK11" s="13"/>
      <c r="BL11" s="13">
        <v>8.1272084805653705E-2</v>
      </c>
      <c r="BM11" s="13">
        <v>7.69230769230769E-2</v>
      </c>
    </row>
    <row r="12" spans="2:65" ht="28.8" x14ac:dyDescent="0.3">
      <c r="B12" s="14" t="s">
        <v>263</v>
      </c>
      <c r="C12" s="13">
        <v>0.499231950844854</v>
      </c>
      <c r="D12" s="13">
        <v>0.44709897610921501</v>
      </c>
      <c r="E12" s="13">
        <v>0.53541076487252104</v>
      </c>
      <c r="F12" s="13"/>
      <c r="G12" s="13">
        <v>0.52542372881355903</v>
      </c>
      <c r="H12" s="13">
        <v>0.352657004830918</v>
      </c>
      <c r="I12" s="13">
        <v>0.47826086956521702</v>
      </c>
      <c r="J12" s="13">
        <v>0.59302325581395399</v>
      </c>
      <c r="K12" s="13">
        <v>0.64912280701754399</v>
      </c>
      <c r="L12" s="13">
        <v>0.8</v>
      </c>
      <c r="M12" s="13"/>
      <c r="N12" s="13">
        <v>0.445887445887446</v>
      </c>
      <c r="O12" s="13">
        <v>0.55357142857142905</v>
      </c>
      <c r="P12" s="13">
        <v>0.5</v>
      </c>
      <c r="Q12" s="13">
        <v>0.51333333333333298</v>
      </c>
      <c r="R12" s="13"/>
      <c r="S12" s="13">
        <v>0.41891891891891903</v>
      </c>
      <c r="T12" s="13">
        <v>0.50819672131147497</v>
      </c>
      <c r="U12" s="13">
        <v>0.63888888888888895</v>
      </c>
      <c r="V12" s="13">
        <v>0.54166666666666696</v>
      </c>
      <c r="W12" s="13">
        <v>0.44444444444444398</v>
      </c>
      <c r="X12" s="13">
        <v>0.409836065573771</v>
      </c>
      <c r="Y12" s="13">
        <v>0.56862745098039202</v>
      </c>
      <c r="Z12" s="13">
        <v>0.57142857142857095</v>
      </c>
      <c r="AA12" s="13">
        <v>0.56666666666666698</v>
      </c>
      <c r="AB12" s="13">
        <v>0.65116279069767402</v>
      </c>
      <c r="AC12" s="13">
        <v>0.38709677419354799</v>
      </c>
      <c r="AD12" s="13">
        <v>0.28571428571428598</v>
      </c>
      <c r="AE12" s="13"/>
      <c r="AF12" s="13">
        <v>0.49612403100775199</v>
      </c>
      <c r="AG12" s="13">
        <v>0.8</v>
      </c>
      <c r="AH12" s="13"/>
      <c r="AI12" s="13">
        <v>0.31355932203389802</v>
      </c>
      <c r="AJ12" s="13">
        <v>0.217391304347826</v>
      </c>
      <c r="AK12" s="13">
        <v>0.69277108433734902</v>
      </c>
      <c r="AL12" s="13"/>
      <c r="AM12" s="13">
        <v>0.20588235294117599</v>
      </c>
      <c r="AN12" s="13">
        <v>0.115384615384615</v>
      </c>
      <c r="AO12" s="13">
        <v>0.44615384615384601</v>
      </c>
      <c r="AP12" s="13"/>
      <c r="AQ12" s="13">
        <v>0.39628482972136198</v>
      </c>
      <c r="AR12" s="13">
        <v>0.60244648318042804</v>
      </c>
      <c r="AS12" s="13"/>
      <c r="AT12" s="13">
        <v>0.46794871794871801</v>
      </c>
      <c r="AU12" s="13">
        <v>0.51458333333333295</v>
      </c>
      <c r="AV12" s="13"/>
      <c r="AW12" s="13">
        <v>0.52709359605911299</v>
      </c>
      <c r="AX12" s="13">
        <v>0.48401826484018301</v>
      </c>
      <c r="AY12" s="13"/>
      <c r="AZ12" s="13">
        <v>0.59636363636363598</v>
      </c>
      <c r="BA12" s="13">
        <v>0.42032967032967</v>
      </c>
      <c r="BB12" s="13"/>
      <c r="BC12" s="13">
        <v>0.46802325581395299</v>
      </c>
      <c r="BD12" s="13">
        <v>0.50710900473933695</v>
      </c>
      <c r="BE12" s="13"/>
      <c r="BF12" s="13">
        <v>0.41791044776119401</v>
      </c>
      <c r="BG12" s="13">
        <v>0.5</v>
      </c>
      <c r="BH12" s="13"/>
      <c r="BI12" s="13">
        <v>0.41025641025641002</v>
      </c>
      <c r="BJ12" s="13">
        <v>0.51236749116607805</v>
      </c>
      <c r="BK12" s="13"/>
      <c r="BL12" s="13">
        <v>0.53710247349823304</v>
      </c>
      <c r="BM12" s="13">
        <v>0.48148148148148101</v>
      </c>
    </row>
    <row r="13" spans="2:65" x14ac:dyDescent="0.3">
      <c r="B13" s="14" t="s">
        <v>91</v>
      </c>
      <c r="C13" s="22">
        <v>2.4577572964669701E-2</v>
      </c>
      <c r="D13" s="22">
        <v>3.4129692832764501E-3</v>
      </c>
      <c r="E13" s="22">
        <v>4.2492917847025503E-2</v>
      </c>
      <c r="F13" s="22"/>
      <c r="G13" s="22">
        <v>8.4745762711864406E-3</v>
      </c>
      <c r="H13" s="22">
        <v>2.8985507246376802E-2</v>
      </c>
      <c r="I13" s="22">
        <v>1.4492753623188401E-2</v>
      </c>
      <c r="J13" s="22">
        <v>3.4883720930232599E-2</v>
      </c>
      <c r="K13" s="22">
        <v>5.2631578947368397E-2</v>
      </c>
      <c r="L13" s="22">
        <v>2.2222222222222199E-2</v>
      </c>
      <c r="M13" s="22"/>
      <c r="N13" s="22">
        <v>4.3290043290043299E-3</v>
      </c>
      <c r="O13" s="22">
        <v>1.7857142857142901E-2</v>
      </c>
      <c r="P13" s="22">
        <v>3.125E-2</v>
      </c>
      <c r="Q13" s="22">
        <v>0.06</v>
      </c>
      <c r="R13" s="22"/>
      <c r="S13" s="22">
        <v>2.0270270270270299E-2</v>
      </c>
      <c r="T13" s="22">
        <v>1.63934426229508E-2</v>
      </c>
      <c r="U13" s="22">
        <v>0</v>
      </c>
      <c r="V13" s="22">
        <v>0</v>
      </c>
      <c r="W13" s="22">
        <v>3.7037037037037E-2</v>
      </c>
      <c r="X13" s="22">
        <v>4.91803278688525E-2</v>
      </c>
      <c r="Y13" s="22">
        <v>3.9215686274509803E-2</v>
      </c>
      <c r="Z13" s="22">
        <v>0</v>
      </c>
      <c r="AA13" s="22">
        <v>2.2222222222222199E-2</v>
      </c>
      <c r="AB13" s="22">
        <v>2.32558139534884E-2</v>
      </c>
      <c r="AC13" s="22">
        <v>6.4516129032258104E-2</v>
      </c>
      <c r="AD13" s="22">
        <v>0</v>
      </c>
      <c r="AE13" s="22"/>
      <c r="AF13" s="22">
        <v>2.48062015503876E-2</v>
      </c>
      <c r="AG13" s="22">
        <v>0</v>
      </c>
      <c r="AH13" s="22"/>
      <c r="AI13" s="22">
        <v>2.5423728813559299E-2</v>
      </c>
      <c r="AJ13" s="22">
        <v>1.4492753623188401E-2</v>
      </c>
      <c r="AK13" s="22">
        <v>2.40963855421687E-2</v>
      </c>
      <c r="AL13" s="22"/>
      <c r="AM13" s="22">
        <v>1.4705882352941201E-2</v>
      </c>
      <c r="AN13" s="22">
        <v>0</v>
      </c>
      <c r="AO13" s="22">
        <v>3.8461538461538498E-2</v>
      </c>
      <c r="AP13" s="22"/>
      <c r="AQ13" s="22">
        <v>1.8575851393188899E-2</v>
      </c>
      <c r="AR13" s="22">
        <v>3.0581039755351699E-2</v>
      </c>
      <c r="AS13" s="22"/>
      <c r="AT13" s="22">
        <v>3.8461538461538498E-2</v>
      </c>
      <c r="AU13" s="22">
        <v>2.0833333333333301E-2</v>
      </c>
      <c r="AV13" s="22"/>
      <c r="AW13" s="22">
        <v>9.8522167487684695E-3</v>
      </c>
      <c r="AX13" s="22">
        <v>3.1963470319634701E-2</v>
      </c>
      <c r="AY13" s="22"/>
      <c r="AZ13" s="22">
        <v>3.2727272727272702E-2</v>
      </c>
      <c r="BA13" s="22">
        <v>1.6483516483516501E-2</v>
      </c>
      <c r="BB13" s="22"/>
      <c r="BC13" s="22">
        <v>1.74418604651163E-2</v>
      </c>
      <c r="BD13" s="22">
        <v>4.2654028436019002E-2</v>
      </c>
      <c r="BE13" s="22"/>
      <c r="BF13" s="22">
        <v>7.4626865671641798E-3</v>
      </c>
      <c r="BG13" s="22">
        <v>2.3809523809523801E-2</v>
      </c>
      <c r="BH13" s="22"/>
      <c r="BI13" s="22">
        <v>0</v>
      </c>
      <c r="BJ13" s="22">
        <v>2.8268551236749099E-2</v>
      </c>
      <c r="BK13" s="22"/>
      <c r="BL13" s="22">
        <v>2.47349823321555E-2</v>
      </c>
      <c r="BM13" s="22">
        <v>2.5641025641025599E-2</v>
      </c>
    </row>
    <row r="14" spans="2:65" x14ac:dyDescent="0.3">
      <c r="B14" s="15"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M18"/>
  <sheetViews>
    <sheetView showGridLines="0" workbookViewId="0">
      <pane xSplit="2" topLeftCell="C1" activePane="topRight" state="frozen"/>
      <selection activeCell="D19" sqref="D19"/>
      <selection pane="topRight" activeCell="D19" sqref="D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ht="28.8" x14ac:dyDescent="0.3">
      <c r="B8" s="14" t="s">
        <v>259</v>
      </c>
      <c r="C8" s="13">
        <v>9.8310291858678997E-2</v>
      </c>
      <c r="D8" s="13">
        <v>0.10580204778157</v>
      </c>
      <c r="E8" s="13">
        <v>9.3484419263456103E-2</v>
      </c>
      <c r="F8" s="13"/>
      <c r="G8" s="13">
        <v>9.3220338983050793E-2</v>
      </c>
      <c r="H8" s="13">
        <v>0.12560386473429999</v>
      </c>
      <c r="I8" s="13">
        <v>0.115942028985507</v>
      </c>
      <c r="J8" s="13">
        <v>4.6511627906976702E-2</v>
      </c>
      <c r="K8" s="13">
        <v>0.105263157894737</v>
      </c>
      <c r="L8" s="13">
        <v>2.2222222222222199E-2</v>
      </c>
      <c r="M8" s="13"/>
      <c r="N8" s="13">
        <v>0.12987012987013</v>
      </c>
      <c r="O8" s="13">
        <v>6.5476190476190493E-2</v>
      </c>
      <c r="P8" s="13">
        <v>4.1666666666666699E-2</v>
      </c>
      <c r="Q8" s="13">
        <v>0.12</v>
      </c>
      <c r="R8" s="13"/>
      <c r="S8" s="13">
        <v>0.108108108108108</v>
      </c>
      <c r="T8" s="13">
        <v>9.8360655737704902E-2</v>
      </c>
      <c r="U8" s="13">
        <v>8.3333333333333301E-2</v>
      </c>
      <c r="V8" s="13">
        <v>0.14583333333333301</v>
      </c>
      <c r="W8" s="13">
        <v>0.12962962962963001</v>
      </c>
      <c r="X8" s="13">
        <v>0.114754098360656</v>
      </c>
      <c r="Y8" s="13">
        <v>3.9215686274509803E-2</v>
      </c>
      <c r="Z8" s="13">
        <v>4.7619047619047603E-2</v>
      </c>
      <c r="AA8" s="13">
        <v>4.4444444444444398E-2</v>
      </c>
      <c r="AB8" s="13">
        <v>0.13953488372093001</v>
      </c>
      <c r="AC8" s="13">
        <v>0.12903225806451599</v>
      </c>
      <c r="AD8" s="13">
        <v>0.14285714285714299</v>
      </c>
      <c r="AE8" s="13"/>
      <c r="AF8" s="13">
        <v>9.92248062015504E-2</v>
      </c>
      <c r="AG8" s="13">
        <v>0</v>
      </c>
      <c r="AH8" s="13"/>
      <c r="AI8" s="13">
        <v>0.186440677966102</v>
      </c>
      <c r="AJ8" s="13">
        <v>0.173913043478261</v>
      </c>
      <c r="AK8" s="13">
        <v>2.1084337349397599E-2</v>
      </c>
      <c r="AL8" s="13"/>
      <c r="AM8" s="13">
        <v>0.36764705882352899</v>
      </c>
      <c r="AN8" s="13">
        <v>0.25</v>
      </c>
      <c r="AO8" s="13">
        <v>7.69230769230769E-2</v>
      </c>
      <c r="AP8" s="13"/>
      <c r="AQ8" s="13">
        <v>0.108359133126935</v>
      </c>
      <c r="AR8" s="13">
        <v>8.8685015290519906E-2</v>
      </c>
      <c r="AS8" s="13"/>
      <c r="AT8" s="13">
        <v>9.6153846153846201E-2</v>
      </c>
      <c r="AU8" s="13">
        <v>0.1</v>
      </c>
      <c r="AV8" s="13"/>
      <c r="AW8" s="13">
        <v>0.10344827586206901</v>
      </c>
      <c r="AX8" s="13">
        <v>9.8173515981735196E-2</v>
      </c>
      <c r="AY8" s="13"/>
      <c r="AZ8" s="13">
        <v>8.3636363636363606E-2</v>
      </c>
      <c r="BA8" s="13">
        <v>0.10989010989011</v>
      </c>
      <c r="BB8" s="13"/>
      <c r="BC8" s="13">
        <v>0.116279069767442</v>
      </c>
      <c r="BD8" s="13">
        <v>8.0568720379146905E-2</v>
      </c>
      <c r="BE8" s="13"/>
      <c r="BF8" s="13">
        <v>0.104477611940299</v>
      </c>
      <c r="BG8" s="13">
        <v>0.12380952380952399</v>
      </c>
      <c r="BH8" s="13"/>
      <c r="BI8" s="13">
        <v>0.16666666666666699</v>
      </c>
      <c r="BJ8" s="13">
        <v>9.0106007067137797E-2</v>
      </c>
      <c r="BK8" s="13"/>
      <c r="BL8" s="13">
        <v>8.1272084805653705E-2</v>
      </c>
      <c r="BM8" s="13">
        <v>0.113960113960114</v>
      </c>
    </row>
    <row r="9" spans="2:65" ht="28.8" x14ac:dyDescent="0.3">
      <c r="B9" s="14" t="s">
        <v>260</v>
      </c>
      <c r="C9" s="13">
        <v>0.18586789554531499</v>
      </c>
      <c r="D9" s="13">
        <v>0.19112627986348099</v>
      </c>
      <c r="E9" s="13">
        <v>0.18413597733711001</v>
      </c>
      <c r="F9" s="13"/>
      <c r="G9" s="13">
        <v>0.194915254237288</v>
      </c>
      <c r="H9" s="13">
        <v>0.23671497584541101</v>
      </c>
      <c r="I9" s="13">
        <v>0.173913043478261</v>
      </c>
      <c r="J9" s="13">
        <v>0.186046511627907</v>
      </c>
      <c r="K9" s="13">
        <v>5.2631578947368397E-2</v>
      </c>
      <c r="L9" s="13">
        <v>0.133333333333333</v>
      </c>
      <c r="M9" s="13"/>
      <c r="N9" s="13">
        <v>0.17316017316017299</v>
      </c>
      <c r="O9" s="13">
        <v>0.22023809523809501</v>
      </c>
      <c r="P9" s="13">
        <v>0.19791666666666699</v>
      </c>
      <c r="Q9" s="13">
        <v>0.16</v>
      </c>
      <c r="R9" s="13"/>
      <c r="S9" s="13">
        <v>0.20270270270270299</v>
      </c>
      <c r="T9" s="13">
        <v>0.213114754098361</v>
      </c>
      <c r="U9" s="13">
        <v>0.11111111111111099</v>
      </c>
      <c r="V9" s="13">
        <v>0.14583333333333301</v>
      </c>
      <c r="W9" s="13">
        <v>0.296296296296296</v>
      </c>
      <c r="X9" s="13">
        <v>0.18032786885245899</v>
      </c>
      <c r="Y9" s="13">
        <v>0.19607843137254899</v>
      </c>
      <c r="Z9" s="13">
        <v>0.19047619047618999</v>
      </c>
      <c r="AA9" s="13">
        <v>0.24444444444444399</v>
      </c>
      <c r="AB9" s="13">
        <v>4.6511627906976702E-2</v>
      </c>
      <c r="AC9" s="13">
        <v>6.4516129032258104E-2</v>
      </c>
      <c r="AD9" s="13">
        <v>0</v>
      </c>
      <c r="AE9" s="13"/>
      <c r="AF9" s="13">
        <v>0.18759689922480599</v>
      </c>
      <c r="AG9" s="13">
        <v>0</v>
      </c>
      <c r="AH9" s="13"/>
      <c r="AI9" s="13">
        <v>0.35169491525423702</v>
      </c>
      <c r="AJ9" s="13">
        <v>0.217391304347826</v>
      </c>
      <c r="AK9" s="13">
        <v>6.3253012048192794E-2</v>
      </c>
      <c r="AL9" s="13"/>
      <c r="AM9" s="13">
        <v>0.36764705882352899</v>
      </c>
      <c r="AN9" s="13">
        <v>0.42307692307692302</v>
      </c>
      <c r="AO9" s="13">
        <v>0.269230769230769</v>
      </c>
      <c r="AP9" s="13"/>
      <c r="AQ9" s="13">
        <v>0.24148606811145501</v>
      </c>
      <c r="AR9" s="13">
        <v>0.13149847094801201</v>
      </c>
      <c r="AS9" s="13"/>
      <c r="AT9" s="13">
        <v>0.21794871794871801</v>
      </c>
      <c r="AU9" s="13">
        <v>0.170833333333333</v>
      </c>
      <c r="AV9" s="13"/>
      <c r="AW9" s="13">
        <v>0.14285714285714299</v>
      </c>
      <c r="AX9" s="13">
        <v>0.20319634703196299</v>
      </c>
      <c r="AY9" s="13"/>
      <c r="AZ9" s="13">
        <v>0.16</v>
      </c>
      <c r="BA9" s="13">
        <v>0.20879120879120899</v>
      </c>
      <c r="BB9" s="13"/>
      <c r="BC9" s="13">
        <v>0.17441860465116299</v>
      </c>
      <c r="BD9" s="13">
        <v>0.199052132701422</v>
      </c>
      <c r="BE9" s="13"/>
      <c r="BF9" s="13">
        <v>0.21641791044776101</v>
      </c>
      <c r="BG9" s="13">
        <v>0.14761904761904801</v>
      </c>
      <c r="BH9" s="13"/>
      <c r="BI9" s="13">
        <v>0.16666666666666699</v>
      </c>
      <c r="BJ9" s="13">
        <v>0.18551236749116601</v>
      </c>
      <c r="BK9" s="13"/>
      <c r="BL9" s="13">
        <v>0.15547703180212</v>
      </c>
      <c r="BM9" s="13">
        <v>0.19658119658119699</v>
      </c>
    </row>
    <row r="10" spans="2:65" ht="28.8" x14ac:dyDescent="0.3">
      <c r="B10" s="14" t="s">
        <v>261</v>
      </c>
      <c r="C10" s="13">
        <v>0.12749615975422399</v>
      </c>
      <c r="D10" s="13">
        <v>0.133105802047782</v>
      </c>
      <c r="E10" s="13">
        <v>0.121813031161473</v>
      </c>
      <c r="F10" s="13"/>
      <c r="G10" s="13">
        <v>0.11864406779661001</v>
      </c>
      <c r="H10" s="13">
        <v>0.120772946859903</v>
      </c>
      <c r="I10" s="13">
        <v>0.13768115942028999</v>
      </c>
      <c r="J10" s="13">
        <v>0.116279069767442</v>
      </c>
      <c r="K10" s="13">
        <v>0.19298245614035101</v>
      </c>
      <c r="L10" s="13">
        <v>8.8888888888888906E-2</v>
      </c>
      <c r="M10" s="13"/>
      <c r="N10" s="13">
        <v>0.147186147186147</v>
      </c>
      <c r="O10" s="13">
        <v>6.5476190476190493E-2</v>
      </c>
      <c r="P10" s="13">
        <v>0.14583333333333301</v>
      </c>
      <c r="Q10" s="13">
        <v>0.15333333333333299</v>
      </c>
      <c r="R10" s="13"/>
      <c r="S10" s="13">
        <v>0.162162162162162</v>
      </c>
      <c r="T10" s="13">
        <v>0.14754098360655701</v>
      </c>
      <c r="U10" s="13">
        <v>0.16666666666666699</v>
      </c>
      <c r="V10" s="13">
        <v>6.25E-2</v>
      </c>
      <c r="W10" s="13">
        <v>0.12962962962963001</v>
      </c>
      <c r="X10" s="13">
        <v>0.114754098360656</v>
      </c>
      <c r="Y10" s="13">
        <v>0.13725490196078399</v>
      </c>
      <c r="Z10" s="13">
        <v>9.5238095238095205E-2</v>
      </c>
      <c r="AA10" s="13">
        <v>4.4444444444444398E-2</v>
      </c>
      <c r="AB10" s="13">
        <v>0.162790697674419</v>
      </c>
      <c r="AC10" s="13">
        <v>0.16129032258064499</v>
      </c>
      <c r="AD10" s="13">
        <v>0.28571428571428598</v>
      </c>
      <c r="AE10" s="13"/>
      <c r="AF10" s="13">
        <v>0.125581395348837</v>
      </c>
      <c r="AG10" s="13">
        <v>0.4</v>
      </c>
      <c r="AH10" s="13"/>
      <c r="AI10" s="13">
        <v>0.19915254237288099</v>
      </c>
      <c r="AJ10" s="13">
        <v>0.202898550724638</v>
      </c>
      <c r="AK10" s="13">
        <v>5.4216867469879498E-2</v>
      </c>
      <c r="AL10" s="13"/>
      <c r="AM10" s="13">
        <v>0.14705882352941199</v>
      </c>
      <c r="AN10" s="13">
        <v>0.15384615384615399</v>
      </c>
      <c r="AO10" s="13">
        <v>0.246153846153846</v>
      </c>
      <c r="AP10" s="13"/>
      <c r="AQ10" s="13">
        <v>0.13312693498452</v>
      </c>
      <c r="AR10" s="13">
        <v>0.122324159021407</v>
      </c>
      <c r="AS10" s="13"/>
      <c r="AT10" s="13">
        <v>0.128205128205128</v>
      </c>
      <c r="AU10" s="13">
        <v>0.13125000000000001</v>
      </c>
      <c r="AV10" s="13"/>
      <c r="AW10" s="13">
        <v>0.152709359605911</v>
      </c>
      <c r="AX10" s="13">
        <v>0.116438356164384</v>
      </c>
      <c r="AY10" s="13"/>
      <c r="AZ10" s="13">
        <v>0.12</v>
      </c>
      <c r="BA10" s="13">
        <v>0.13736263736263701</v>
      </c>
      <c r="BB10" s="13"/>
      <c r="BC10" s="13">
        <v>0.125</v>
      </c>
      <c r="BD10" s="13">
        <v>0.15639810426540299</v>
      </c>
      <c r="BE10" s="13"/>
      <c r="BF10" s="13">
        <v>0.12686567164179099</v>
      </c>
      <c r="BG10" s="13">
        <v>0.12380952380952399</v>
      </c>
      <c r="BH10" s="13"/>
      <c r="BI10" s="13">
        <v>8.9743589743589702E-2</v>
      </c>
      <c r="BJ10" s="13">
        <v>0.13427561837455801</v>
      </c>
      <c r="BK10" s="13"/>
      <c r="BL10" s="13">
        <v>0.11660777385159</v>
      </c>
      <c r="BM10" s="13">
        <v>0.13960113960114001</v>
      </c>
    </row>
    <row r="11" spans="2:65" ht="28.8" x14ac:dyDescent="0.3">
      <c r="B11" s="14" t="s">
        <v>262</v>
      </c>
      <c r="C11" s="13">
        <v>0.13210445468509999</v>
      </c>
      <c r="D11" s="13">
        <v>0.136518771331058</v>
      </c>
      <c r="E11" s="13">
        <v>0.13031161473087799</v>
      </c>
      <c r="F11" s="13"/>
      <c r="G11" s="13">
        <v>0.11864406779661001</v>
      </c>
      <c r="H11" s="13">
        <v>0.120772946859903</v>
      </c>
      <c r="I11" s="13">
        <v>0.123188405797101</v>
      </c>
      <c r="J11" s="13">
        <v>0.162790697674419</v>
      </c>
      <c r="K11" s="13">
        <v>0.175438596491228</v>
      </c>
      <c r="L11" s="13">
        <v>0.133333333333333</v>
      </c>
      <c r="M11" s="13"/>
      <c r="N11" s="13">
        <v>0.12987012987013</v>
      </c>
      <c r="O11" s="13">
        <v>0.13095238095238099</v>
      </c>
      <c r="P11" s="13">
        <v>0.13541666666666699</v>
      </c>
      <c r="Q11" s="13">
        <v>0.133333333333333</v>
      </c>
      <c r="R11" s="13"/>
      <c r="S11" s="13">
        <v>0.14864864864864899</v>
      </c>
      <c r="T11" s="13">
        <v>8.1967213114754106E-2</v>
      </c>
      <c r="U11" s="13">
        <v>8.3333333333333301E-2</v>
      </c>
      <c r="V11" s="13">
        <v>0.16666666666666699</v>
      </c>
      <c r="W11" s="13">
        <v>9.2592592592592601E-2</v>
      </c>
      <c r="X11" s="13">
        <v>0.13114754098360701</v>
      </c>
      <c r="Y11" s="13">
        <v>0.13725490196078399</v>
      </c>
      <c r="Z11" s="13">
        <v>0.19047619047618999</v>
      </c>
      <c r="AA11" s="13">
        <v>0.122222222222222</v>
      </c>
      <c r="AB11" s="13">
        <v>6.9767441860465101E-2</v>
      </c>
      <c r="AC11" s="13">
        <v>0.25806451612903197</v>
      </c>
      <c r="AD11" s="13">
        <v>0.28571428571428598</v>
      </c>
      <c r="AE11" s="13"/>
      <c r="AF11" s="13">
        <v>0.13023255813953499</v>
      </c>
      <c r="AG11" s="13">
        <v>0.4</v>
      </c>
      <c r="AH11" s="13"/>
      <c r="AI11" s="13">
        <v>0.233050847457627</v>
      </c>
      <c r="AJ11" s="13">
        <v>0.115942028985507</v>
      </c>
      <c r="AK11" s="13">
        <v>6.3253012048192794E-2</v>
      </c>
      <c r="AL11" s="13"/>
      <c r="AM11" s="13">
        <v>8.8235294117647106E-2</v>
      </c>
      <c r="AN11" s="13">
        <v>9.6153846153846201E-2</v>
      </c>
      <c r="AO11" s="13">
        <v>0.32307692307692298</v>
      </c>
      <c r="AP11" s="13"/>
      <c r="AQ11" s="13">
        <v>0.10216718266253901</v>
      </c>
      <c r="AR11" s="13">
        <v>0.159021406727829</v>
      </c>
      <c r="AS11" s="13"/>
      <c r="AT11" s="13">
        <v>0.134615384615385</v>
      </c>
      <c r="AU11" s="13">
        <v>0.12916666666666701</v>
      </c>
      <c r="AV11" s="13"/>
      <c r="AW11" s="13">
        <v>0.123152709359606</v>
      </c>
      <c r="AX11" s="13">
        <v>0.13698630136986301</v>
      </c>
      <c r="AY11" s="13"/>
      <c r="AZ11" s="13">
        <v>0.163636363636364</v>
      </c>
      <c r="BA11" s="13">
        <v>0.10989010989011</v>
      </c>
      <c r="BB11" s="13"/>
      <c r="BC11" s="13">
        <v>0.11918604651162799</v>
      </c>
      <c r="BD11" s="13">
        <v>0.151658767772512</v>
      </c>
      <c r="BE11" s="13"/>
      <c r="BF11" s="13">
        <v>0.12686567164179099</v>
      </c>
      <c r="BG11" s="13">
        <v>0.114285714285714</v>
      </c>
      <c r="BH11" s="13"/>
      <c r="BI11" s="13">
        <v>0.16666666666666699</v>
      </c>
      <c r="BJ11" s="13">
        <v>0.12720848056537101</v>
      </c>
      <c r="BK11" s="13"/>
      <c r="BL11" s="13">
        <v>0.17667844522968201</v>
      </c>
      <c r="BM11" s="13">
        <v>9.4017094017094002E-2</v>
      </c>
    </row>
    <row r="12" spans="2:65" ht="28.8" x14ac:dyDescent="0.3">
      <c r="B12" s="14" t="s">
        <v>263</v>
      </c>
      <c r="C12" s="13">
        <v>0.43778801843317999</v>
      </c>
      <c r="D12" s="13">
        <v>0.416382252559727</v>
      </c>
      <c r="E12" s="13">
        <v>0.45042492917846999</v>
      </c>
      <c r="F12" s="13"/>
      <c r="G12" s="13">
        <v>0.47457627118644102</v>
      </c>
      <c r="H12" s="13">
        <v>0.36231884057970998</v>
      </c>
      <c r="I12" s="13">
        <v>0.42753623188405798</v>
      </c>
      <c r="J12" s="13">
        <v>0.48837209302325602</v>
      </c>
      <c r="K12" s="13">
        <v>0.45614035087719301</v>
      </c>
      <c r="L12" s="13">
        <v>0.6</v>
      </c>
      <c r="M12" s="13"/>
      <c r="N12" s="13">
        <v>0.415584415584416</v>
      </c>
      <c r="O12" s="13">
        <v>0.5</v>
      </c>
      <c r="P12" s="13">
        <v>0.44791666666666702</v>
      </c>
      <c r="Q12" s="13">
        <v>0.4</v>
      </c>
      <c r="R12" s="13"/>
      <c r="S12" s="13">
        <v>0.37837837837837801</v>
      </c>
      <c r="T12" s="13">
        <v>0.44262295081967201</v>
      </c>
      <c r="U12" s="13">
        <v>0.55555555555555602</v>
      </c>
      <c r="V12" s="13">
        <v>0.47916666666666702</v>
      </c>
      <c r="W12" s="13">
        <v>0.33333333333333298</v>
      </c>
      <c r="X12" s="13">
        <v>0.42622950819672101</v>
      </c>
      <c r="Y12" s="13">
        <v>0.47058823529411797</v>
      </c>
      <c r="Z12" s="13">
        <v>0.476190476190476</v>
      </c>
      <c r="AA12" s="13">
        <v>0.51111111111111096</v>
      </c>
      <c r="AB12" s="13">
        <v>0.51162790697674398</v>
      </c>
      <c r="AC12" s="13">
        <v>0.35483870967741898</v>
      </c>
      <c r="AD12" s="13">
        <v>0.28571428571428598</v>
      </c>
      <c r="AE12" s="13"/>
      <c r="AF12" s="13">
        <v>0.43875968992248099</v>
      </c>
      <c r="AG12" s="13">
        <v>0.2</v>
      </c>
      <c r="AH12" s="13"/>
      <c r="AI12" s="13">
        <v>2.1186440677966101E-2</v>
      </c>
      <c r="AJ12" s="13">
        <v>0.27536231884057999</v>
      </c>
      <c r="AK12" s="13">
        <v>0.77108433734939796</v>
      </c>
      <c r="AL12" s="13"/>
      <c r="AM12" s="13">
        <v>2.9411764705882401E-2</v>
      </c>
      <c r="AN12" s="13">
        <v>3.8461538461538498E-2</v>
      </c>
      <c r="AO12" s="13">
        <v>8.4615384615384606E-2</v>
      </c>
      <c r="AP12" s="13"/>
      <c r="AQ12" s="13">
        <v>0.39628482972136198</v>
      </c>
      <c r="AR12" s="13">
        <v>0.48012232415902101</v>
      </c>
      <c r="AS12" s="13"/>
      <c r="AT12" s="13">
        <v>0.40384615384615402</v>
      </c>
      <c r="AU12" s="13">
        <v>0.45</v>
      </c>
      <c r="AV12" s="13"/>
      <c r="AW12" s="13">
        <v>0.46305418719211799</v>
      </c>
      <c r="AX12" s="13">
        <v>0.42465753424657499</v>
      </c>
      <c r="AY12" s="13"/>
      <c r="AZ12" s="13">
        <v>0.45090909090909098</v>
      </c>
      <c r="BA12" s="13">
        <v>0.41758241758241799</v>
      </c>
      <c r="BB12" s="13"/>
      <c r="BC12" s="13">
        <v>0.44186046511627902</v>
      </c>
      <c r="BD12" s="13">
        <v>0.393364928909953</v>
      </c>
      <c r="BE12" s="13"/>
      <c r="BF12" s="13">
        <v>0.402985074626866</v>
      </c>
      <c r="BG12" s="13">
        <v>0.46666666666666701</v>
      </c>
      <c r="BH12" s="13"/>
      <c r="BI12" s="13">
        <v>0.37179487179487197</v>
      </c>
      <c r="BJ12" s="13">
        <v>0.44699646643109497</v>
      </c>
      <c r="BK12" s="13"/>
      <c r="BL12" s="13">
        <v>0.45229681978798603</v>
      </c>
      <c r="BM12" s="13">
        <v>0.43874643874643898</v>
      </c>
    </row>
    <row r="13" spans="2:65" x14ac:dyDescent="0.3">
      <c r="B13" s="14" t="s">
        <v>91</v>
      </c>
      <c r="C13" s="22">
        <v>1.8433179723502301E-2</v>
      </c>
      <c r="D13" s="22">
        <v>1.7064846416382298E-2</v>
      </c>
      <c r="E13" s="22">
        <v>1.9830028328611901E-2</v>
      </c>
      <c r="F13" s="22"/>
      <c r="G13" s="22">
        <v>0</v>
      </c>
      <c r="H13" s="22">
        <v>3.3816425120772903E-2</v>
      </c>
      <c r="I13" s="22">
        <v>2.1739130434782601E-2</v>
      </c>
      <c r="J13" s="22">
        <v>0</v>
      </c>
      <c r="K13" s="22">
        <v>1.7543859649122799E-2</v>
      </c>
      <c r="L13" s="22">
        <v>2.2222222222222199E-2</v>
      </c>
      <c r="M13" s="22"/>
      <c r="N13" s="22">
        <v>4.3290043290043299E-3</v>
      </c>
      <c r="O13" s="22">
        <v>1.7857142857142901E-2</v>
      </c>
      <c r="P13" s="22">
        <v>3.125E-2</v>
      </c>
      <c r="Q13" s="22">
        <v>3.3333333333333298E-2</v>
      </c>
      <c r="R13" s="22"/>
      <c r="S13" s="22">
        <v>0</v>
      </c>
      <c r="T13" s="22">
        <v>1.63934426229508E-2</v>
      </c>
      <c r="U13" s="22">
        <v>0</v>
      </c>
      <c r="V13" s="22">
        <v>0</v>
      </c>
      <c r="W13" s="22">
        <v>1.85185185185185E-2</v>
      </c>
      <c r="X13" s="22">
        <v>3.2786885245901599E-2</v>
      </c>
      <c r="Y13" s="22">
        <v>1.9607843137254902E-2</v>
      </c>
      <c r="Z13" s="22">
        <v>0</v>
      </c>
      <c r="AA13" s="22">
        <v>3.3333333333333298E-2</v>
      </c>
      <c r="AB13" s="22">
        <v>6.9767441860465101E-2</v>
      </c>
      <c r="AC13" s="22">
        <v>3.2258064516128997E-2</v>
      </c>
      <c r="AD13" s="22">
        <v>0</v>
      </c>
      <c r="AE13" s="22"/>
      <c r="AF13" s="22">
        <v>1.8604651162790701E-2</v>
      </c>
      <c r="AG13" s="22">
        <v>0</v>
      </c>
      <c r="AH13" s="22"/>
      <c r="AI13" s="22">
        <v>8.4745762711864406E-3</v>
      </c>
      <c r="AJ13" s="22">
        <v>1.4492753623188401E-2</v>
      </c>
      <c r="AK13" s="22">
        <v>2.7108433734939801E-2</v>
      </c>
      <c r="AL13" s="22"/>
      <c r="AM13" s="22">
        <v>0</v>
      </c>
      <c r="AN13" s="22">
        <v>3.8461538461538498E-2</v>
      </c>
      <c r="AO13" s="22">
        <v>0</v>
      </c>
      <c r="AP13" s="22"/>
      <c r="AQ13" s="22">
        <v>1.8575851393188899E-2</v>
      </c>
      <c r="AR13" s="22">
        <v>1.8348623853211E-2</v>
      </c>
      <c r="AS13" s="22"/>
      <c r="AT13" s="22">
        <v>1.9230769230769201E-2</v>
      </c>
      <c r="AU13" s="22">
        <v>1.8749999999999999E-2</v>
      </c>
      <c r="AV13" s="22"/>
      <c r="AW13" s="22">
        <v>1.47783251231527E-2</v>
      </c>
      <c r="AX13" s="22">
        <v>2.0547945205479499E-2</v>
      </c>
      <c r="AY13" s="22"/>
      <c r="AZ13" s="22">
        <v>2.1818181818181799E-2</v>
      </c>
      <c r="BA13" s="22">
        <v>1.6483516483516501E-2</v>
      </c>
      <c r="BB13" s="22"/>
      <c r="BC13" s="22">
        <v>2.32558139534884E-2</v>
      </c>
      <c r="BD13" s="22">
        <v>1.8957345971564E-2</v>
      </c>
      <c r="BE13" s="22"/>
      <c r="BF13" s="22">
        <v>2.2388059701492501E-2</v>
      </c>
      <c r="BG13" s="22">
        <v>2.3809523809523801E-2</v>
      </c>
      <c r="BH13" s="22"/>
      <c r="BI13" s="22">
        <v>3.8461538461538498E-2</v>
      </c>
      <c r="BJ13" s="22">
        <v>1.5901060070671401E-2</v>
      </c>
      <c r="BK13" s="22"/>
      <c r="BL13" s="22">
        <v>1.7667844522968199E-2</v>
      </c>
      <c r="BM13" s="22">
        <v>1.7094017094017099E-2</v>
      </c>
    </row>
    <row r="14" spans="2:65" x14ac:dyDescent="0.3">
      <c r="B14" s="15"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M18"/>
  <sheetViews>
    <sheetView showGridLines="0" workbookViewId="0">
      <pane xSplit="2" topLeftCell="C1" activePane="topRight" state="frozen"/>
      <selection activeCell="D19" sqref="D19"/>
      <selection pane="topRight" activeCell="D19" sqref="D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ht="28.8" x14ac:dyDescent="0.3">
      <c r="B8" s="14" t="s">
        <v>259</v>
      </c>
      <c r="C8" s="13">
        <v>8.6021505376344107E-2</v>
      </c>
      <c r="D8" s="13">
        <v>9.8976109215017094E-2</v>
      </c>
      <c r="E8" s="13">
        <v>7.6487252124645896E-2</v>
      </c>
      <c r="F8" s="13"/>
      <c r="G8" s="13">
        <v>5.0847457627118599E-2</v>
      </c>
      <c r="H8" s="13">
        <v>0.14492753623188401</v>
      </c>
      <c r="I8" s="13">
        <v>0.101449275362319</v>
      </c>
      <c r="J8" s="13">
        <v>3.4883720930232599E-2</v>
      </c>
      <c r="K8" s="13">
        <v>5.2631578947368397E-2</v>
      </c>
      <c r="L8" s="13">
        <v>0</v>
      </c>
      <c r="M8" s="13"/>
      <c r="N8" s="13">
        <v>0.112554112554113</v>
      </c>
      <c r="O8" s="13">
        <v>3.5714285714285698E-2</v>
      </c>
      <c r="P8" s="13">
        <v>9.375E-2</v>
      </c>
      <c r="Q8" s="13">
        <v>0.1</v>
      </c>
      <c r="R8" s="13"/>
      <c r="S8" s="13">
        <v>0.101351351351351</v>
      </c>
      <c r="T8" s="13">
        <v>0.13114754098360701</v>
      </c>
      <c r="U8" s="13">
        <v>5.5555555555555601E-2</v>
      </c>
      <c r="V8" s="13">
        <v>6.25E-2</v>
      </c>
      <c r="W8" s="13">
        <v>9.2592592592592601E-2</v>
      </c>
      <c r="X8" s="13">
        <v>6.5573770491803296E-2</v>
      </c>
      <c r="Y8" s="13">
        <v>7.8431372549019607E-2</v>
      </c>
      <c r="Z8" s="13">
        <v>0.14285714285714299</v>
      </c>
      <c r="AA8" s="13">
        <v>7.7777777777777807E-2</v>
      </c>
      <c r="AB8" s="13">
        <v>4.6511627906976702E-2</v>
      </c>
      <c r="AC8" s="13">
        <v>6.4516129032258104E-2</v>
      </c>
      <c r="AD8" s="13">
        <v>0.14285714285714299</v>
      </c>
      <c r="AE8" s="13"/>
      <c r="AF8" s="13">
        <v>8.6821705426356602E-2</v>
      </c>
      <c r="AG8" s="13">
        <v>0</v>
      </c>
      <c r="AH8" s="13"/>
      <c r="AI8" s="13">
        <v>0.152542372881356</v>
      </c>
      <c r="AJ8" s="13">
        <v>0.15942028985507201</v>
      </c>
      <c r="AK8" s="13">
        <v>2.7108433734939801E-2</v>
      </c>
      <c r="AL8" s="13"/>
      <c r="AM8" s="13">
        <v>0.23529411764705899</v>
      </c>
      <c r="AN8" s="13">
        <v>0.28846153846153799</v>
      </c>
      <c r="AO8" s="13">
        <v>3.8461538461538498E-2</v>
      </c>
      <c r="AP8" s="13"/>
      <c r="AQ8" s="13">
        <v>0.11764705882352899</v>
      </c>
      <c r="AR8" s="13">
        <v>5.5045871559633003E-2</v>
      </c>
      <c r="AS8" s="13"/>
      <c r="AT8" s="13">
        <v>9.6153846153846201E-2</v>
      </c>
      <c r="AU8" s="13">
        <v>7.7083333333333295E-2</v>
      </c>
      <c r="AV8" s="13"/>
      <c r="AW8" s="13">
        <v>8.8669950738916301E-2</v>
      </c>
      <c r="AX8" s="13">
        <v>8.6757990867579904E-2</v>
      </c>
      <c r="AY8" s="13"/>
      <c r="AZ8" s="13">
        <v>6.18181818181818E-2</v>
      </c>
      <c r="BA8" s="13">
        <v>0.104395604395604</v>
      </c>
      <c r="BB8" s="13"/>
      <c r="BC8" s="13">
        <v>0.107558139534884</v>
      </c>
      <c r="BD8" s="13">
        <v>7.5829383886255902E-2</v>
      </c>
      <c r="BE8" s="13"/>
      <c r="BF8" s="13">
        <v>0.12686567164179099</v>
      </c>
      <c r="BG8" s="13">
        <v>9.5238095238095205E-2</v>
      </c>
      <c r="BH8" s="13"/>
      <c r="BI8" s="13">
        <v>0.128205128205128</v>
      </c>
      <c r="BJ8" s="13">
        <v>7.95053003533569E-2</v>
      </c>
      <c r="BK8" s="13"/>
      <c r="BL8" s="13">
        <v>4.9469964664311E-2</v>
      </c>
      <c r="BM8" s="13">
        <v>0.113960113960114</v>
      </c>
    </row>
    <row r="9" spans="2:65" ht="28.8" x14ac:dyDescent="0.3">
      <c r="B9" s="14" t="s">
        <v>260</v>
      </c>
      <c r="C9" s="13">
        <v>0.13671274961597499</v>
      </c>
      <c r="D9" s="13">
        <v>0.139931740614334</v>
      </c>
      <c r="E9" s="13">
        <v>0.13597733711048199</v>
      </c>
      <c r="F9" s="13"/>
      <c r="G9" s="13">
        <v>0.152542372881356</v>
      </c>
      <c r="H9" s="13">
        <v>0.217391304347826</v>
      </c>
      <c r="I9" s="13">
        <v>9.4202898550724598E-2</v>
      </c>
      <c r="J9" s="13">
        <v>9.3023255813953501E-2</v>
      </c>
      <c r="K9" s="13">
        <v>7.0175438596491196E-2</v>
      </c>
      <c r="L9" s="13">
        <v>2.2222222222222199E-2</v>
      </c>
      <c r="M9" s="13"/>
      <c r="N9" s="13">
        <v>0.168831168831169</v>
      </c>
      <c r="O9" s="13">
        <v>0.148809523809524</v>
      </c>
      <c r="P9" s="13">
        <v>9.375E-2</v>
      </c>
      <c r="Q9" s="13">
        <v>0.10666666666666701</v>
      </c>
      <c r="R9" s="13"/>
      <c r="S9" s="13">
        <v>0.17567567567567599</v>
      </c>
      <c r="T9" s="13">
        <v>9.8360655737704902E-2</v>
      </c>
      <c r="U9" s="13">
        <v>5.5555555555555601E-2</v>
      </c>
      <c r="V9" s="13">
        <v>0.104166666666667</v>
      </c>
      <c r="W9" s="13">
        <v>0.18518518518518501</v>
      </c>
      <c r="X9" s="13">
        <v>0.18032786885245899</v>
      </c>
      <c r="Y9" s="13">
        <v>9.8039215686274495E-2</v>
      </c>
      <c r="Z9" s="13">
        <v>4.7619047619047603E-2</v>
      </c>
      <c r="AA9" s="13">
        <v>0.16666666666666699</v>
      </c>
      <c r="AB9" s="13">
        <v>9.3023255813953501E-2</v>
      </c>
      <c r="AC9" s="13">
        <v>0.12903225806451599</v>
      </c>
      <c r="AD9" s="13">
        <v>0</v>
      </c>
      <c r="AE9" s="13"/>
      <c r="AF9" s="13">
        <v>0.13798449612403099</v>
      </c>
      <c r="AG9" s="13">
        <v>0</v>
      </c>
      <c r="AH9" s="13"/>
      <c r="AI9" s="13">
        <v>0.224576271186441</v>
      </c>
      <c r="AJ9" s="13">
        <v>0.202898550724638</v>
      </c>
      <c r="AK9" s="13">
        <v>6.02409638554217E-2</v>
      </c>
      <c r="AL9" s="13"/>
      <c r="AM9" s="13">
        <v>0.32352941176470601</v>
      </c>
      <c r="AN9" s="13">
        <v>0.40384615384615402</v>
      </c>
      <c r="AO9" s="13">
        <v>3.8461538461538498E-2</v>
      </c>
      <c r="AP9" s="13"/>
      <c r="AQ9" s="13">
        <v>0.17337461300309601</v>
      </c>
      <c r="AR9" s="13">
        <v>0.100917431192661</v>
      </c>
      <c r="AS9" s="13"/>
      <c r="AT9" s="13">
        <v>0.128205128205128</v>
      </c>
      <c r="AU9" s="13">
        <v>0.13750000000000001</v>
      </c>
      <c r="AV9" s="13"/>
      <c r="AW9" s="13">
        <v>0.13793103448275901</v>
      </c>
      <c r="AX9" s="13">
        <v>0.13242009132420099</v>
      </c>
      <c r="AY9" s="13"/>
      <c r="AZ9" s="13">
        <v>0.105454545454545</v>
      </c>
      <c r="BA9" s="13">
        <v>0.164835164835165</v>
      </c>
      <c r="BB9" s="13"/>
      <c r="BC9" s="13">
        <v>0.165697674418605</v>
      </c>
      <c r="BD9" s="13">
        <v>9.4786729857819899E-2</v>
      </c>
      <c r="BE9" s="13"/>
      <c r="BF9" s="13">
        <v>0.22388059701492499</v>
      </c>
      <c r="BG9" s="13">
        <v>0.128571428571429</v>
      </c>
      <c r="BH9" s="13"/>
      <c r="BI9" s="13">
        <v>0.128205128205128</v>
      </c>
      <c r="BJ9" s="13">
        <v>0.13604240282685501</v>
      </c>
      <c r="BK9" s="13"/>
      <c r="BL9" s="13">
        <v>0.123674911660777</v>
      </c>
      <c r="BM9" s="13">
        <v>0.13960113960114001</v>
      </c>
    </row>
    <row r="10" spans="2:65" ht="28.8" x14ac:dyDescent="0.3">
      <c r="B10" s="14" t="s">
        <v>261</v>
      </c>
      <c r="C10" s="13">
        <v>9.2165898617511496E-2</v>
      </c>
      <c r="D10" s="13">
        <v>0.119453924914676</v>
      </c>
      <c r="E10" s="13">
        <v>7.0821529745042494E-2</v>
      </c>
      <c r="F10" s="13"/>
      <c r="G10" s="13">
        <v>0.11864406779661001</v>
      </c>
      <c r="H10" s="13">
        <v>6.7632850241545903E-2</v>
      </c>
      <c r="I10" s="13">
        <v>0.101449275362319</v>
      </c>
      <c r="J10" s="13">
        <v>0.116279069767442</v>
      </c>
      <c r="K10" s="13">
        <v>0.12280701754386</v>
      </c>
      <c r="L10" s="13">
        <v>2.2222222222222199E-2</v>
      </c>
      <c r="M10" s="13"/>
      <c r="N10" s="13">
        <v>8.2251082251082297E-2</v>
      </c>
      <c r="O10" s="13">
        <v>7.1428571428571397E-2</v>
      </c>
      <c r="P10" s="13">
        <v>0.125</v>
      </c>
      <c r="Q10" s="13">
        <v>0.10666666666666701</v>
      </c>
      <c r="R10" s="13"/>
      <c r="S10" s="13">
        <v>0.101351351351351</v>
      </c>
      <c r="T10" s="13">
        <v>8.1967213114754106E-2</v>
      </c>
      <c r="U10" s="13">
        <v>5.5555555555555601E-2</v>
      </c>
      <c r="V10" s="13">
        <v>8.3333333333333301E-2</v>
      </c>
      <c r="W10" s="13">
        <v>0.12962962962963001</v>
      </c>
      <c r="X10" s="13">
        <v>0.114754098360656</v>
      </c>
      <c r="Y10" s="13">
        <v>3.9215686274509803E-2</v>
      </c>
      <c r="Z10" s="13">
        <v>0.14285714285714299</v>
      </c>
      <c r="AA10" s="13">
        <v>4.4444444444444398E-2</v>
      </c>
      <c r="AB10" s="13">
        <v>9.3023255813953501E-2</v>
      </c>
      <c r="AC10" s="13">
        <v>0.16129032258064499</v>
      </c>
      <c r="AD10" s="13">
        <v>0.28571428571428598</v>
      </c>
      <c r="AE10" s="13"/>
      <c r="AF10" s="13">
        <v>9.3023255813953501E-2</v>
      </c>
      <c r="AG10" s="13">
        <v>0</v>
      </c>
      <c r="AH10" s="13"/>
      <c r="AI10" s="13">
        <v>0.14830508474576301</v>
      </c>
      <c r="AJ10" s="13">
        <v>0.13043478260869601</v>
      </c>
      <c r="AK10" s="13">
        <v>4.2168674698795199E-2</v>
      </c>
      <c r="AL10" s="13"/>
      <c r="AM10" s="13">
        <v>0.17647058823529399</v>
      </c>
      <c r="AN10" s="13">
        <v>0.17307692307692299</v>
      </c>
      <c r="AO10" s="13">
        <v>0.146153846153846</v>
      </c>
      <c r="AP10" s="13"/>
      <c r="AQ10" s="13">
        <v>9.5975232198142399E-2</v>
      </c>
      <c r="AR10" s="13">
        <v>8.5626911314984705E-2</v>
      </c>
      <c r="AS10" s="13"/>
      <c r="AT10" s="13">
        <v>9.6153846153846201E-2</v>
      </c>
      <c r="AU10" s="13">
        <v>8.9583333333333307E-2</v>
      </c>
      <c r="AV10" s="13"/>
      <c r="AW10" s="13">
        <v>9.3596059113300503E-2</v>
      </c>
      <c r="AX10" s="13">
        <v>9.3607305936073096E-2</v>
      </c>
      <c r="AY10" s="13"/>
      <c r="AZ10" s="13">
        <v>9.4545454545454502E-2</v>
      </c>
      <c r="BA10" s="13">
        <v>9.0659340659340698E-2</v>
      </c>
      <c r="BB10" s="13"/>
      <c r="BC10" s="13">
        <v>9.3023255813953501E-2</v>
      </c>
      <c r="BD10" s="13">
        <v>0.11374407582938401</v>
      </c>
      <c r="BE10" s="13"/>
      <c r="BF10" s="13">
        <v>6.7164179104477598E-2</v>
      </c>
      <c r="BG10" s="13">
        <v>0.10952380952381</v>
      </c>
      <c r="BH10" s="13"/>
      <c r="BI10" s="13">
        <v>0.115384615384615</v>
      </c>
      <c r="BJ10" s="13">
        <v>8.8339222614841006E-2</v>
      </c>
      <c r="BK10" s="13"/>
      <c r="BL10" s="13">
        <v>0.106007067137809</v>
      </c>
      <c r="BM10" s="13">
        <v>7.69230769230769E-2</v>
      </c>
    </row>
    <row r="11" spans="2:65" ht="28.8" x14ac:dyDescent="0.3">
      <c r="B11" s="14" t="s">
        <v>262</v>
      </c>
      <c r="C11" s="13">
        <v>0.112135176651306</v>
      </c>
      <c r="D11" s="13">
        <v>0.139931740614334</v>
      </c>
      <c r="E11" s="13">
        <v>8.7818696883852701E-2</v>
      </c>
      <c r="F11" s="13"/>
      <c r="G11" s="13">
        <v>0.110169491525424</v>
      </c>
      <c r="H11" s="13">
        <v>0.101449275362319</v>
      </c>
      <c r="I11" s="13">
        <v>0.13768115942028999</v>
      </c>
      <c r="J11" s="13">
        <v>0.127906976744186</v>
      </c>
      <c r="K11" s="13">
        <v>8.7719298245614002E-2</v>
      </c>
      <c r="L11" s="13">
        <v>8.8888888888888906E-2</v>
      </c>
      <c r="M11" s="13"/>
      <c r="N11" s="13">
        <v>0.12554112554112601</v>
      </c>
      <c r="O11" s="13">
        <v>8.9285714285714302E-2</v>
      </c>
      <c r="P11" s="13">
        <v>9.375E-2</v>
      </c>
      <c r="Q11" s="13">
        <v>0.133333333333333</v>
      </c>
      <c r="R11" s="13"/>
      <c r="S11" s="13">
        <v>0.108108108108108</v>
      </c>
      <c r="T11" s="13">
        <v>8.1967213114754106E-2</v>
      </c>
      <c r="U11" s="13">
        <v>0.11111111111111099</v>
      </c>
      <c r="V11" s="13">
        <v>0.104166666666667</v>
      </c>
      <c r="W11" s="13">
        <v>0.12962962962963001</v>
      </c>
      <c r="X11" s="13">
        <v>0.14754098360655701</v>
      </c>
      <c r="Y11" s="13">
        <v>0.13725490196078399</v>
      </c>
      <c r="Z11" s="13">
        <v>4.7619047619047603E-2</v>
      </c>
      <c r="AA11" s="13">
        <v>0.122222222222222</v>
      </c>
      <c r="AB11" s="13">
        <v>6.9767441860465101E-2</v>
      </c>
      <c r="AC11" s="13">
        <v>0.16129032258064499</v>
      </c>
      <c r="AD11" s="13">
        <v>0</v>
      </c>
      <c r="AE11" s="13"/>
      <c r="AF11" s="13">
        <v>0.111627906976744</v>
      </c>
      <c r="AG11" s="13">
        <v>0.2</v>
      </c>
      <c r="AH11" s="13"/>
      <c r="AI11" s="13">
        <v>0.186440677966102</v>
      </c>
      <c r="AJ11" s="13">
        <v>0.115942028985507</v>
      </c>
      <c r="AK11" s="13">
        <v>6.02409638554217E-2</v>
      </c>
      <c r="AL11" s="13"/>
      <c r="AM11" s="13">
        <v>8.8235294117647106E-2</v>
      </c>
      <c r="AN11" s="13">
        <v>0.115384615384615</v>
      </c>
      <c r="AO11" s="13">
        <v>0.253846153846154</v>
      </c>
      <c r="AP11" s="13"/>
      <c r="AQ11" s="13">
        <v>0.111455108359133</v>
      </c>
      <c r="AR11" s="13">
        <v>0.113149847094801</v>
      </c>
      <c r="AS11" s="13"/>
      <c r="AT11" s="13">
        <v>0.147435897435897</v>
      </c>
      <c r="AU11" s="13">
        <v>0.102083333333333</v>
      </c>
      <c r="AV11" s="13"/>
      <c r="AW11" s="13">
        <v>0.12807881773398999</v>
      </c>
      <c r="AX11" s="13">
        <v>0.105022831050228</v>
      </c>
      <c r="AY11" s="13"/>
      <c r="AZ11" s="13">
        <v>0.12</v>
      </c>
      <c r="BA11" s="13">
        <v>0.10989010989011</v>
      </c>
      <c r="BB11" s="13"/>
      <c r="BC11" s="13">
        <v>0.104651162790698</v>
      </c>
      <c r="BD11" s="13">
        <v>0.13270142180094799</v>
      </c>
      <c r="BE11" s="13"/>
      <c r="BF11" s="13">
        <v>0.104477611940299</v>
      </c>
      <c r="BG11" s="13">
        <v>0.104761904761905</v>
      </c>
      <c r="BH11" s="13"/>
      <c r="BI11" s="13">
        <v>0.21794871794871801</v>
      </c>
      <c r="BJ11" s="13">
        <v>9.8939929328621903E-2</v>
      </c>
      <c r="BK11" s="13"/>
      <c r="BL11" s="13">
        <v>0.13427561837455801</v>
      </c>
      <c r="BM11" s="13">
        <v>9.11680911680912E-2</v>
      </c>
    </row>
    <row r="12" spans="2:65" ht="28.8" x14ac:dyDescent="0.3">
      <c r="B12" s="14" t="s">
        <v>263</v>
      </c>
      <c r="C12" s="13">
        <v>0.55145929339477695</v>
      </c>
      <c r="D12" s="13">
        <v>0.48122866894198002</v>
      </c>
      <c r="E12" s="13">
        <v>0.606232294617564</v>
      </c>
      <c r="F12" s="13"/>
      <c r="G12" s="13">
        <v>0.55084745762711895</v>
      </c>
      <c r="H12" s="13">
        <v>0.45410628019323701</v>
      </c>
      <c r="I12" s="13">
        <v>0.55797101449275399</v>
      </c>
      <c r="J12" s="13">
        <v>0.59302325581395399</v>
      </c>
      <c r="K12" s="13">
        <v>0.61403508771929804</v>
      </c>
      <c r="L12" s="13">
        <v>0.82222222222222197</v>
      </c>
      <c r="M12" s="13"/>
      <c r="N12" s="13">
        <v>0.506493506493506</v>
      </c>
      <c r="O12" s="13">
        <v>0.625</v>
      </c>
      <c r="P12" s="13">
        <v>0.57291666666666696</v>
      </c>
      <c r="Q12" s="13">
        <v>0.51333333333333298</v>
      </c>
      <c r="R12" s="13"/>
      <c r="S12" s="13">
        <v>0.5</v>
      </c>
      <c r="T12" s="13">
        <v>0.59016393442622905</v>
      </c>
      <c r="U12" s="13">
        <v>0.69444444444444398</v>
      </c>
      <c r="V12" s="13">
        <v>0.64583333333333304</v>
      </c>
      <c r="W12" s="13">
        <v>0.42592592592592599</v>
      </c>
      <c r="X12" s="13">
        <v>0.47540983606557402</v>
      </c>
      <c r="Y12" s="13">
        <v>0.60784313725490202</v>
      </c>
      <c r="Z12" s="13">
        <v>0.61904761904761896</v>
      </c>
      <c r="AA12" s="13">
        <v>0.56666666666666698</v>
      </c>
      <c r="AB12" s="13">
        <v>0.65116279069767402</v>
      </c>
      <c r="AC12" s="13">
        <v>0.45161290322580599</v>
      </c>
      <c r="AD12" s="13">
        <v>0.57142857142857095</v>
      </c>
      <c r="AE12" s="13"/>
      <c r="AF12" s="13">
        <v>0.54883720930232605</v>
      </c>
      <c r="AG12" s="13">
        <v>0.8</v>
      </c>
      <c r="AH12" s="13"/>
      <c r="AI12" s="13">
        <v>0.27542372881355898</v>
      </c>
      <c r="AJ12" s="13">
        <v>0.376811594202899</v>
      </c>
      <c r="AK12" s="13">
        <v>0.78915662650602403</v>
      </c>
      <c r="AL12" s="13"/>
      <c r="AM12" s="13">
        <v>0.161764705882353</v>
      </c>
      <c r="AN12" s="13">
        <v>0</v>
      </c>
      <c r="AO12" s="13">
        <v>0.507692307692308</v>
      </c>
      <c r="AP12" s="13"/>
      <c r="AQ12" s="13">
        <v>0.47987616099071201</v>
      </c>
      <c r="AR12" s="13">
        <v>0.62385321100917401</v>
      </c>
      <c r="AS12" s="13"/>
      <c r="AT12" s="13">
        <v>0.5</v>
      </c>
      <c r="AU12" s="13">
        <v>0.57499999999999996</v>
      </c>
      <c r="AV12" s="13"/>
      <c r="AW12" s="13">
        <v>0.54679802955665002</v>
      </c>
      <c r="AX12" s="13">
        <v>0.55251141552511396</v>
      </c>
      <c r="AY12" s="13"/>
      <c r="AZ12" s="13">
        <v>0.59272727272727299</v>
      </c>
      <c r="BA12" s="13">
        <v>0.51373626373626402</v>
      </c>
      <c r="BB12" s="13"/>
      <c r="BC12" s="13">
        <v>0.50581395348837199</v>
      </c>
      <c r="BD12" s="13">
        <v>0.559241706161137</v>
      </c>
      <c r="BE12" s="13"/>
      <c r="BF12" s="13">
        <v>0.462686567164179</v>
      </c>
      <c r="BG12" s="13">
        <v>0.53333333333333299</v>
      </c>
      <c r="BH12" s="13"/>
      <c r="BI12" s="13">
        <v>0.41025641025641002</v>
      </c>
      <c r="BJ12" s="13">
        <v>0.57420494699646596</v>
      </c>
      <c r="BK12" s="13"/>
      <c r="BL12" s="13">
        <v>0.56537102473498202</v>
      </c>
      <c r="BM12" s="13">
        <v>0.55840455840455805</v>
      </c>
    </row>
    <row r="13" spans="2:65" x14ac:dyDescent="0.3">
      <c r="B13" s="14" t="s">
        <v>91</v>
      </c>
      <c r="C13" s="22">
        <v>2.1505376344085999E-2</v>
      </c>
      <c r="D13" s="22">
        <v>2.0477815699658699E-2</v>
      </c>
      <c r="E13" s="22">
        <v>2.2662889518413599E-2</v>
      </c>
      <c r="F13" s="22"/>
      <c r="G13" s="22">
        <v>1.6949152542372899E-2</v>
      </c>
      <c r="H13" s="22">
        <v>1.4492753623188401E-2</v>
      </c>
      <c r="I13" s="22">
        <v>7.2463768115942004E-3</v>
      </c>
      <c r="J13" s="22">
        <v>3.4883720930232599E-2</v>
      </c>
      <c r="K13" s="22">
        <v>5.2631578947368397E-2</v>
      </c>
      <c r="L13" s="22">
        <v>4.4444444444444398E-2</v>
      </c>
      <c r="M13" s="22"/>
      <c r="N13" s="22">
        <v>4.3290043290043299E-3</v>
      </c>
      <c r="O13" s="22">
        <v>2.9761904761904798E-2</v>
      </c>
      <c r="P13" s="22">
        <v>2.0833333333333301E-2</v>
      </c>
      <c r="Q13" s="22">
        <v>0.04</v>
      </c>
      <c r="R13" s="22"/>
      <c r="S13" s="22">
        <v>1.35135135135135E-2</v>
      </c>
      <c r="T13" s="22">
        <v>1.63934426229508E-2</v>
      </c>
      <c r="U13" s="22">
        <v>2.7777777777777801E-2</v>
      </c>
      <c r="V13" s="22">
        <v>0</v>
      </c>
      <c r="W13" s="22">
        <v>3.7037037037037E-2</v>
      </c>
      <c r="X13" s="22">
        <v>1.63934426229508E-2</v>
      </c>
      <c r="Y13" s="22">
        <v>3.9215686274509803E-2</v>
      </c>
      <c r="Z13" s="22">
        <v>0</v>
      </c>
      <c r="AA13" s="22">
        <v>2.2222222222222199E-2</v>
      </c>
      <c r="AB13" s="22">
        <v>4.6511627906976702E-2</v>
      </c>
      <c r="AC13" s="22">
        <v>3.2258064516128997E-2</v>
      </c>
      <c r="AD13" s="22">
        <v>0</v>
      </c>
      <c r="AE13" s="22"/>
      <c r="AF13" s="22">
        <v>2.1705426356589098E-2</v>
      </c>
      <c r="AG13" s="22">
        <v>0</v>
      </c>
      <c r="AH13" s="22"/>
      <c r="AI13" s="22">
        <v>1.27118644067797E-2</v>
      </c>
      <c r="AJ13" s="22">
        <v>1.4492753623188401E-2</v>
      </c>
      <c r="AK13" s="22">
        <v>2.1084337349397599E-2</v>
      </c>
      <c r="AL13" s="22"/>
      <c r="AM13" s="22">
        <v>1.4705882352941201E-2</v>
      </c>
      <c r="AN13" s="22">
        <v>1.9230769230769201E-2</v>
      </c>
      <c r="AO13" s="22">
        <v>1.5384615384615399E-2</v>
      </c>
      <c r="AP13" s="22"/>
      <c r="AQ13" s="22">
        <v>2.1671826625387001E-2</v>
      </c>
      <c r="AR13" s="22">
        <v>2.1406727828746201E-2</v>
      </c>
      <c r="AS13" s="22"/>
      <c r="AT13" s="22">
        <v>3.2051282051282E-2</v>
      </c>
      <c r="AU13" s="22">
        <v>1.8749999999999999E-2</v>
      </c>
      <c r="AV13" s="22"/>
      <c r="AW13" s="22">
        <v>4.92610837438424E-3</v>
      </c>
      <c r="AX13" s="22">
        <v>2.96803652968037E-2</v>
      </c>
      <c r="AY13" s="22"/>
      <c r="AZ13" s="22">
        <v>2.54545454545455E-2</v>
      </c>
      <c r="BA13" s="22">
        <v>1.6483516483516501E-2</v>
      </c>
      <c r="BB13" s="22"/>
      <c r="BC13" s="22">
        <v>2.32558139534884E-2</v>
      </c>
      <c r="BD13" s="22">
        <v>2.3696682464454999E-2</v>
      </c>
      <c r="BE13" s="22"/>
      <c r="BF13" s="22">
        <v>1.49253731343284E-2</v>
      </c>
      <c r="BG13" s="22">
        <v>2.8571428571428598E-2</v>
      </c>
      <c r="BH13" s="22"/>
      <c r="BI13" s="22">
        <v>0</v>
      </c>
      <c r="BJ13" s="22">
        <v>2.2968197879858699E-2</v>
      </c>
      <c r="BK13" s="22"/>
      <c r="BL13" s="22">
        <v>2.1201413427561801E-2</v>
      </c>
      <c r="BM13" s="22">
        <v>1.9943019943019901E-2</v>
      </c>
    </row>
    <row r="14" spans="2:65" x14ac:dyDescent="0.3">
      <c r="B14" s="15"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M18"/>
  <sheetViews>
    <sheetView showGridLines="0" workbookViewId="0">
      <pane xSplit="2" topLeftCell="C1" activePane="topRight" state="frozen"/>
      <selection activeCell="D19" sqref="D19"/>
      <selection pane="topRight" activeCell="D19" sqref="D19"/>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651</v>
      </c>
      <c r="D7" s="10">
        <v>293</v>
      </c>
      <c r="E7" s="10">
        <v>353</v>
      </c>
      <c r="F7" s="10"/>
      <c r="G7" s="10">
        <v>118</v>
      </c>
      <c r="H7" s="10">
        <v>207</v>
      </c>
      <c r="I7" s="10">
        <v>138</v>
      </c>
      <c r="J7" s="10">
        <v>86</v>
      </c>
      <c r="K7" s="10">
        <v>57</v>
      </c>
      <c r="L7" s="10">
        <v>45</v>
      </c>
      <c r="M7" s="10"/>
      <c r="N7" s="10">
        <v>231</v>
      </c>
      <c r="O7" s="10">
        <v>168</v>
      </c>
      <c r="P7" s="10">
        <v>96</v>
      </c>
      <c r="Q7" s="10">
        <v>150</v>
      </c>
      <c r="R7" s="10"/>
      <c r="S7" s="10">
        <v>148</v>
      </c>
      <c r="T7" s="10">
        <v>61</v>
      </c>
      <c r="U7" s="10">
        <v>36</v>
      </c>
      <c r="V7" s="10">
        <v>48</v>
      </c>
      <c r="W7" s="10">
        <v>54</v>
      </c>
      <c r="X7" s="10">
        <v>61</v>
      </c>
      <c r="Y7" s="10">
        <v>51</v>
      </c>
      <c r="Z7" s="10">
        <v>21</v>
      </c>
      <c r="AA7" s="10">
        <v>90</v>
      </c>
      <c r="AB7" s="10">
        <v>43</v>
      </c>
      <c r="AC7" s="10">
        <v>31</v>
      </c>
      <c r="AD7" s="10">
        <v>7</v>
      </c>
      <c r="AE7" s="10"/>
      <c r="AF7" s="10">
        <v>645</v>
      </c>
      <c r="AG7" s="10">
        <v>5</v>
      </c>
      <c r="AH7" s="10"/>
      <c r="AI7" s="10">
        <v>236</v>
      </c>
      <c r="AJ7" s="10">
        <v>69</v>
      </c>
      <c r="AK7" s="10">
        <v>332</v>
      </c>
      <c r="AL7" s="10"/>
      <c r="AM7" s="10">
        <v>68</v>
      </c>
      <c r="AN7" s="10">
        <v>52</v>
      </c>
      <c r="AO7" s="10">
        <v>130</v>
      </c>
      <c r="AP7" s="10"/>
      <c r="AQ7" s="10">
        <v>323</v>
      </c>
      <c r="AR7" s="10">
        <v>327</v>
      </c>
      <c r="AS7" s="10"/>
      <c r="AT7" s="10">
        <v>156</v>
      </c>
      <c r="AU7" s="10">
        <v>480</v>
      </c>
      <c r="AV7" s="10"/>
      <c r="AW7" s="10">
        <v>203</v>
      </c>
      <c r="AX7" s="10">
        <v>438</v>
      </c>
      <c r="AY7" s="10"/>
      <c r="AZ7" s="10">
        <v>275</v>
      </c>
      <c r="BA7" s="10">
        <v>364</v>
      </c>
      <c r="BB7" s="10"/>
      <c r="BC7" s="10">
        <v>344</v>
      </c>
      <c r="BD7" s="10">
        <v>211</v>
      </c>
      <c r="BE7" s="10"/>
      <c r="BF7" s="10">
        <v>134</v>
      </c>
      <c r="BG7" s="10">
        <v>210</v>
      </c>
      <c r="BH7" s="10"/>
      <c r="BI7" s="10">
        <v>78</v>
      </c>
      <c r="BJ7" s="10">
        <v>566</v>
      </c>
      <c r="BK7" s="10"/>
      <c r="BL7" s="10">
        <v>283</v>
      </c>
      <c r="BM7" s="10">
        <v>351</v>
      </c>
    </row>
    <row r="8" spans="2:65" ht="28.8" x14ac:dyDescent="0.3">
      <c r="B8" s="14" t="s">
        <v>259</v>
      </c>
      <c r="C8" s="13">
        <v>6.6052227342549896E-2</v>
      </c>
      <c r="D8" s="13">
        <v>5.4607508532423202E-2</v>
      </c>
      <c r="E8" s="13">
        <v>7.6487252124645896E-2</v>
      </c>
      <c r="F8" s="13"/>
      <c r="G8" s="13">
        <v>5.93220338983051E-2</v>
      </c>
      <c r="H8" s="13">
        <v>0.101449275362319</v>
      </c>
      <c r="I8" s="13">
        <v>5.7971014492753603E-2</v>
      </c>
      <c r="J8" s="13">
        <v>4.6511627906976702E-2</v>
      </c>
      <c r="K8" s="13">
        <v>1.7543859649122799E-2</v>
      </c>
      <c r="L8" s="13">
        <v>4.4444444444444398E-2</v>
      </c>
      <c r="M8" s="13"/>
      <c r="N8" s="13">
        <v>5.62770562770563E-2</v>
      </c>
      <c r="O8" s="13">
        <v>2.3809523809523801E-2</v>
      </c>
      <c r="P8" s="13">
        <v>0.114583333333333</v>
      </c>
      <c r="Q8" s="13">
        <v>0.1</v>
      </c>
      <c r="R8" s="13"/>
      <c r="S8" s="13">
        <v>5.4054054054054099E-2</v>
      </c>
      <c r="T8" s="13">
        <v>9.8360655737704902E-2</v>
      </c>
      <c r="U8" s="13">
        <v>8.3333333333333301E-2</v>
      </c>
      <c r="V8" s="13">
        <v>4.1666666666666699E-2</v>
      </c>
      <c r="W8" s="13">
        <v>5.5555555555555601E-2</v>
      </c>
      <c r="X8" s="13">
        <v>8.1967213114754106E-2</v>
      </c>
      <c r="Y8" s="13">
        <v>1.9607843137254902E-2</v>
      </c>
      <c r="Z8" s="13">
        <v>9.5238095238095205E-2</v>
      </c>
      <c r="AA8" s="13">
        <v>6.6666666666666693E-2</v>
      </c>
      <c r="AB8" s="13">
        <v>9.3023255813953501E-2</v>
      </c>
      <c r="AC8" s="13">
        <v>6.4516129032258104E-2</v>
      </c>
      <c r="AD8" s="13">
        <v>0.14285714285714299</v>
      </c>
      <c r="AE8" s="13"/>
      <c r="AF8" s="13">
        <v>6.6666666666666693E-2</v>
      </c>
      <c r="AG8" s="13">
        <v>0</v>
      </c>
      <c r="AH8" s="13"/>
      <c r="AI8" s="13">
        <v>0.13135593220339001</v>
      </c>
      <c r="AJ8" s="13">
        <v>0.101449275362319</v>
      </c>
      <c r="AK8" s="13">
        <v>1.20481927710843E-2</v>
      </c>
      <c r="AL8" s="13"/>
      <c r="AM8" s="13">
        <v>0.191176470588235</v>
      </c>
      <c r="AN8" s="13">
        <v>0.230769230769231</v>
      </c>
      <c r="AO8" s="13">
        <v>7.69230769230769E-2</v>
      </c>
      <c r="AP8" s="13"/>
      <c r="AQ8" s="13">
        <v>7.1207430340557307E-2</v>
      </c>
      <c r="AR8" s="13">
        <v>6.1162079510703397E-2</v>
      </c>
      <c r="AS8" s="13"/>
      <c r="AT8" s="13">
        <v>6.4102564102564097E-2</v>
      </c>
      <c r="AU8" s="13">
        <v>6.4583333333333298E-2</v>
      </c>
      <c r="AV8" s="13"/>
      <c r="AW8" s="13">
        <v>8.3743842364532001E-2</v>
      </c>
      <c r="AX8" s="13">
        <v>5.7077625570776301E-2</v>
      </c>
      <c r="AY8" s="13"/>
      <c r="AZ8" s="13">
        <v>6.5454545454545501E-2</v>
      </c>
      <c r="BA8" s="13">
        <v>6.8681318681318701E-2</v>
      </c>
      <c r="BB8" s="13"/>
      <c r="BC8" s="13">
        <v>7.5581395348837205E-2</v>
      </c>
      <c r="BD8" s="13">
        <v>6.1611374407582901E-2</v>
      </c>
      <c r="BE8" s="13"/>
      <c r="BF8" s="13">
        <v>5.22388059701493E-2</v>
      </c>
      <c r="BG8" s="13">
        <v>9.0476190476190502E-2</v>
      </c>
      <c r="BH8" s="13"/>
      <c r="BI8" s="13">
        <v>0.102564102564103</v>
      </c>
      <c r="BJ8" s="13">
        <v>5.83038869257951E-2</v>
      </c>
      <c r="BK8" s="13"/>
      <c r="BL8" s="13">
        <v>5.6537102473498198E-2</v>
      </c>
      <c r="BM8" s="13">
        <v>6.8376068376068397E-2</v>
      </c>
    </row>
    <row r="9" spans="2:65" ht="28.8" x14ac:dyDescent="0.3">
      <c r="B9" s="14" t="s">
        <v>260</v>
      </c>
      <c r="C9" s="13">
        <v>0.18125960061443899</v>
      </c>
      <c r="D9" s="13">
        <v>0.18430034129692799</v>
      </c>
      <c r="E9" s="13">
        <v>0.18130311614730901</v>
      </c>
      <c r="F9" s="13"/>
      <c r="G9" s="13">
        <v>0.194915254237288</v>
      </c>
      <c r="H9" s="13">
        <v>0.241545893719807</v>
      </c>
      <c r="I9" s="13">
        <v>0.16666666666666699</v>
      </c>
      <c r="J9" s="13">
        <v>0.162790697674419</v>
      </c>
      <c r="K9" s="13">
        <v>0.140350877192982</v>
      </c>
      <c r="L9" s="13">
        <v>0</v>
      </c>
      <c r="M9" s="13"/>
      <c r="N9" s="13">
        <v>0.19480519480519501</v>
      </c>
      <c r="O9" s="13">
        <v>0.172619047619048</v>
      </c>
      <c r="P9" s="13">
        <v>0.19791666666666699</v>
      </c>
      <c r="Q9" s="13">
        <v>0.16</v>
      </c>
      <c r="R9" s="13"/>
      <c r="S9" s="13">
        <v>0.21621621621621601</v>
      </c>
      <c r="T9" s="13">
        <v>0.14754098360655701</v>
      </c>
      <c r="U9" s="13">
        <v>0.11111111111111099</v>
      </c>
      <c r="V9" s="13">
        <v>0.104166666666667</v>
      </c>
      <c r="W9" s="13">
        <v>0.31481481481481499</v>
      </c>
      <c r="X9" s="13">
        <v>0.14754098360655701</v>
      </c>
      <c r="Y9" s="13">
        <v>0.11764705882352899</v>
      </c>
      <c r="Z9" s="13">
        <v>0.19047619047618999</v>
      </c>
      <c r="AA9" s="13">
        <v>0.17777777777777801</v>
      </c>
      <c r="AB9" s="13">
        <v>0.13953488372093001</v>
      </c>
      <c r="AC9" s="13">
        <v>0.25806451612903197</v>
      </c>
      <c r="AD9" s="13">
        <v>0.28571428571428598</v>
      </c>
      <c r="AE9" s="13"/>
      <c r="AF9" s="13">
        <v>0.182945736434109</v>
      </c>
      <c r="AG9" s="13">
        <v>0</v>
      </c>
      <c r="AH9" s="13"/>
      <c r="AI9" s="13">
        <v>0.25423728813559299</v>
      </c>
      <c r="AJ9" s="13">
        <v>0.28985507246376802</v>
      </c>
      <c r="AK9" s="13">
        <v>0.105421686746988</v>
      </c>
      <c r="AL9" s="13"/>
      <c r="AM9" s="13">
        <v>0.26470588235294101</v>
      </c>
      <c r="AN9" s="13">
        <v>0.44230769230769201</v>
      </c>
      <c r="AO9" s="13">
        <v>0.16153846153846199</v>
      </c>
      <c r="AP9" s="13"/>
      <c r="AQ9" s="13">
        <v>0.20433436532507701</v>
      </c>
      <c r="AR9" s="13">
        <v>0.159021406727829</v>
      </c>
      <c r="AS9" s="13"/>
      <c r="AT9" s="13">
        <v>0.19230769230769201</v>
      </c>
      <c r="AU9" s="13">
        <v>0.179166666666667</v>
      </c>
      <c r="AV9" s="13"/>
      <c r="AW9" s="13">
        <v>0.19211822660098499</v>
      </c>
      <c r="AX9" s="13">
        <v>0.175799086757991</v>
      </c>
      <c r="AY9" s="13"/>
      <c r="AZ9" s="13">
        <v>0.163636363636364</v>
      </c>
      <c r="BA9" s="13">
        <v>0.19780219780219799</v>
      </c>
      <c r="BB9" s="13"/>
      <c r="BC9" s="13">
        <v>0.209302325581395</v>
      </c>
      <c r="BD9" s="13">
        <v>0.15639810426540299</v>
      </c>
      <c r="BE9" s="13"/>
      <c r="BF9" s="13">
        <v>0.22388059701492499</v>
      </c>
      <c r="BG9" s="13">
        <v>0.2</v>
      </c>
      <c r="BH9" s="13"/>
      <c r="BI9" s="13">
        <v>0.243589743589744</v>
      </c>
      <c r="BJ9" s="13">
        <v>0.17314487632508799</v>
      </c>
      <c r="BK9" s="13"/>
      <c r="BL9" s="13">
        <v>0.13780918727915201</v>
      </c>
      <c r="BM9" s="13">
        <v>0.20797720797720801</v>
      </c>
    </row>
    <row r="10" spans="2:65" ht="28.8" x14ac:dyDescent="0.3">
      <c r="B10" s="14" t="s">
        <v>261</v>
      </c>
      <c r="C10" s="13">
        <v>9.2165898617511496E-2</v>
      </c>
      <c r="D10" s="13">
        <v>0.112627986348123</v>
      </c>
      <c r="E10" s="13">
        <v>7.6487252124645896E-2</v>
      </c>
      <c r="F10" s="13"/>
      <c r="G10" s="13">
        <v>0.12711864406779699</v>
      </c>
      <c r="H10" s="13">
        <v>9.1787439613526603E-2</v>
      </c>
      <c r="I10" s="13">
        <v>7.9710144927536197E-2</v>
      </c>
      <c r="J10" s="13">
        <v>6.9767441860465101E-2</v>
      </c>
      <c r="K10" s="13">
        <v>0.105263157894737</v>
      </c>
      <c r="L10" s="13">
        <v>6.6666666666666693E-2</v>
      </c>
      <c r="M10" s="13"/>
      <c r="N10" s="13">
        <v>0.103896103896104</v>
      </c>
      <c r="O10" s="13">
        <v>8.9285714285714302E-2</v>
      </c>
      <c r="P10" s="13">
        <v>7.2916666666666699E-2</v>
      </c>
      <c r="Q10" s="13">
        <v>8.6666666666666697E-2</v>
      </c>
      <c r="R10" s="13"/>
      <c r="S10" s="13">
        <v>6.7567567567567599E-2</v>
      </c>
      <c r="T10" s="13">
        <v>8.1967213114754106E-2</v>
      </c>
      <c r="U10" s="13">
        <v>0.11111111111111099</v>
      </c>
      <c r="V10" s="13">
        <v>0.104166666666667</v>
      </c>
      <c r="W10" s="13">
        <v>0.12962962962963001</v>
      </c>
      <c r="X10" s="13">
        <v>8.1967213114754106E-2</v>
      </c>
      <c r="Y10" s="13">
        <v>0.13725490196078399</v>
      </c>
      <c r="Z10" s="13">
        <v>4.7619047619047603E-2</v>
      </c>
      <c r="AA10" s="13">
        <v>7.7777777777777807E-2</v>
      </c>
      <c r="AB10" s="13">
        <v>6.9767441860465101E-2</v>
      </c>
      <c r="AC10" s="13">
        <v>0.16129032258064499</v>
      </c>
      <c r="AD10" s="13">
        <v>0.14285714285714299</v>
      </c>
      <c r="AE10" s="13"/>
      <c r="AF10" s="13">
        <v>9.3023255813953501E-2</v>
      </c>
      <c r="AG10" s="13">
        <v>0</v>
      </c>
      <c r="AH10" s="13"/>
      <c r="AI10" s="13">
        <v>0.13559322033898299</v>
      </c>
      <c r="AJ10" s="13">
        <v>0.15942028985507201</v>
      </c>
      <c r="AK10" s="13">
        <v>4.81927710843374E-2</v>
      </c>
      <c r="AL10" s="13"/>
      <c r="AM10" s="13">
        <v>0.13235294117647101</v>
      </c>
      <c r="AN10" s="13">
        <v>5.7692307692307702E-2</v>
      </c>
      <c r="AO10" s="13">
        <v>0.146153846153846</v>
      </c>
      <c r="AP10" s="13"/>
      <c r="AQ10" s="13">
        <v>0.108359133126935</v>
      </c>
      <c r="AR10" s="13">
        <v>7.3394495412843999E-2</v>
      </c>
      <c r="AS10" s="13"/>
      <c r="AT10" s="13">
        <v>0.115384615384615</v>
      </c>
      <c r="AU10" s="13">
        <v>8.5416666666666696E-2</v>
      </c>
      <c r="AV10" s="13"/>
      <c r="AW10" s="13">
        <v>6.8965517241379296E-2</v>
      </c>
      <c r="AX10" s="13">
        <v>0.105022831050228</v>
      </c>
      <c r="AY10" s="13"/>
      <c r="AZ10" s="13">
        <v>0.08</v>
      </c>
      <c r="BA10" s="13">
        <v>0.104395604395604</v>
      </c>
      <c r="BB10" s="13"/>
      <c r="BC10" s="13">
        <v>9.8837209302325604E-2</v>
      </c>
      <c r="BD10" s="13">
        <v>9.9526066350710901E-2</v>
      </c>
      <c r="BE10" s="13"/>
      <c r="BF10" s="13">
        <v>0.134328358208955</v>
      </c>
      <c r="BG10" s="13">
        <v>7.6190476190476197E-2</v>
      </c>
      <c r="BH10" s="13"/>
      <c r="BI10" s="13">
        <v>6.4102564102564097E-2</v>
      </c>
      <c r="BJ10" s="13">
        <v>9.3639575971731406E-2</v>
      </c>
      <c r="BK10" s="13"/>
      <c r="BL10" s="13">
        <v>8.8339222614841006E-2</v>
      </c>
      <c r="BM10" s="13">
        <v>9.11680911680912E-2</v>
      </c>
    </row>
    <row r="11" spans="2:65" ht="28.8" x14ac:dyDescent="0.3">
      <c r="B11" s="14" t="s">
        <v>262</v>
      </c>
      <c r="C11" s="13">
        <v>8.9093701996927802E-2</v>
      </c>
      <c r="D11" s="13">
        <v>0.12627986348122899</v>
      </c>
      <c r="E11" s="13">
        <v>5.9490084985835703E-2</v>
      </c>
      <c r="F11" s="13"/>
      <c r="G11" s="13">
        <v>7.6271186440677999E-2</v>
      </c>
      <c r="H11" s="13">
        <v>9.6618357487922704E-2</v>
      </c>
      <c r="I11" s="13">
        <v>0.108695652173913</v>
      </c>
      <c r="J11" s="13">
        <v>9.3023255813953501E-2</v>
      </c>
      <c r="K11" s="13">
        <v>3.5087719298245598E-2</v>
      </c>
      <c r="L11" s="13">
        <v>8.8888888888888906E-2</v>
      </c>
      <c r="M11" s="13"/>
      <c r="N11" s="13">
        <v>9.9567099567099596E-2</v>
      </c>
      <c r="O11" s="13">
        <v>7.1428571428571397E-2</v>
      </c>
      <c r="P11" s="13">
        <v>7.2916666666666699E-2</v>
      </c>
      <c r="Q11" s="13">
        <v>0.10666666666666701</v>
      </c>
      <c r="R11" s="13"/>
      <c r="S11" s="13">
        <v>0.121621621621622</v>
      </c>
      <c r="T11" s="13">
        <v>0.13114754098360701</v>
      </c>
      <c r="U11" s="13">
        <v>0</v>
      </c>
      <c r="V11" s="13">
        <v>6.25E-2</v>
      </c>
      <c r="W11" s="13">
        <v>7.4074074074074098E-2</v>
      </c>
      <c r="X11" s="13">
        <v>0.14754098360655701</v>
      </c>
      <c r="Y11" s="13">
        <v>9.8039215686274495E-2</v>
      </c>
      <c r="Z11" s="13">
        <v>9.5238095238095205E-2</v>
      </c>
      <c r="AA11" s="13">
        <v>5.5555555555555601E-2</v>
      </c>
      <c r="AB11" s="13">
        <v>2.32558139534884E-2</v>
      </c>
      <c r="AC11" s="13">
        <v>9.6774193548387094E-2</v>
      </c>
      <c r="AD11" s="13">
        <v>0</v>
      </c>
      <c r="AE11" s="13"/>
      <c r="AF11" s="13">
        <v>8.8372093023255799E-2</v>
      </c>
      <c r="AG11" s="13">
        <v>0.2</v>
      </c>
      <c r="AH11" s="13"/>
      <c r="AI11" s="13">
        <v>0.152542372881356</v>
      </c>
      <c r="AJ11" s="13">
        <v>7.2463768115942004E-2</v>
      </c>
      <c r="AK11" s="13">
        <v>5.1204819277108397E-2</v>
      </c>
      <c r="AL11" s="13"/>
      <c r="AM11" s="13">
        <v>0.10294117647058799</v>
      </c>
      <c r="AN11" s="13">
        <v>0.15384615384615399</v>
      </c>
      <c r="AO11" s="13">
        <v>0.138461538461538</v>
      </c>
      <c r="AP11" s="13"/>
      <c r="AQ11" s="13">
        <v>9.5975232198142399E-2</v>
      </c>
      <c r="AR11" s="13">
        <v>8.2568807339449504E-2</v>
      </c>
      <c r="AS11" s="13"/>
      <c r="AT11" s="13">
        <v>7.0512820512820498E-2</v>
      </c>
      <c r="AU11" s="13">
        <v>9.5833333333333298E-2</v>
      </c>
      <c r="AV11" s="13"/>
      <c r="AW11" s="13">
        <v>0.10344827586206901</v>
      </c>
      <c r="AX11" s="13">
        <v>8.2191780821917804E-2</v>
      </c>
      <c r="AY11" s="13"/>
      <c r="AZ11" s="13">
        <v>0.101818181818182</v>
      </c>
      <c r="BA11" s="13">
        <v>8.2417582417582402E-2</v>
      </c>
      <c r="BB11" s="13"/>
      <c r="BC11" s="13">
        <v>0.11046511627907001</v>
      </c>
      <c r="BD11" s="13">
        <v>6.6350710900473897E-2</v>
      </c>
      <c r="BE11" s="13"/>
      <c r="BF11" s="13">
        <v>0.111940298507463</v>
      </c>
      <c r="BG11" s="13">
        <v>0.10952380952381</v>
      </c>
      <c r="BH11" s="13"/>
      <c r="BI11" s="13">
        <v>0.141025641025641</v>
      </c>
      <c r="BJ11" s="13">
        <v>8.3038869257950496E-2</v>
      </c>
      <c r="BK11" s="13"/>
      <c r="BL11" s="13">
        <v>0.102473498233216</v>
      </c>
      <c r="BM11" s="13">
        <v>7.69230769230769E-2</v>
      </c>
    </row>
    <row r="12" spans="2:65" ht="28.8" x14ac:dyDescent="0.3">
      <c r="B12" s="14" t="s">
        <v>263</v>
      </c>
      <c r="C12" s="13">
        <v>0.55299539170506895</v>
      </c>
      <c r="D12" s="13">
        <v>0.50511945392491497</v>
      </c>
      <c r="E12" s="13">
        <v>0.58640226628895198</v>
      </c>
      <c r="F12" s="13"/>
      <c r="G12" s="13">
        <v>0.54237288135593198</v>
      </c>
      <c r="H12" s="13">
        <v>0.458937198067633</v>
      </c>
      <c r="I12" s="13">
        <v>0.565217391304348</v>
      </c>
      <c r="J12" s="13">
        <v>0.581395348837209</v>
      </c>
      <c r="K12" s="13">
        <v>0.68421052631578905</v>
      </c>
      <c r="L12" s="13">
        <v>0.75555555555555598</v>
      </c>
      <c r="M12" s="13"/>
      <c r="N12" s="13">
        <v>0.53246753246753198</v>
      </c>
      <c r="O12" s="13">
        <v>0.63095238095238104</v>
      </c>
      <c r="P12" s="13">
        <v>0.51041666666666696</v>
      </c>
      <c r="Q12" s="13">
        <v>0.52</v>
      </c>
      <c r="R12" s="13"/>
      <c r="S12" s="13">
        <v>0.53378378378378399</v>
      </c>
      <c r="T12" s="13">
        <v>0.50819672131147497</v>
      </c>
      <c r="U12" s="13">
        <v>0.66666666666666696</v>
      </c>
      <c r="V12" s="13">
        <v>0.66666666666666696</v>
      </c>
      <c r="W12" s="13">
        <v>0.407407407407407</v>
      </c>
      <c r="X12" s="13">
        <v>0.49180327868852503</v>
      </c>
      <c r="Y12" s="13">
        <v>0.62745098039215697</v>
      </c>
      <c r="Z12" s="13">
        <v>0.57142857142857095</v>
      </c>
      <c r="AA12" s="13">
        <v>0.61111111111111105</v>
      </c>
      <c r="AB12" s="13">
        <v>0.62790697674418605</v>
      </c>
      <c r="AC12" s="13">
        <v>0.41935483870967699</v>
      </c>
      <c r="AD12" s="13">
        <v>0.42857142857142899</v>
      </c>
      <c r="AE12" s="13"/>
      <c r="AF12" s="13">
        <v>0.55038759689922501</v>
      </c>
      <c r="AG12" s="13">
        <v>0.8</v>
      </c>
      <c r="AH12" s="13"/>
      <c r="AI12" s="13">
        <v>0.31779661016949201</v>
      </c>
      <c r="AJ12" s="13">
        <v>0.36231884057970998</v>
      </c>
      <c r="AK12" s="13">
        <v>0.76506024096385505</v>
      </c>
      <c r="AL12" s="13"/>
      <c r="AM12" s="13">
        <v>0.29411764705882398</v>
      </c>
      <c r="AN12" s="13">
        <v>9.6153846153846201E-2</v>
      </c>
      <c r="AO12" s="13">
        <v>0.46923076923076901</v>
      </c>
      <c r="AP12" s="13"/>
      <c r="AQ12" s="13">
        <v>0.50464396284829705</v>
      </c>
      <c r="AR12" s="13">
        <v>0.60244648318042804</v>
      </c>
      <c r="AS12" s="13"/>
      <c r="AT12" s="13">
        <v>0.54487179487179505</v>
      </c>
      <c r="AU12" s="13">
        <v>0.55416666666666703</v>
      </c>
      <c r="AV12" s="13"/>
      <c r="AW12" s="13">
        <v>0.53694581280788201</v>
      </c>
      <c r="AX12" s="13">
        <v>0.55936073059360703</v>
      </c>
      <c r="AY12" s="13"/>
      <c r="AZ12" s="13">
        <v>0.56727272727272704</v>
      </c>
      <c r="BA12" s="13">
        <v>0.53296703296703296</v>
      </c>
      <c r="BB12" s="13"/>
      <c r="BC12" s="13">
        <v>0.49127906976744201</v>
      </c>
      <c r="BD12" s="13">
        <v>0.582938388625592</v>
      </c>
      <c r="BE12" s="13"/>
      <c r="BF12" s="13">
        <v>0.47761194029850701</v>
      </c>
      <c r="BG12" s="13">
        <v>0.5</v>
      </c>
      <c r="BH12" s="13"/>
      <c r="BI12" s="13">
        <v>0.41025641025641002</v>
      </c>
      <c r="BJ12" s="13">
        <v>0.57773851590105996</v>
      </c>
      <c r="BK12" s="13"/>
      <c r="BL12" s="13">
        <v>0.600706713780919</v>
      </c>
      <c r="BM12" s="13">
        <v>0.53846153846153799</v>
      </c>
    </row>
    <row r="13" spans="2:65" x14ac:dyDescent="0.3">
      <c r="B13" s="14" t="s">
        <v>91</v>
      </c>
      <c r="C13" s="22">
        <v>1.8433179723502301E-2</v>
      </c>
      <c r="D13" s="22">
        <v>1.7064846416382298E-2</v>
      </c>
      <c r="E13" s="22">
        <v>1.9830028328611901E-2</v>
      </c>
      <c r="F13" s="22"/>
      <c r="G13" s="22">
        <v>0</v>
      </c>
      <c r="H13" s="22">
        <v>9.6618357487922701E-3</v>
      </c>
      <c r="I13" s="22">
        <v>2.1739130434782601E-2</v>
      </c>
      <c r="J13" s="22">
        <v>4.6511627906976702E-2</v>
      </c>
      <c r="K13" s="22">
        <v>1.7543859649122799E-2</v>
      </c>
      <c r="L13" s="22">
        <v>4.4444444444444398E-2</v>
      </c>
      <c r="M13" s="22"/>
      <c r="N13" s="22">
        <v>1.2987012987013E-2</v>
      </c>
      <c r="O13" s="22">
        <v>1.1904761904761901E-2</v>
      </c>
      <c r="P13" s="22">
        <v>3.125E-2</v>
      </c>
      <c r="Q13" s="22">
        <v>2.66666666666667E-2</v>
      </c>
      <c r="R13" s="22"/>
      <c r="S13" s="22">
        <v>6.7567567567567597E-3</v>
      </c>
      <c r="T13" s="22">
        <v>3.2786885245901599E-2</v>
      </c>
      <c r="U13" s="22">
        <v>2.7777777777777801E-2</v>
      </c>
      <c r="V13" s="22">
        <v>2.0833333333333301E-2</v>
      </c>
      <c r="W13" s="22">
        <v>1.85185185185185E-2</v>
      </c>
      <c r="X13" s="22">
        <v>4.91803278688525E-2</v>
      </c>
      <c r="Y13" s="22">
        <v>0</v>
      </c>
      <c r="Z13" s="22">
        <v>0</v>
      </c>
      <c r="AA13" s="22">
        <v>1.1111111111111099E-2</v>
      </c>
      <c r="AB13" s="22">
        <v>4.6511627906976702E-2</v>
      </c>
      <c r="AC13" s="22">
        <v>0</v>
      </c>
      <c r="AD13" s="22">
        <v>0</v>
      </c>
      <c r="AE13" s="22"/>
      <c r="AF13" s="22">
        <v>1.8604651162790701E-2</v>
      </c>
      <c r="AG13" s="22">
        <v>0</v>
      </c>
      <c r="AH13" s="22"/>
      <c r="AI13" s="22">
        <v>8.4745762711864406E-3</v>
      </c>
      <c r="AJ13" s="22">
        <v>1.4492753623188401E-2</v>
      </c>
      <c r="AK13" s="22">
        <v>1.8072289156626498E-2</v>
      </c>
      <c r="AL13" s="22"/>
      <c r="AM13" s="22">
        <v>1.4705882352941201E-2</v>
      </c>
      <c r="AN13" s="22">
        <v>1.9230769230769201E-2</v>
      </c>
      <c r="AO13" s="22">
        <v>7.6923076923076901E-3</v>
      </c>
      <c r="AP13" s="22"/>
      <c r="AQ13" s="22">
        <v>1.54798761609907E-2</v>
      </c>
      <c r="AR13" s="22">
        <v>2.1406727828746201E-2</v>
      </c>
      <c r="AS13" s="22"/>
      <c r="AT13" s="22">
        <v>1.2820512820512799E-2</v>
      </c>
      <c r="AU13" s="22">
        <v>2.0833333333333301E-2</v>
      </c>
      <c r="AV13" s="22"/>
      <c r="AW13" s="22">
        <v>1.47783251231527E-2</v>
      </c>
      <c r="AX13" s="22">
        <v>2.0547945205479499E-2</v>
      </c>
      <c r="AY13" s="22"/>
      <c r="AZ13" s="22">
        <v>2.1818181818181799E-2</v>
      </c>
      <c r="BA13" s="22">
        <v>1.37362637362637E-2</v>
      </c>
      <c r="BB13" s="22"/>
      <c r="BC13" s="22">
        <v>1.4534883720930199E-2</v>
      </c>
      <c r="BD13" s="22">
        <v>3.3175355450236997E-2</v>
      </c>
      <c r="BE13" s="22"/>
      <c r="BF13" s="22">
        <v>0</v>
      </c>
      <c r="BG13" s="22">
        <v>2.3809523809523801E-2</v>
      </c>
      <c r="BH13" s="22"/>
      <c r="BI13" s="22">
        <v>3.8461538461538498E-2</v>
      </c>
      <c r="BJ13" s="22">
        <v>1.41342756183746E-2</v>
      </c>
      <c r="BK13" s="22"/>
      <c r="BL13" s="22">
        <v>1.41342756183746E-2</v>
      </c>
      <c r="BM13" s="22">
        <v>1.7094017094017099E-2</v>
      </c>
    </row>
    <row r="14" spans="2:65" x14ac:dyDescent="0.3">
      <c r="B14" s="15" t="s">
        <v>536</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M18"/>
  <sheetViews>
    <sheetView showGridLines="0" workbookViewId="0">
      <pane xSplit="2" topLeftCell="C1" activePane="topRight" state="frozen"/>
      <selection pane="topRight" activeCell="G16" sqref="G16"/>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276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305</v>
      </c>
      <c r="D7" s="10">
        <v>141</v>
      </c>
      <c r="E7" s="10">
        <v>162</v>
      </c>
      <c r="F7" s="10"/>
      <c r="G7" s="10">
        <v>48</v>
      </c>
      <c r="H7" s="10">
        <v>111</v>
      </c>
      <c r="I7" s="10">
        <v>64</v>
      </c>
      <c r="J7" s="10">
        <v>39</v>
      </c>
      <c r="K7" s="10">
        <v>27</v>
      </c>
      <c r="L7" s="10">
        <v>16</v>
      </c>
      <c r="M7" s="10"/>
      <c r="N7" s="10">
        <v>117</v>
      </c>
      <c r="O7" s="10">
        <v>64</v>
      </c>
      <c r="P7" s="10">
        <v>44</v>
      </c>
      <c r="Q7" s="10">
        <v>79</v>
      </c>
      <c r="R7" s="10"/>
      <c r="S7" s="10">
        <v>83</v>
      </c>
      <c r="T7" s="10">
        <v>29</v>
      </c>
      <c r="U7" s="10">
        <v>12</v>
      </c>
      <c r="V7" s="10">
        <v>22</v>
      </c>
      <c r="W7" s="10">
        <v>24</v>
      </c>
      <c r="X7" s="10">
        <v>30</v>
      </c>
      <c r="Y7" s="10">
        <v>19</v>
      </c>
      <c r="Z7" s="10">
        <v>9</v>
      </c>
      <c r="AA7" s="10">
        <v>40</v>
      </c>
      <c r="AB7" s="10">
        <v>18</v>
      </c>
      <c r="AC7" s="10">
        <v>16</v>
      </c>
      <c r="AD7" s="10">
        <v>3</v>
      </c>
      <c r="AE7" s="10"/>
      <c r="AF7" s="10">
        <v>301</v>
      </c>
      <c r="AG7" s="10">
        <v>3</v>
      </c>
      <c r="AH7" s="10"/>
      <c r="AI7" s="10">
        <v>236</v>
      </c>
      <c r="AJ7" s="10">
        <v>69</v>
      </c>
      <c r="AK7" s="10" t="s">
        <v>196</v>
      </c>
      <c r="AL7" s="10"/>
      <c r="AM7" s="10">
        <v>68</v>
      </c>
      <c r="AN7" s="10">
        <v>52</v>
      </c>
      <c r="AO7" s="10">
        <v>130</v>
      </c>
      <c r="AP7" s="10"/>
      <c r="AQ7" s="10">
        <v>164</v>
      </c>
      <c r="AR7" s="10">
        <v>141</v>
      </c>
      <c r="AS7" s="10"/>
      <c r="AT7" s="10">
        <v>77</v>
      </c>
      <c r="AU7" s="10">
        <v>220</v>
      </c>
      <c r="AV7" s="10"/>
      <c r="AW7" s="10">
        <v>92</v>
      </c>
      <c r="AX7" s="10">
        <v>209</v>
      </c>
      <c r="AY7" s="10"/>
      <c r="AZ7" s="10">
        <v>127</v>
      </c>
      <c r="BA7" s="10">
        <v>176</v>
      </c>
      <c r="BB7" s="10"/>
      <c r="BC7" s="10">
        <v>152</v>
      </c>
      <c r="BD7" s="10">
        <v>108</v>
      </c>
      <c r="BE7" s="10"/>
      <c r="BF7" s="10">
        <v>62</v>
      </c>
      <c r="BG7" s="10">
        <v>90</v>
      </c>
      <c r="BH7" s="10"/>
      <c r="BI7" s="10">
        <v>43</v>
      </c>
      <c r="BJ7" s="10">
        <v>257</v>
      </c>
      <c r="BK7" s="10"/>
      <c r="BL7" s="10">
        <v>123</v>
      </c>
      <c r="BM7" s="10">
        <v>170</v>
      </c>
    </row>
    <row r="8" spans="2:65" ht="57.6" x14ac:dyDescent="0.3">
      <c r="B8" s="14" t="s">
        <v>271</v>
      </c>
      <c r="C8" s="13">
        <v>0.25901639344262301</v>
      </c>
      <c r="D8" s="13">
        <v>0.21276595744680901</v>
      </c>
      <c r="E8" s="13">
        <v>0.30246913580246898</v>
      </c>
      <c r="F8" s="13"/>
      <c r="G8" s="13">
        <v>0.29166666666666702</v>
      </c>
      <c r="H8" s="13">
        <v>0.29729729729729698</v>
      </c>
      <c r="I8" s="13">
        <v>0.28125</v>
      </c>
      <c r="J8" s="13">
        <v>0.15384615384615399</v>
      </c>
      <c r="K8" s="13">
        <v>0.18518518518518501</v>
      </c>
      <c r="L8" s="13">
        <v>0.1875</v>
      </c>
      <c r="M8" s="13"/>
      <c r="N8" s="13">
        <v>0.29914529914529903</v>
      </c>
      <c r="O8" s="13">
        <v>0.15625</v>
      </c>
      <c r="P8" s="13">
        <v>0.27272727272727298</v>
      </c>
      <c r="Q8" s="13">
        <v>0.278481012658228</v>
      </c>
      <c r="R8" s="13"/>
      <c r="S8" s="13">
        <v>0.25301204819277101</v>
      </c>
      <c r="T8" s="13">
        <v>0.37931034482758602</v>
      </c>
      <c r="U8" s="13">
        <v>0.16666666666666699</v>
      </c>
      <c r="V8" s="13">
        <v>0.22727272727272699</v>
      </c>
      <c r="W8" s="13">
        <v>0.16666666666666699</v>
      </c>
      <c r="X8" s="13">
        <v>0.36666666666666697</v>
      </c>
      <c r="Y8" s="13">
        <v>0.26315789473684198</v>
      </c>
      <c r="Z8" s="13">
        <v>0.44444444444444398</v>
      </c>
      <c r="AA8" s="13">
        <v>0.22500000000000001</v>
      </c>
      <c r="AB8" s="13">
        <v>0.16666666666666699</v>
      </c>
      <c r="AC8" s="13">
        <v>0.25</v>
      </c>
      <c r="AD8" s="13">
        <v>0</v>
      </c>
      <c r="AE8" s="13"/>
      <c r="AF8" s="13">
        <v>0.26245847176079701</v>
      </c>
      <c r="AG8" s="13">
        <v>0</v>
      </c>
      <c r="AH8" s="13"/>
      <c r="AI8" s="13">
        <v>0.266949152542373</v>
      </c>
      <c r="AJ8" s="13">
        <v>0.231884057971014</v>
      </c>
      <c r="AK8" s="13" t="s">
        <v>197</v>
      </c>
      <c r="AL8" s="13"/>
      <c r="AM8" s="13">
        <v>1</v>
      </c>
      <c r="AN8" s="13">
        <v>0</v>
      </c>
      <c r="AO8" s="13">
        <v>0</v>
      </c>
      <c r="AP8" s="13"/>
      <c r="AQ8" s="13">
        <v>0.26219512195122002</v>
      </c>
      <c r="AR8" s="13">
        <v>0.25531914893617003</v>
      </c>
      <c r="AS8" s="13"/>
      <c r="AT8" s="13">
        <v>0.19480519480519501</v>
      </c>
      <c r="AU8" s="13">
        <v>0.277272727272727</v>
      </c>
      <c r="AV8" s="13"/>
      <c r="AW8" s="13">
        <v>0.23913043478260901</v>
      </c>
      <c r="AX8" s="13">
        <v>0.26315789473684198</v>
      </c>
      <c r="AY8" s="13"/>
      <c r="AZ8" s="13">
        <v>0.244094488188976</v>
      </c>
      <c r="BA8" s="13">
        <v>0.27272727272727298</v>
      </c>
      <c r="BB8" s="13"/>
      <c r="BC8" s="13">
        <v>0.27631578947368401</v>
      </c>
      <c r="BD8" s="13">
        <v>0.203703703703704</v>
      </c>
      <c r="BE8" s="13"/>
      <c r="BF8" s="13">
        <v>0.27419354838709697</v>
      </c>
      <c r="BG8" s="13">
        <v>0.27777777777777801</v>
      </c>
      <c r="BH8" s="13"/>
      <c r="BI8" s="13">
        <v>0.162790697674419</v>
      </c>
      <c r="BJ8" s="13">
        <v>0.28015564202334597</v>
      </c>
      <c r="BK8" s="13"/>
      <c r="BL8" s="13">
        <v>0.24390243902438999</v>
      </c>
      <c r="BM8" s="13">
        <v>0.28235294117647097</v>
      </c>
    </row>
    <row r="9" spans="2:65" ht="28.8" x14ac:dyDescent="0.3">
      <c r="B9" s="14" t="s">
        <v>272</v>
      </c>
      <c r="C9" s="13">
        <v>0.23278688524590199</v>
      </c>
      <c r="D9" s="13">
        <v>0.30496453900709197</v>
      </c>
      <c r="E9" s="13">
        <v>0.172839506172839</v>
      </c>
      <c r="F9" s="13"/>
      <c r="G9" s="13">
        <v>0.3125</v>
      </c>
      <c r="H9" s="13">
        <v>0.27027027027027001</v>
      </c>
      <c r="I9" s="13">
        <v>0.1875</v>
      </c>
      <c r="J9" s="13">
        <v>0.20512820512820501</v>
      </c>
      <c r="K9" s="13">
        <v>0.18518518518518501</v>
      </c>
      <c r="L9" s="13">
        <v>6.25E-2</v>
      </c>
      <c r="M9" s="13"/>
      <c r="N9" s="13">
        <v>0.22222222222222199</v>
      </c>
      <c r="O9" s="13">
        <v>0.265625</v>
      </c>
      <c r="P9" s="13">
        <v>0.25</v>
      </c>
      <c r="Q9" s="13">
        <v>0.215189873417722</v>
      </c>
      <c r="R9" s="13"/>
      <c r="S9" s="13">
        <v>0.240963855421687</v>
      </c>
      <c r="T9" s="13">
        <v>0.20689655172413801</v>
      </c>
      <c r="U9" s="13">
        <v>0</v>
      </c>
      <c r="V9" s="13">
        <v>0.22727272727272699</v>
      </c>
      <c r="W9" s="13">
        <v>0.33333333333333298</v>
      </c>
      <c r="X9" s="13">
        <v>0.2</v>
      </c>
      <c r="Y9" s="13">
        <v>0.105263157894737</v>
      </c>
      <c r="Z9" s="13">
        <v>0.22222222222222199</v>
      </c>
      <c r="AA9" s="13">
        <v>0.25</v>
      </c>
      <c r="AB9" s="13">
        <v>0.44444444444444398</v>
      </c>
      <c r="AC9" s="13">
        <v>0.25</v>
      </c>
      <c r="AD9" s="13">
        <v>0</v>
      </c>
      <c r="AE9" s="13"/>
      <c r="AF9" s="13">
        <v>0.235880398671096</v>
      </c>
      <c r="AG9" s="13">
        <v>0</v>
      </c>
      <c r="AH9" s="13"/>
      <c r="AI9" s="13">
        <v>0.241525423728814</v>
      </c>
      <c r="AJ9" s="13">
        <v>0.202898550724638</v>
      </c>
      <c r="AK9" s="13" t="s">
        <v>197</v>
      </c>
      <c r="AL9" s="13"/>
      <c r="AM9" s="13">
        <v>0</v>
      </c>
      <c r="AN9" s="13">
        <v>1</v>
      </c>
      <c r="AO9" s="13">
        <v>0</v>
      </c>
      <c r="AP9" s="13"/>
      <c r="AQ9" s="13">
        <v>0.22560975609756101</v>
      </c>
      <c r="AR9" s="13">
        <v>0.24113475177304999</v>
      </c>
      <c r="AS9" s="13"/>
      <c r="AT9" s="13">
        <v>0.19480519480519501</v>
      </c>
      <c r="AU9" s="13">
        <v>0.24545454545454501</v>
      </c>
      <c r="AV9" s="13"/>
      <c r="AW9" s="13">
        <v>0.34782608695652201</v>
      </c>
      <c r="AX9" s="13">
        <v>0.17703349282296699</v>
      </c>
      <c r="AY9" s="13"/>
      <c r="AZ9" s="13">
        <v>0.244094488188976</v>
      </c>
      <c r="BA9" s="13">
        <v>0.21590909090909099</v>
      </c>
      <c r="BB9" s="13"/>
      <c r="BC9" s="13">
        <v>0.32236842105263203</v>
      </c>
      <c r="BD9" s="13">
        <v>0.148148148148148</v>
      </c>
      <c r="BE9" s="13"/>
      <c r="BF9" s="13">
        <v>0.33870967741935498</v>
      </c>
      <c r="BG9" s="13">
        <v>0.31111111111111101</v>
      </c>
      <c r="BH9" s="13"/>
      <c r="BI9" s="13">
        <v>0.44186046511627902</v>
      </c>
      <c r="BJ9" s="13">
        <v>0.190661478599222</v>
      </c>
      <c r="BK9" s="13"/>
      <c r="BL9" s="13">
        <v>0.23577235772357699</v>
      </c>
      <c r="BM9" s="13">
        <v>0.217647058823529</v>
      </c>
    </row>
    <row r="10" spans="2:65" ht="28.8" x14ac:dyDescent="0.3">
      <c r="B10" s="14" t="s">
        <v>273</v>
      </c>
      <c r="C10" s="13">
        <v>0.27868852459016402</v>
      </c>
      <c r="D10" s="13">
        <v>0.269503546099291</v>
      </c>
      <c r="E10" s="13">
        <v>0.29012345679012302</v>
      </c>
      <c r="F10" s="13"/>
      <c r="G10" s="13">
        <v>0.14583333333333301</v>
      </c>
      <c r="H10" s="13">
        <v>0.28828828828828801</v>
      </c>
      <c r="I10" s="13">
        <v>0.265625</v>
      </c>
      <c r="J10" s="13">
        <v>0.33333333333333298</v>
      </c>
      <c r="K10" s="13">
        <v>0.37037037037037002</v>
      </c>
      <c r="L10" s="13">
        <v>0.375</v>
      </c>
      <c r="M10" s="13"/>
      <c r="N10" s="13">
        <v>0.27350427350427398</v>
      </c>
      <c r="O10" s="13">
        <v>0.28125</v>
      </c>
      <c r="P10" s="13">
        <v>0.31818181818181801</v>
      </c>
      <c r="Q10" s="13">
        <v>0.265822784810127</v>
      </c>
      <c r="R10" s="13"/>
      <c r="S10" s="13">
        <v>0.28915662650602397</v>
      </c>
      <c r="T10" s="13">
        <v>0.31034482758620702</v>
      </c>
      <c r="U10" s="13">
        <v>0.33333333333333298</v>
      </c>
      <c r="V10" s="13">
        <v>0.22727272727272699</v>
      </c>
      <c r="W10" s="13">
        <v>0.375</v>
      </c>
      <c r="X10" s="13">
        <v>0.16666666666666699</v>
      </c>
      <c r="Y10" s="13">
        <v>0.47368421052631599</v>
      </c>
      <c r="Z10" s="13">
        <v>0.22222222222222199</v>
      </c>
      <c r="AA10" s="13">
        <v>0.3</v>
      </c>
      <c r="AB10" s="13">
        <v>0.22222222222222199</v>
      </c>
      <c r="AC10" s="13">
        <v>0.125</v>
      </c>
      <c r="AD10" s="13">
        <v>0</v>
      </c>
      <c r="AE10" s="13"/>
      <c r="AF10" s="13">
        <v>0.282392026578073</v>
      </c>
      <c r="AG10" s="13">
        <v>0</v>
      </c>
      <c r="AH10" s="13"/>
      <c r="AI10" s="13">
        <v>0.28813559322033899</v>
      </c>
      <c r="AJ10" s="13">
        <v>0.24637681159420299</v>
      </c>
      <c r="AK10" s="13" t="s">
        <v>197</v>
      </c>
      <c r="AL10" s="13"/>
      <c r="AM10" s="13">
        <v>0</v>
      </c>
      <c r="AN10" s="13">
        <v>0</v>
      </c>
      <c r="AO10" s="13">
        <v>0.60769230769230798</v>
      </c>
      <c r="AP10" s="13"/>
      <c r="AQ10" s="13">
        <v>0.28048780487804897</v>
      </c>
      <c r="AR10" s="13">
        <v>0.27659574468085102</v>
      </c>
      <c r="AS10" s="13"/>
      <c r="AT10" s="13">
        <v>0.36363636363636398</v>
      </c>
      <c r="AU10" s="13">
        <v>0.25</v>
      </c>
      <c r="AV10" s="13"/>
      <c r="AW10" s="13">
        <v>0.173913043478261</v>
      </c>
      <c r="AX10" s="13">
        <v>0.33014354066985602</v>
      </c>
      <c r="AY10" s="13"/>
      <c r="AZ10" s="13">
        <v>0.28346456692913402</v>
      </c>
      <c r="BA10" s="13">
        <v>0.27840909090909099</v>
      </c>
      <c r="BB10" s="13"/>
      <c r="BC10" s="13">
        <v>0.22368421052631601</v>
      </c>
      <c r="BD10" s="13">
        <v>0.342592592592593</v>
      </c>
      <c r="BE10" s="13"/>
      <c r="BF10" s="13">
        <v>0.16129032258064499</v>
      </c>
      <c r="BG10" s="13">
        <v>0.266666666666667</v>
      </c>
      <c r="BH10" s="13"/>
      <c r="BI10" s="13">
        <v>0.186046511627907</v>
      </c>
      <c r="BJ10" s="13">
        <v>0.29961089494163401</v>
      </c>
      <c r="BK10" s="13"/>
      <c r="BL10" s="13">
        <v>0.26829268292682901</v>
      </c>
      <c r="BM10" s="13">
        <v>0.29411764705882398</v>
      </c>
    </row>
    <row r="11" spans="2:65" x14ac:dyDescent="0.3">
      <c r="B11" s="14" t="s">
        <v>274</v>
      </c>
      <c r="C11" s="13">
        <v>0.13114754098360701</v>
      </c>
      <c r="D11" s="13">
        <v>0.12765957446808501</v>
      </c>
      <c r="E11" s="13">
        <v>0.13580246913580199</v>
      </c>
      <c r="F11" s="13"/>
      <c r="G11" s="13">
        <v>8.3333333333333301E-2</v>
      </c>
      <c r="H11" s="13">
        <v>9.90990990990991E-2</v>
      </c>
      <c r="I11" s="13">
        <v>0.15625</v>
      </c>
      <c r="J11" s="13">
        <v>0.20512820512820501</v>
      </c>
      <c r="K11" s="13">
        <v>0.148148148148148</v>
      </c>
      <c r="L11" s="13">
        <v>0.1875</v>
      </c>
      <c r="M11" s="13"/>
      <c r="N11" s="13">
        <v>0.15384615384615399</v>
      </c>
      <c r="O11" s="13">
        <v>0.140625</v>
      </c>
      <c r="P11" s="13">
        <v>9.0909090909090898E-2</v>
      </c>
      <c r="Q11" s="13">
        <v>0.10126582278481</v>
      </c>
      <c r="R11" s="13"/>
      <c r="S11" s="13">
        <v>0.132530120481928</v>
      </c>
      <c r="T11" s="13">
        <v>6.8965517241379296E-2</v>
      </c>
      <c r="U11" s="13">
        <v>0.25</v>
      </c>
      <c r="V11" s="13">
        <v>0.13636363636363599</v>
      </c>
      <c r="W11" s="13">
        <v>4.1666666666666699E-2</v>
      </c>
      <c r="X11" s="13">
        <v>0.133333333333333</v>
      </c>
      <c r="Y11" s="13">
        <v>0.105263157894737</v>
      </c>
      <c r="Z11" s="13">
        <v>0.11111111111111099</v>
      </c>
      <c r="AA11" s="13">
        <v>0.125</v>
      </c>
      <c r="AB11" s="13">
        <v>0</v>
      </c>
      <c r="AC11" s="13">
        <v>0.3125</v>
      </c>
      <c r="AD11" s="13">
        <v>1</v>
      </c>
      <c r="AE11" s="13"/>
      <c r="AF11" s="13">
        <v>0.12956810631229199</v>
      </c>
      <c r="AG11" s="13">
        <v>0.33333333333333298</v>
      </c>
      <c r="AH11" s="13"/>
      <c r="AI11" s="13">
        <v>0.13559322033898299</v>
      </c>
      <c r="AJ11" s="13">
        <v>0.115942028985507</v>
      </c>
      <c r="AK11" s="13" t="s">
        <v>197</v>
      </c>
      <c r="AL11" s="13"/>
      <c r="AM11" s="13">
        <v>0</v>
      </c>
      <c r="AN11" s="13">
        <v>0</v>
      </c>
      <c r="AO11" s="13">
        <v>0.253846153846154</v>
      </c>
      <c r="AP11" s="13"/>
      <c r="AQ11" s="13">
        <v>0.12804878048780499</v>
      </c>
      <c r="AR11" s="13">
        <v>0.134751773049645</v>
      </c>
      <c r="AS11" s="13"/>
      <c r="AT11" s="13">
        <v>0.14285714285714299</v>
      </c>
      <c r="AU11" s="13">
        <v>0.131818181818182</v>
      </c>
      <c r="AV11" s="13"/>
      <c r="AW11" s="13">
        <v>0.173913043478261</v>
      </c>
      <c r="AX11" s="13">
        <v>0.11483253588516699</v>
      </c>
      <c r="AY11" s="13"/>
      <c r="AZ11" s="13">
        <v>0.118110236220472</v>
      </c>
      <c r="BA11" s="13">
        <v>0.142045454545455</v>
      </c>
      <c r="BB11" s="13"/>
      <c r="BC11" s="13">
        <v>0.105263157894737</v>
      </c>
      <c r="BD11" s="13">
        <v>0.18518518518518501</v>
      </c>
      <c r="BE11" s="13"/>
      <c r="BF11" s="13">
        <v>0.12903225806451599</v>
      </c>
      <c r="BG11" s="13">
        <v>8.8888888888888906E-2</v>
      </c>
      <c r="BH11" s="13"/>
      <c r="BI11" s="13">
        <v>0.13953488372093001</v>
      </c>
      <c r="BJ11" s="13">
        <v>0.12840466926069999</v>
      </c>
      <c r="BK11" s="13"/>
      <c r="BL11" s="13">
        <v>0.154471544715447</v>
      </c>
      <c r="BM11" s="13">
        <v>0.105882352941176</v>
      </c>
    </row>
    <row r="12" spans="2:65" ht="28.8" x14ac:dyDescent="0.3">
      <c r="B12" s="14" t="s">
        <v>275</v>
      </c>
      <c r="C12" s="13">
        <v>6.8852459016393405E-2</v>
      </c>
      <c r="D12" s="13">
        <v>6.3829787234042507E-2</v>
      </c>
      <c r="E12" s="13">
        <v>6.1728395061728399E-2</v>
      </c>
      <c r="F12" s="13"/>
      <c r="G12" s="13">
        <v>0.125</v>
      </c>
      <c r="H12" s="13">
        <v>2.7027027027027001E-2</v>
      </c>
      <c r="I12" s="13">
        <v>6.25E-2</v>
      </c>
      <c r="J12" s="13">
        <v>7.69230769230769E-2</v>
      </c>
      <c r="K12" s="13">
        <v>7.4074074074074098E-2</v>
      </c>
      <c r="L12" s="13">
        <v>0.1875</v>
      </c>
      <c r="M12" s="13"/>
      <c r="N12" s="13">
        <v>5.1282051282051301E-2</v>
      </c>
      <c r="O12" s="13">
        <v>0.109375</v>
      </c>
      <c r="P12" s="13">
        <v>6.8181818181818205E-2</v>
      </c>
      <c r="Q12" s="13">
        <v>6.3291139240506306E-2</v>
      </c>
      <c r="R12" s="13"/>
      <c r="S12" s="13">
        <v>6.02409638554217E-2</v>
      </c>
      <c r="T12" s="13">
        <v>3.4482758620689703E-2</v>
      </c>
      <c r="U12" s="13">
        <v>0.25</v>
      </c>
      <c r="V12" s="13">
        <v>0.13636363636363599</v>
      </c>
      <c r="W12" s="13">
        <v>4.1666666666666699E-2</v>
      </c>
      <c r="X12" s="13">
        <v>6.6666666666666693E-2</v>
      </c>
      <c r="Y12" s="13">
        <v>0</v>
      </c>
      <c r="Z12" s="13">
        <v>0</v>
      </c>
      <c r="AA12" s="13">
        <v>0.05</v>
      </c>
      <c r="AB12" s="13">
        <v>0.16666666666666699</v>
      </c>
      <c r="AC12" s="13">
        <v>6.25E-2</v>
      </c>
      <c r="AD12" s="13">
        <v>0</v>
      </c>
      <c r="AE12" s="13"/>
      <c r="AF12" s="13">
        <v>6.3122923588039906E-2</v>
      </c>
      <c r="AG12" s="13">
        <v>0.33333333333333298</v>
      </c>
      <c r="AH12" s="13"/>
      <c r="AI12" s="13">
        <v>5.5084745762711898E-2</v>
      </c>
      <c r="AJ12" s="13">
        <v>0.115942028985507</v>
      </c>
      <c r="AK12" s="13" t="s">
        <v>197</v>
      </c>
      <c r="AL12" s="13"/>
      <c r="AM12" s="13">
        <v>0</v>
      </c>
      <c r="AN12" s="13">
        <v>0</v>
      </c>
      <c r="AO12" s="13">
        <v>0.138461538461538</v>
      </c>
      <c r="AP12" s="13"/>
      <c r="AQ12" s="13">
        <v>7.3170731707317097E-2</v>
      </c>
      <c r="AR12" s="13">
        <v>6.3829787234042507E-2</v>
      </c>
      <c r="AS12" s="13"/>
      <c r="AT12" s="13">
        <v>6.4935064935064901E-2</v>
      </c>
      <c r="AU12" s="13">
        <v>6.8181818181818205E-2</v>
      </c>
      <c r="AV12" s="13"/>
      <c r="AW12" s="13">
        <v>5.4347826086956499E-2</v>
      </c>
      <c r="AX12" s="13">
        <v>7.6555023923445001E-2</v>
      </c>
      <c r="AY12" s="13"/>
      <c r="AZ12" s="13">
        <v>5.5118110236220499E-2</v>
      </c>
      <c r="BA12" s="13">
        <v>7.9545454545454503E-2</v>
      </c>
      <c r="BB12" s="13"/>
      <c r="BC12" s="13">
        <v>3.94736842105263E-2</v>
      </c>
      <c r="BD12" s="13">
        <v>8.3333333333333301E-2</v>
      </c>
      <c r="BE12" s="13"/>
      <c r="BF12" s="13">
        <v>6.4516129032258104E-2</v>
      </c>
      <c r="BG12" s="13">
        <v>2.2222222222222199E-2</v>
      </c>
      <c r="BH12" s="13"/>
      <c r="BI12" s="13">
        <v>0</v>
      </c>
      <c r="BJ12" s="13">
        <v>8.1712062256809298E-2</v>
      </c>
      <c r="BK12" s="13"/>
      <c r="BL12" s="13">
        <v>7.3170731707317097E-2</v>
      </c>
      <c r="BM12" s="13">
        <v>7.0588235294117604E-2</v>
      </c>
    </row>
    <row r="13" spans="2:65" x14ac:dyDescent="0.3">
      <c r="B13" s="14" t="s">
        <v>182</v>
      </c>
      <c r="C13" s="22">
        <v>2.9508196721311501E-2</v>
      </c>
      <c r="D13" s="22">
        <v>2.1276595744680899E-2</v>
      </c>
      <c r="E13" s="22">
        <v>3.7037037037037E-2</v>
      </c>
      <c r="F13" s="22"/>
      <c r="G13" s="22">
        <v>4.1666666666666699E-2</v>
      </c>
      <c r="H13" s="22">
        <v>1.8018018018018001E-2</v>
      </c>
      <c r="I13" s="22">
        <v>4.6875E-2</v>
      </c>
      <c r="J13" s="22">
        <v>2.5641025641025599E-2</v>
      </c>
      <c r="K13" s="22">
        <v>3.7037037037037E-2</v>
      </c>
      <c r="L13" s="22">
        <v>0</v>
      </c>
      <c r="M13" s="22"/>
      <c r="N13" s="22">
        <v>0</v>
      </c>
      <c r="O13" s="22">
        <v>4.6875E-2</v>
      </c>
      <c r="P13" s="22">
        <v>0</v>
      </c>
      <c r="Q13" s="22">
        <v>7.5949367088607597E-2</v>
      </c>
      <c r="R13" s="22"/>
      <c r="S13" s="22">
        <v>2.40963855421687E-2</v>
      </c>
      <c r="T13" s="22">
        <v>0</v>
      </c>
      <c r="U13" s="22">
        <v>0</v>
      </c>
      <c r="V13" s="22">
        <v>4.5454545454545497E-2</v>
      </c>
      <c r="W13" s="22">
        <v>4.1666666666666699E-2</v>
      </c>
      <c r="X13" s="22">
        <v>6.6666666666666693E-2</v>
      </c>
      <c r="Y13" s="22">
        <v>5.2631578947368397E-2</v>
      </c>
      <c r="Z13" s="22">
        <v>0</v>
      </c>
      <c r="AA13" s="22">
        <v>0.05</v>
      </c>
      <c r="AB13" s="22">
        <v>0</v>
      </c>
      <c r="AC13" s="22">
        <v>0</v>
      </c>
      <c r="AD13" s="22">
        <v>0</v>
      </c>
      <c r="AE13" s="22"/>
      <c r="AF13" s="22">
        <v>2.6578073089701001E-2</v>
      </c>
      <c r="AG13" s="22">
        <v>0.33333333333333298</v>
      </c>
      <c r="AH13" s="22"/>
      <c r="AI13" s="22">
        <v>1.27118644067797E-2</v>
      </c>
      <c r="AJ13" s="22">
        <v>8.6956521739130405E-2</v>
      </c>
      <c r="AK13" s="22" t="s">
        <v>197</v>
      </c>
      <c r="AL13" s="22"/>
      <c r="AM13" s="22">
        <v>0</v>
      </c>
      <c r="AN13" s="22">
        <v>0</v>
      </c>
      <c r="AO13" s="22">
        <v>0</v>
      </c>
      <c r="AP13" s="22"/>
      <c r="AQ13" s="22">
        <v>3.0487804878048801E-2</v>
      </c>
      <c r="AR13" s="22">
        <v>2.8368794326241099E-2</v>
      </c>
      <c r="AS13" s="22"/>
      <c r="AT13" s="22">
        <v>3.8961038961039002E-2</v>
      </c>
      <c r="AU13" s="22">
        <v>2.7272727272727299E-2</v>
      </c>
      <c r="AV13" s="22"/>
      <c r="AW13" s="22">
        <v>1.0869565217391301E-2</v>
      </c>
      <c r="AX13" s="22">
        <v>3.82775119617225E-2</v>
      </c>
      <c r="AY13" s="22"/>
      <c r="AZ13" s="22">
        <v>5.5118110236220499E-2</v>
      </c>
      <c r="BA13" s="22">
        <v>1.13636363636364E-2</v>
      </c>
      <c r="BB13" s="22"/>
      <c r="BC13" s="22">
        <v>3.2894736842105303E-2</v>
      </c>
      <c r="BD13" s="22">
        <v>3.7037037037037E-2</v>
      </c>
      <c r="BE13" s="22"/>
      <c r="BF13" s="22">
        <v>3.2258064516128997E-2</v>
      </c>
      <c r="BG13" s="22">
        <v>3.3333333333333298E-2</v>
      </c>
      <c r="BH13" s="22"/>
      <c r="BI13" s="22">
        <v>6.9767441860465101E-2</v>
      </c>
      <c r="BJ13" s="22">
        <v>1.94552529182879E-2</v>
      </c>
      <c r="BK13" s="22"/>
      <c r="BL13" s="22">
        <v>2.4390243902439001E-2</v>
      </c>
      <c r="BM13" s="22">
        <v>2.9411764705882401E-2</v>
      </c>
    </row>
    <row r="14" spans="2:65" x14ac:dyDescent="0.3">
      <c r="B14" s="15" t="s">
        <v>530</v>
      </c>
    </row>
    <row r="15" spans="2:65" x14ac:dyDescent="0.3">
      <c r="B15" t="s">
        <v>80</v>
      </c>
    </row>
    <row r="16" spans="2:65" x14ac:dyDescent="0.3">
      <c r="B16" t="s">
        <v>81</v>
      </c>
    </row>
    <row r="18" spans="2:2" x14ac:dyDescent="0.3">
      <c r="B18"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K16"/>
  <sheetViews>
    <sheetView showGridLines="0" workbookViewId="0">
      <pane xSplit="2" topLeftCell="C1" activePane="topRight" state="frozen"/>
      <selection pane="topRight" activeCell="B10" sqref="B10"/>
    </sheetView>
  </sheetViews>
  <sheetFormatPr defaultColWidth="10.88671875" defaultRowHeight="14.4" x14ac:dyDescent="0.3"/>
  <cols>
    <col min="2" max="2" width="25.77734375" customWidth="1"/>
    <col min="3" max="11" width="20.77734375" customWidth="1"/>
  </cols>
  <sheetData>
    <row r="2" spans="2:11" ht="40.049999999999997" customHeight="1" x14ac:dyDescent="0.3">
      <c r="D2" s="32" t="s">
        <v>287</v>
      </c>
      <c r="E2" s="29"/>
      <c r="F2" s="29"/>
      <c r="G2" s="29"/>
      <c r="H2" s="29"/>
      <c r="I2" s="29"/>
      <c r="J2" s="29"/>
      <c r="K2" s="29"/>
    </row>
    <row r="6" spans="2:11" ht="49.95" customHeight="1" x14ac:dyDescent="0.3">
      <c r="B6" s="16" t="s">
        <v>15</v>
      </c>
      <c r="C6" s="16" t="s">
        <v>277</v>
      </c>
      <c r="D6" s="16" t="s">
        <v>278</v>
      </c>
      <c r="E6" s="16" t="s">
        <v>279</v>
      </c>
      <c r="F6" s="16" t="s">
        <v>280</v>
      </c>
      <c r="G6" s="16" t="s">
        <v>281</v>
      </c>
      <c r="H6" s="16" t="s">
        <v>282</v>
      </c>
      <c r="I6" s="16" t="s">
        <v>283</v>
      </c>
      <c r="J6" s="16" t="s">
        <v>284</v>
      </c>
    </row>
    <row r="7" spans="2:11" x14ac:dyDescent="0.3">
      <c r="B7" s="14" t="s">
        <v>285</v>
      </c>
      <c r="C7" s="13">
        <v>0.430379746835443</v>
      </c>
      <c r="D7" s="13">
        <v>0.278481012658228</v>
      </c>
      <c r="E7" s="13">
        <v>0.265822784810127</v>
      </c>
      <c r="F7" s="13">
        <v>0.316455696202532</v>
      </c>
      <c r="G7" s="13">
        <v>0.316455696202532</v>
      </c>
      <c r="H7" s="13">
        <v>0.30379746835443</v>
      </c>
      <c r="I7" s="13">
        <v>0.291139240506329</v>
      </c>
      <c r="J7" s="13">
        <v>0.594936708860759</v>
      </c>
    </row>
    <row r="8" spans="2:11" ht="28.8" x14ac:dyDescent="0.3">
      <c r="B8" s="14" t="s">
        <v>286</v>
      </c>
      <c r="C8" s="13">
        <v>0.556962025316456</v>
      </c>
      <c r="D8" s="13">
        <v>0.683544303797468</v>
      </c>
      <c r="E8" s="13">
        <v>0.582278481012658</v>
      </c>
      <c r="F8" s="13">
        <v>0.582278481012658</v>
      </c>
      <c r="G8" s="13">
        <v>0.594936708860759</v>
      </c>
      <c r="H8" s="13">
        <v>0.670886075949367</v>
      </c>
      <c r="I8" s="13">
        <v>0.506329113924051</v>
      </c>
      <c r="J8" s="13">
        <v>0.278481012658228</v>
      </c>
    </row>
    <row r="9" spans="2:11" x14ac:dyDescent="0.3">
      <c r="B9" s="14" t="s">
        <v>91</v>
      </c>
      <c r="C9" s="13">
        <v>1.26582278481013E-2</v>
      </c>
      <c r="D9" s="13">
        <v>3.7974683544303799E-2</v>
      </c>
      <c r="E9" s="13">
        <v>0.151898734177215</v>
      </c>
      <c r="F9" s="13">
        <v>0.10126582278481</v>
      </c>
      <c r="G9" s="13">
        <v>8.8607594936708903E-2</v>
      </c>
      <c r="H9" s="13">
        <v>2.53164556962025E-2</v>
      </c>
      <c r="I9" s="13">
        <v>0.20253164556962</v>
      </c>
      <c r="J9" s="13">
        <v>0.126582278481013</v>
      </c>
    </row>
    <row r="10" spans="2:11" x14ac:dyDescent="0.3">
      <c r="B10" s="27" t="s">
        <v>531</v>
      </c>
      <c r="C10" s="15"/>
      <c r="D10" s="15"/>
      <c r="E10" s="15"/>
      <c r="F10" s="15"/>
      <c r="G10" s="15"/>
      <c r="H10" s="15"/>
      <c r="I10" s="15"/>
      <c r="J10" s="15"/>
    </row>
    <row r="11" spans="2:11" x14ac:dyDescent="0.3">
      <c r="B11" t="s">
        <v>80</v>
      </c>
    </row>
    <row r="12" spans="2:11" x14ac:dyDescent="0.3">
      <c r="B12" t="s">
        <v>81</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M15"/>
  <sheetViews>
    <sheetView showGridLines="0" workbookViewId="0">
      <pane xSplit="2" topLeftCell="C1" activePane="topRight" state="frozen"/>
      <selection pane="topRight" activeCell="H13" sqref="H13"/>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289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0.430379746835443</v>
      </c>
      <c r="D8" s="13">
        <v>0.53333333333333299</v>
      </c>
      <c r="E8" s="13">
        <v>0.36734693877551</v>
      </c>
      <c r="F8" s="13"/>
      <c r="G8" s="13">
        <v>0.214285714285714</v>
      </c>
      <c r="H8" s="13">
        <v>0.60606060606060597</v>
      </c>
      <c r="I8" s="13">
        <v>0.44444444444444398</v>
      </c>
      <c r="J8" s="13">
        <v>0.16666666666666699</v>
      </c>
      <c r="K8" s="13">
        <v>0.2</v>
      </c>
      <c r="L8" s="13">
        <v>0.33333333333333298</v>
      </c>
      <c r="M8" s="13"/>
      <c r="N8" s="13">
        <v>0.48571428571428599</v>
      </c>
      <c r="O8" s="13">
        <v>0.4</v>
      </c>
      <c r="P8" s="13">
        <v>0.5</v>
      </c>
      <c r="Q8" s="13">
        <v>0.31818181818181801</v>
      </c>
      <c r="R8" s="13"/>
      <c r="S8" s="13">
        <v>0.52380952380952395</v>
      </c>
      <c r="T8" s="13">
        <v>0.45454545454545497</v>
      </c>
      <c r="U8" s="13">
        <v>0</v>
      </c>
      <c r="V8" s="13">
        <v>0.6</v>
      </c>
      <c r="W8" s="13">
        <v>0.25</v>
      </c>
      <c r="X8" s="13">
        <v>0.45454545454545497</v>
      </c>
      <c r="Y8" s="13">
        <v>0.8</v>
      </c>
      <c r="Z8" s="13">
        <v>0.5</v>
      </c>
      <c r="AA8" s="13">
        <v>0.22222222222222199</v>
      </c>
      <c r="AB8" s="13">
        <v>0.33333333333333298</v>
      </c>
      <c r="AC8" s="13">
        <v>0</v>
      </c>
      <c r="AD8" s="13" t="s">
        <v>197</v>
      </c>
      <c r="AE8" s="13"/>
      <c r="AF8" s="13">
        <v>0.430379746835443</v>
      </c>
      <c r="AG8" s="13" t="s">
        <v>197</v>
      </c>
      <c r="AH8" s="13"/>
      <c r="AI8" s="13">
        <v>0.42857142857142899</v>
      </c>
      <c r="AJ8" s="13">
        <v>0.4375</v>
      </c>
      <c r="AK8" s="13" t="s">
        <v>197</v>
      </c>
      <c r="AL8" s="13"/>
      <c r="AM8" s="13">
        <v>0.41176470588235298</v>
      </c>
      <c r="AN8" s="13" t="s">
        <v>197</v>
      </c>
      <c r="AO8" s="13" t="s">
        <v>197</v>
      </c>
      <c r="AP8" s="13"/>
      <c r="AQ8" s="13">
        <v>0.581395348837209</v>
      </c>
      <c r="AR8" s="13">
        <v>0.25</v>
      </c>
      <c r="AS8" s="13"/>
      <c r="AT8" s="13">
        <v>0.33333333333333298</v>
      </c>
      <c r="AU8" s="13">
        <v>0.44262295081967201</v>
      </c>
      <c r="AV8" s="13"/>
      <c r="AW8" s="13">
        <v>0.40909090909090901</v>
      </c>
      <c r="AX8" s="13">
        <v>0.43636363636363601</v>
      </c>
      <c r="AY8" s="13"/>
      <c r="AZ8" s="13">
        <v>0.225806451612903</v>
      </c>
      <c r="BA8" s="13">
        <v>0.5625</v>
      </c>
      <c r="BB8" s="13"/>
      <c r="BC8" s="13">
        <v>0.452380952380952</v>
      </c>
      <c r="BD8" s="13">
        <v>0.36363636363636398</v>
      </c>
      <c r="BE8" s="13"/>
      <c r="BF8" s="13">
        <v>0.58823529411764697</v>
      </c>
      <c r="BG8" s="13">
        <v>0.36</v>
      </c>
      <c r="BH8" s="13"/>
      <c r="BI8" s="13">
        <v>0.28571428571428598</v>
      </c>
      <c r="BJ8" s="13">
        <v>0.44444444444444398</v>
      </c>
      <c r="BK8" s="13"/>
      <c r="BL8" s="13">
        <v>0.46666666666666701</v>
      </c>
      <c r="BM8" s="13">
        <v>0.39583333333333298</v>
      </c>
    </row>
    <row r="9" spans="2:65" ht="28.8" x14ac:dyDescent="0.3">
      <c r="B9" s="14" t="s">
        <v>286</v>
      </c>
      <c r="C9" s="13">
        <v>0.556962025316456</v>
      </c>
      <c r="D9" s="13">
        <v>0.46666666666666701</v>
      </c>
      <c r="E9" s="13">
        <v>0.61224489795918402</v>
      </c>
      <c r="F9" s="13"/>
      <c r="G9" s="13">
        <v>0.71428571428571397</v>
      </c>
      <c r="H9" s="13">
        <v>0.39393939393939398</v>
      </c>
      <c r="I9" s="13">
        <v>0.55555555555555602</v>
      </c>
      <c r="J9" s="13">
        <v>0.83333333333333304</v>
      </c>
      <c r="K9" s="13">
        <v>0.8</v>
      </c>
      <c r="L9" s="13">
        <v>0.66666666666666696</v>
      </c>
      <c r="M9" s="13"/>
      <c r="N9" s="13">
        <v>0.51428571428571401</v>
      </c>
      <c r="O9" s="13">
        <v>0.6</v>
      </c>
      <c r="P9" s="13">
        <v>0.5</v>
      </c>
      <c r="Q9" s="13">
        <v>0.63636363636363602</v>
      </c>
      <c r="R9" s="13"/>
      <c r="S9" s="13">
        <v>0.476190476190476</v>
      </c>
      <c r="T9" s="13">
        <v>0.54545454545454497</v>
      </c>
      <c r="U9" s="13">
        <v>1</v>
      </c>
      <c r="V9" s="13">
        <v>0.4</v>
      </c>
      <c r="W9" s="13">
        <v>0.75</v>
      </c>
      <c r="X9" s="13">
        <v>0.54545454545454497</v>
      </c>
      <c r="Y9" s="13">
        <v>0.2</v>
      </c>
      <c r="Z9" s="13">
        <v>0.5</v>
      </c>
      <c r="AA9" s="13">
        <v>0.66666666666666696</v>
      </c>
      <c r="AB9" s="13">
        <v>0.66666666666666696</v>
      </c>
      <c r="AC9" s="13">
        <v>1</v>
      </c>
      <c r="AD9" s="13" t="s">
        <v>197</v>
      </c>
      <c r="AE9" s="13"/>
      <c r="AF9" s="13">
        <v>0.556962025316456</v>
      </c>
      <c r="AG9" s="13" t="s">
        <v>197</v>
      </c>
      <c r="AH9" s="13"/>
      <c r="AI9" s="13">
        <v>0.55555555555555602</v>
      </c>
      <c r="AJ9" s="13">
        <v>0.5625</v>
      </c>
      <c r="AK9" s="13" t="s">
        <v>197</v>
      </c>
      <c r="AL9" s="13"/>
      <c r="AM9" s="13">
        <v>0.57352941176470595</v>
      </c>
      <c r="AN9" s="13" t="s">
        <v>197</v>
      </c>
      <c r="AO9" s="13" t="s">
        <v>197</v>
      </c>
      <c r="AP9" s="13"/>
      <c r="AQ9" s="13">
        <v>0.39534883720930197</v>
      </c>
      <c r="AR9" s="13">
        <v>0.75</v>
      </c>
      <c r="AS9" s="13"/>
      <c r="AT9" s="13">
        <v>0.6</v>
      </c>
      <c r="AU9" s="13">
        <v>0.55737704918032804</v>
      </c>
      <c r="AV9" s="13"/>
      <c r="AW9" s="13">
        <v>0.59090909090909105</v>
      </c>
      <c r="AX9" s="13">
        <v>0.54545454545454497</v>
      </c>
      <c r="AY9" s="13"/>
      <c r="AZ9" s="13">
        <v>0.77419354838709697</v>
      </c>
      <c r="BA9" s="13">
        <v>0.41666666666666702</v>
      </c>
      <c r="BB9" s="13"/>
      <c r="BC9" s="13">
        <v>0.547619047619048</v>
      </c>
      <c r="BD9" s="13">
        <v>0.59090909090909105</v>
      </c>
      <c r="BE9" s="13"/>
      <c r="BF9" s="13">
        <v>0.41176470588235298</v>
      </c>
      <c r="BG9" s="13">
        <v>0.64</v>
      </c>
      <c r="BH9" s="13"/>
      <c r="BI9" s="13">
        <v>0.71428571428571397</v>
      </c>
      <c r="BJ9" s="13">
        <v>0.54166666666666696</v>
      </c>
      <c r="BK9" s="13"/>
      <c r="BL9" s="13">
        <v>0.53333333333333299</v>
      </c>
      <c r="BM9" s="13">
        <v>0.58333333333333304</v>
      </c>
    </row>
    <row r="10" spans="2:65" x14ac:dyDescent="0.3">
      <c r="B10" s="14" t="s">
        <v>91</v>
      </c>
      <c r="C10" s="22">
        <v>1.26582278481013E-2</v>
      </c>
      <c r="D10" s="22">
        <v>0</v>
      </c>
      <c r="E10" s="22">
        <v>2.04081632653061E-2</v>
      </c>
      <c r="F10" s="22"/>
      <c r="G10" s="22">
        <v>7.1428571428571397E-2</v>
      </c>
      <c r="H10" s="22">
        <v>0</v>
      </c>
      <c r="I10" s="22">
        <v>0</v>
      </c>
      <c r="J10" s="22">
        <v>0</v>
      </c>
      <c r="K10" s="22">
        <v>0</v>
      </c>
      <c r="L10" s="22">
        <v>0</v>
      </c>
      <c r="M10" s="22"/>
      <c r="N10" s="22">
        <v>0</v>
      </c>
      <c r="O10" s="22">
        <v>0</v>
      </c>
      <c r="P10" s="22">
        <v>0</v>
      </c>
      <c r="Q10" s="22">
        <v>4.5454545454545497E-2</v>
      </c>
      <c r="R10" s="22"/>
      <c r="S10" s="22">
        <v>0</v>
      </c>
      <c r="T10" s="22">
        <v>0</v>
      </c>
      <c r="U10" s="22">
        <v>0</v>
      </c>
      <c r="V10" s="22">
        <v>0</v>
      </c>
      <c r="W10" s="22">
        <v>0</v>
      </c>
      <c r="X10" s="22">
        <v>0</v>
      </c>
      <c r="Y10" s="22">
        <v>0</v>
      </c>
      <c r="Z10" s="22">
        <v>0</v>
      </c>
      <c r="AA10" s="22">
        <v>0.11111111111111099</v>
      </c>
      <c r="AB10" s="22">
        <v>0</v>
      </c>
      <c r="AC10" s="22">
        <v>0</v>
      </c>
      <c r="AD10" s="22" t="s">
        <v>197</v>
      </c>
      <c r="AE10" s="22"/>
      <c r="AF10" s="22">
        <v>1.26582278481013E-2</v>
      </c>
      <c r="AG10" s="22" t="s">
        <v>197</v>
      </c>
      <c r="AH10" s="22"/>
      <c r="AI10" s="22">
        <v>1.58730158730159E-2</v>
      </c>
      <c r="AJ10" s="22">
        <v>0</v>
      </c>
      <c r="AK10" s="22" t="s">
        <v>197</v>
      </c>
      <c r="AL10" s="22"/>
      <c r="AM10" s="22">
        <v>1.4705882352941201E-2</v>
      </c>
      <c r="AN10" s="22" t="s">
        <v>197</v>
      </c>
      <c r="AO10" s="22" t="s">
        <v>197</v>
      </c>
      <c r="AP10" s="22"/>
      <c r="AQ10" s="22">
        <v>2.32558139534884E-2</v>
      </c>
      <c r="AR10" s="22">
        <v>0</v>
      </c>
      <c r="AS10" s="22"/>
      <c r="AT10" s="22">
        <v>6.6666666666666693E-2</v>
      </c>
      <c r="AU10" s="22">
        <v>0</v>
      </c>
      <c r="AV10" s="22"/>
      <c r="AW10" s="22">
        <v>0</v>
      </c>
      <c r="AX10" s="22">
        <v>1.8181818181818198E-2</v>
      </c>
      <c r="AY10" s="22"/>
      <c r="AZ10" s="22">
        <v>0</v>
      </c>
      <c r="BA10" s="22">
        <v>2.0833333333333301E-2</v>
      </c>
      <c r="BB10" s="22"/>
      <c r="BC10" s="22">
        <v>0</v>
      </c>
      <c r="BD10" s="22">
        <v>4.5454545454545497E-2</v>
      </c>
      <c r="BE10" s="22"/>
      <c r="BF10" s="22">
        <v>0</v>
      </c>
      <c r="BG10" s="22">
        <v>0</v>
      </c>
      <c r="BH10" s="22"/>
      <c r="BI10" s="22">
        <v>0</v>
      </c>
      <c r="BJ10" s="22">
        <v>1.38888888888889E-2</v>
      </c>
      <c r="BK10" s="22"/>
      <c r="BL10" s="22">
        <v>0</v>
      </c>
      <c r="BM10" s="22">
        <v>2.0833333333333301E-2</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M15"/>
  <sheetViews>
    <sheetView showGridLines="0" workbookViewId="0">
      <pane xSplit="2" topLeftCell="C1" activePane="topRight" state="frozen"/>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0.278481012658228</v>
      </c>
      <c r="D8" s="13">
        <v>0.2</v>
      </c>
      <c r="E8" s="13">
        <v>0.32653061224489799</v>
      </c>
      <c r="F8" s="13"/>
      <c r="G8" s="13">
        <v>7.1428571428571397E-2</v>
      </c>
      <c r="H8" s="13">
        <v>0.36363636363636398</v>
      </c>
      <c r="I8" s="13">
        <v>0.22222222222222199</v>
      </c>
      <c r="J8" s="13">
        <v>0.16666666666666699</v>
      </c>
      <c r="K8" s="13">
        <v>0.6</v>
      </c>
      <c r="L8" s="13">
        <v>0.33333333333333298</v>
      </c>
      <c r="M8" s="13"/>
      <c r="N8" s="13">
        <v>0.34285714285714303</v>
      </c>
      <c r="O8" s="13">
        <v>0.3</v>
      </c>
      <c r="P8" s="13">
        <v>8.3333333333333301E-2</v>
      </c>
      <c r="Q8" s="13">
        <v>0.27272727272727298</v>
      </c>
      <c r="R8" s="13"/>
      <c r="S8" s="13">
        <v>0.33333333333333298</v>
      </c>
      <c r="T8" s="13">
        <v>0.18181818181818199</v>
      </c>
      <c r="U8" s="13">
        <v>0</v>
      </c>
      <c r="V8" s="13">
        <v>0.4</v>
      </c>
      <c r="W8" s="13">
        <v>0.25</v>
      </c>
      <c r="X8" s="13">
        <v>0.36363636363636398</v>
      </c>
      <c r="Y8" s="13">
        <v>0.6</v>
      </c>
      <c r="Z8" s="13">
        <v>0</v>
      </c>
      <c r="AA8" s="13">
        <v>0.22222222222222199</v>
      </c>
      <c r="AB8" s="13">
        <v>0.33333333333333298</v>
      </c>
      <c r="AC8" s="13">
        <v>0</v>
      </c>
      <c r="AD8" s="13" t="s">
        <v>197</v>
      </c>
      <c r="AE8" s="13"/>
      <c r="AF8" s="13">
        <v>0.278481012658228</v>
      </c>
      <c r="AG8" s="13" t="s">
        <v>197</v>
      </c>
      <c r="AH8" s="13"/>
      <c r="AI8" s="13">
        <v>0.25396825396825401</v>
      </c>
      <c r="AJ8" s="13">
        <v>0.375</v>
      </c>
      <c r="AK8" s="13" t="s">
        <v>197</v>
      </c>
      <c r="AL8" s="13"/>
      <c r="AM8" s="13">
        <v>0.26470588235294101</v>
      </c>
      <c r="AN8" s="13" t="s">
        <v>197</v>
      </c>
      <c r="AO8" s="13" t="s">
        <v>197</v>
      </c>
      <c r="AP8" s="13"/>
      <c r="AQ8" s="13">
        <v>0.34883720930232598</v>
      </c>
      <c r="AR8" s="13">
        <v>0.194444444444444</v>
      </c>
      <c r="AS8" s="13"/>
      <c r="AT8" s="13">
        <v>0.133333333333333</v>
      </c>
      <c r="AU8" s="13">
        <v>0.29508196721311503</v>
      </c>
      <c r="AV8" s="13"/>
      <c r="AW8" s="13">
        <v>0.27272727272727298</v>
      </c>
      <c r="AX8" s="13">
        <v>0.29090909090909101</v>
      </c>
      <c r="AY8" s="13"/>
      <c r="AZ8" s="13">
        <v>0.16129032258064499</v>
      </c>
      <c r="BA8" s="13">
        <v>0.35416666666666702</v>
      </c>
      <c r="BB8" s="13"/>
      <c r="BC8" s="13">
        <v>0.30952380952380998</v>
      </c>
      <c r="BD8" s="13">
        <v>0.27272727272727298</v>
      </c>
      <c r="BE8" s="13"/>
      <c r="BF8" s="13">
        <v>0.35294117647058798</v>
      </c>
      <c r="BG8" s="13">
        <v>0.28000000000000003</v>
      </c>
      <c r="BH8" s="13"/>
      <c r="BI8" s="13">
        <v>0.42857142857142899</v>
      </c>
      <c r="BJ8" s="13">
        <v>0.26388888888888901</v>
      </c>
      <c r="BK8" s="13"/>
      <c r="BL8" s="13">
        <v>0.3</v>
      </c>
      <c r="BM8" s="13">
        <v>0.27083333333333298</v>
      </c>
    </row>
    <row r="9" spans="2:65" ht="28.8" x14ac:dyDescent="0.3">
      <c r="B9" s="14" t="s">
        <v>286</v>
      </c>
      <c r="C9" s="13">
        <v>0.683544303797468</v>
      </c>
      <c r="D9" s="13">
        <v>0.73333333333333295</v>
      </c>
      <c r="E9" s="13">
        <v>0.65306122448979598</v>
      </c>
      <c r="F9" s="13"/>
      <c r="G9" s="13">
        <v>0.71428571428571397</v>
      </c>
      <c r="H9" s="13">
        <v>0.63636363636363602</v>
      </c>
      <c r="I9" s="13">
        <v>0.77777777777777801</v>
      </c>
      <c r="J9" s="13">
        <v>0.83333333333333304</v>
      </c>
      <c r="K9" s="13">
        <v>0.4</v>
      </c>
      <c r="L9" s="13">
        <v>0.66666666666666696</v>
      </c>
      <c r="M9" s="13"/>
      <c r="N9" s="13">
        <v>0.65714285714285703</v>
      </c>
      <c r="O9" s="13">
        <v>0.7</v>
      </c>
      <c r="P9" s="13">
        <v>0.83333333333333304</v>
      </c>
      <c r="Q9" s="13">
        <v>0.63636363636363602</v>
      </c>
      <c r="R9" s="13"/>
      <c r="S9" s="13">
        <v>0.66666666666666696</v>
      </c>
      <c r="T9" s="13">
        <v>0.81818181818181801</v>
      </c>
      <c r="U9" s="13">
        <v>1</v>
      </c>
      <c r="V9" s="13">
        <v>0.4</v>
      </c>
      <c r="W9" s="13">
        <v>0.75</v>
      </c>
      <c r="X9" s="13">
        <v>0.54545454545454497</v>
      </c>
      <c r="Y9" s="13">
        <v>0.4</v>
      </c>
      <c r="Z9" s="13">
        <v>1</v>
      </c>
      <c r="AA9" s="13">
        <v>0.66666666666666696</v>
      </c>
      <c r="AB9" s="13">
        <v>0.66666666666666696</v>
      </c>
      <c r="AC9" s="13">
        <v>1</v>
      </c>
      <c r="AD9" s="13" t="s">
        <v>197</v>
      </c>
      <c r="AE9" s="13"/>
      <c r="AF9" s="13">
        <v>0.683544303797468</v>
      </c>
      <c r="AG9" s="13" t="s">
        <v>197</v>
      </c>
      <c r="AH9" s="13"/>
      <c r="AI9" s="13">
        <v>0.69841269841269804</v>
      </c>
      <c r="AJ9" s="13">
        <v>0.625</v>
      </c>
      <c r="AK9" s="13" t="s">
        <v>197</v>
      </c>
      <c r="AL9" s="13"/>
      <c r="AM9" s="13">
        <v>0.70588235294117696</v>
      </c>
      <c r="AN9" s="13" t="s">
        <v>197</v>
      </c>
      <c r="AO9" s="13" t="s">
        <v>197</v>
      </c>
      <c r="AP9" s="13"/>
      <c r="AQ9" s="13">
        <v>0.60465116279069797</v>
      </c>
      <c r="AR9" s="13">
        <v>0.77777777777777801</v>
      </c>
      <c r="AS9" s="13"/>
      <c r="AT9" s="13">
        <v>0.8</v>
      </c>
      <c r="AU9" s="13">
        <v>0.67213114754098402</v>
      </c>
      <c r="AV9" s="13"/>
      <c r="AW9" s="13">
        <v>0.72727272727272696</v>
      </c>
      <c r="AX9" s="13">
        <v>0.65454545454545499</v>
      </c>
      <c r="AY9" s="13"/>
      <c r="AZ9" s="13">
        <v>0.77419354838709697</v>
      </c>
      <c r="BA9" s="13">
        <v>0.625</v>
      </c>
      <c r="BB9" s="13"/>
      <c r="BC9" s="13">
        <v>0.64285714285714302</v>
      </c>
      <c r="BD9" s="13">
        <v>0.68181818181818199</v>
      </c>
      <c r="BE9" s="13"/>
      <c r="BF9" s="13">
        <v>0.58823529411764697</v>
      </c>
      <c r="BG9" s="13">
        <v>0.68</v>
      </c>
      <c r="BH9" s="13"/>
      <c r="BI9" s="13">
        <v>0.57142857142857095</v>
      </c>
      <c r="BJ9" s="13">
        <v>0.69444444444444398</v>
      </c>
      <c r="BK9" s="13"/>
      <c r="BL9" s="13">
        <v>0.66666666666666696</v>
      </c>
      <c r="BM9" s="13">
        <v>0.6875</v>
      </c>
    </row>
    <row r="10" spans="2:65" x14ac:dyDescent="0.3">
      <c r="B10" s="14" t="s">
        <v>91</v>
      </c>
      <c r="C10" s="22">
        <v>3.7974683544303799E-2</v>
      </c>
      <c r="D10" s="22">
        <v>6.6666666666666693E-2</v>
      </c>
      <c r="E10" s="22">
        <v>2.04081632653061E-2</v>
      </c>
      <c r="F10" s="22"/>
      <c r="G10" s="22">
        <v>0.214285714285714</v>
      </c>
      <c r="H10" s="22">
        <v>0</v>
      </c>
      <c r="I10" s="22">
        <v>0</v>
      </c>
      <c r="J10" s="22">
        <v>0</v>
      </c>
      <c r="K10" s="22">
        <v>0</v>
      </c>
      <c r="L10" s="22">
        <v>0</v>
      </c>
      <c r="M10" s="22"/>
      <c r="N10" s="22">
        <v>0</v>
      </c>
      <c r="O10" s="22">
        <v>0</v>
      </c>
      <c r="P10" s="22">
        <v>8.3333333333333301E-2</v>
      </c>
      <c r="Q10" s="22">
        <v>9.0909090909090898E-2</v>
      </c>
      <c r="R10" s="22"/>
      <c r="S10" s="22">
        <v>0</v>
      </c>
      <c r="T10" s="22">
        <v>0</v>
      </c>
      <c r="U10" s="22">
        <v>0</v>
      </c>
      <c r="V10" s="22">
        <v>0.2</v>
      </c>
      <c r="W10" s="22">
        <v>0</v>
      </c>
      <c r="X10" s="22">
        <v>9.0909090909090898E-2</v>
      </c>
      <c r="Y10" s="22">
        <v>0</v>
      </c>
      <c r="Z10" s="22">
        <v>0</v>
      </c>
      <c r="AA10" s="22">
        <v>0.11111111111111099</v>
      </c>
      <c r="AB10" s="22">
        <v>0</v>
      </c>
      <c r="AC10" s="22">
        <v>0</v>
      </c>
      <c r="AD10" s="22" t="s">
        <v>197</v>
      </c>
      <c r="AE10" s="22"/>
      <c r="AF10" s="22">
        <v>3.7974683544303799E-2</v>
      </c>
      <c r="AG10" s="22" t="s">
        <v>197</v>
      </c>
      <c r="AH10" s="22"/>
      <c r="AI10" s="22">
        <v>4.7619047619047603E-2</v>
      </c>
      <c r="AJ10" s="22">
        <v>0</v>
      </c>
      <c r="AK10" s="22" t="s">
        <v>197</v>
      </c>
      <c r="AL10" s="22"/>
      <c r="AM10" s="22">
        <v>2.9411764705882401E-2</v>
      </c>
      <c r="AN10" s="22" t="s">
        <v>197</v>
      </c>
      <c r="AO10" s="22" t="s">
        <v>197</v>
      </c>
      <c r="AP10" s="22"/>
      <c r="AQ10" s="22">
        <v>4.6511627906976702E-2</v>
      </c>
      <c r="AR10" s="22">
        <v>2.7777777777777801E-2</v>
      </c>
      <c r="AS10" s="22"/>
      <c r="AT10" s="22">
        <v>6.6666666666666693E-2</v>
      </c>
      <c r="AU10" s="22">
        <v>3.2786885245901599E-2</v>
      </c>
      <c r="AV10" s="22"/>
      <c r="AW10" s="22">
        <v>0</v>
      </c>
      <c r="AX10" s="22">
        <v>5.4545454545454501E-2</v>
      </c>
      <c r="AY10" s="22"/>
      <c r="AZ10" s="22">
        <v>6.4516129032258104E-2</v>
      </c>
      <c r="BA10" s="22">
        <v>2.0833333333333301E-2</v>
      </c>
      <c r="BB10" s="22"/>
      <c r="BC10" s="22">
        <v>4.7619047619047603E-2</v>
      </c>
      <c r="BD10" s="22">
        <v>4.5454545454545497E-2</v>
      </c>
      <c r="BE10" s="22"/>
      <c r="BF10" s="22">
        <v>5.8823529411764698E-2</v>
      </c>
      <c r="BG10" s="22">
        <v>0.04</v>
      </c>
      <c r="BH10" s="22"/>
      <c r="BI10" s="22">
        <v>0</v>
      </c>
      <c r="BJ10" s="22">
        <v>4.1666666666666699E-2</v>
      </c>
      <c r="BK10" s="22"/>
      <c r="BL10" s="22">
        <v>3.3333333333333298E-2</v>
      </c>
      <c r="BM10" s="22">
        <v>4.1666666666666699E-2</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M15"/>
  <sheetViews>
    <sheetView showGridLines="0" workbookViewId="0">
      <pane xSplit="2" topLeftCell="C1" activePane="topRight" state="frozen"/>
      <selection activeCell="B11" sqref="B11"/>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0.265822784810127</v>
      </c>
      <c r="D8" s="13">
        <v>0.3</v>
      </c>
      <c r="E8" s="13">
        <v>0.24489795918367299</v>
      </c>
      <c r="F8" s="13"/>
      <c r="G8" s="13">
        <v>7.1428571428571397E-2</v>
      </c>
      <c r="H8" s="13">
        <v>0.36363636363636398</v>
      </c>
      <c r="I8" s="13">
        <v>0.27777777777777801</v>
      </c>
      <c r="J8" s="13">
        <v>0.16666666666666699</v>
      </c>
      <c r="K8" s="13">
        <v>0.4</v>
      </c>
      <c r="L8" s="13">
        <v>0</v>
      </c>
      <c r="M8" s="13"/>
      <c r="N8" s="13">
        <v>0.34285714285714303</v>
      </c>
      <c r="O8" s="13">
        <v>0.1</v>
      </c>
      <c r="P8" s="13">
        <v>8.3333333333333301E-2</v>
      </c>
      <c r="Q8" s="13">
        <v>0.31818181818181801</v>
      </c>
      <c r="R8" s="13"/>
      <c r="S8" s="13">
        <v>0.28571428571428598</v>
      </c>
      <c r="T8" s="13">
        <v>0.27272727272727298</v>
      </c>
      <c r="U8" s="13">
        <v>0</v>
      </c>
      <c r="V8" s="13">
        <v>0</v>
      </c>
      <c r="W8" s="13">
        <v>0</v>
      </c>
      <c r="X8" s="13">
        <v>0.27272727272727298</v>
      </c>
      <c r="Y8" s="13">
        <v>0.4</v>
      </c>
      <c r="Z8" s="13">
        <v>0.5</v>
      </c>
      <c r="AA8" s="13">
        <v>0.33333333333333298</v>
      </c>
      <c r="AB8" s="13">
        <v>0.33333333333333298</v>
      </c>
      <c r="AC8" s="13">
        <v>0.25</v>
      </c>
      <c r="AD8" s="13" t="s">
        <v>197</v>
      </c>
      <c r="AE8" s="13"/>
      <c r="AF8" s="13">
        <v>0.265822784810127</v>
      </c>
      <c r="AG8" s="13" t="s">
        <v>197</v>
      </c>
      <c r="AH8" s="13"/>
      <c r="AI8" s="13">
        <v>0.238095238095238</v>
      </c>
      <c r="AJ8" s="13">
        <v>0.375</v>
      </c>
      <c r="AK8" s="13" t="s">
        <v>197</v>
      </c>
      <c r="AL8" s="13"/>
      <c r="AM8" s="13">
        <v>0.23529411764705899</v>
      </c>
      <c r="AN8" s="13" t="s">
        <v>197</v>
      </c>
      <c r="AO8" s="13" t="s">
        <v>197</v>
      </c>
      <c r="AP8" s="13"/>
      <c r="AQ8" s="13">
        <v>0.32558139534883701</v>
      </c>
      <c r="AR8" s="13">
        <v>0.194444444444444</v>
      </c>
      <c r="AS8" s="13"/>
      <c r="AT8" s="13">
        <v>0.2</v>
      </c>
      <c r="AU8" s="13">
        <v>0.26229508196721302</v>
      </c>
      <c r="AV8" s="13"/>
      <c r="AW8" s="13">
        <v>0.22727272727272699</v>
      </c>
      <c r="AX8" s="13">
        <v>0.29090909090909101</v>
      </c>
      <c r="AY8" s="13"/>
      <c r="AZ8" s="13">
        <v>0.19354838709677399</v>
      </c>
      <c r="BA8" s="13">
        <v>0.3125</v>
      </c>
      <c r="BB8" s="13"/>
      <c r="BC8" s="13">
        <v>0.33333333333333298</v>
      </c>
      <c r="BD8" s="13">
        <v>0.13636363636363599</v>
      </c>
      <c r="BE8" s="13"/>
      <c r="BF8" s="13">
        <v>0.35294117647058798</v>
      </c>
      <c r="BG8" s="13">
        <v>0.32</v>
      </c>
      <c r="BH8" s="13"/>
      <c r="BI8" s="13">
        <v>0.28571428571428598</v>
      </c>
      <c r="BJ8" s="13">
        <v>0.26388888888888901</v>
      </c>
      <c r="BK8" s="13"/>
      <c r="BL8" s="13">
        <v>0.2</v>
      </c>
      <c r="BM8" s="13">
        <v>0.3125</v>
      </c>
    </row>
    <row r="9" spans="2:65" ht="28.8" x14ac:dyDescent="0.3">
      <c r="B9" s="14" t="s">
        <v>286</v>
      </c>
      <c r="C9" s="13">
        <v>0.582278481012658</v>
      </c>
      <c r="D9" s="13">
        <v>0.53333333333333299</v>
      </c>
      <c r="E9" s="13">
        <v>0.61224489795918402</v>
      </c>
      <c r="F9" s="13"/>
      <c r="G9" s="13">
        <v>0.5</v>
      </c>
      <c r="H9" s="13">
        <v>0.57575757575757602</v>
      </c>
      <c r="I9" s="13">
        <v>0.55555555555555602</v>
      </c>
      <c r="J9" s="13">
        <v>0.83333333333333304</v>
      </c>
      <c r="K9" s="13">
        <v>0.4</v>
      </c>
      <c r="L9" s="13">
        <v>1</v>
      </c>
      <c r="M9" s="13"/>
      <c r="N9" s="13">
        <v>0.57142857142857095</v>
      </c>
      <c r="O9" s="13">
        <v>0.7</v>
      </c>
      <c r="P9" s="13">
        <v>0.66666666666666696</v>
      </c>
      <c r="Q9" s="13">
        <v>0.5</v>
      </c>
      <c r="R9" s="13"/>
      <c r="S9" s="13">
        <v>0.57142857142857095</v>
      </c>
      <c r="T9" s="13">
        <v>0.63636363636363602</v>
      </c>
      <c r="U9" s="13">
        <v>0.5</v>
      </c>
      <c r="V9" s="13">
        <v>0.8</v>
      </c>
      <c r="W9" s="13">
        <v>1</v>
      </c>
      <c r="X9" s="13">
        <v>0.63636363636363602</v>
      </c>
      <c r="Y9" s="13">
        <v>0.6</v>
      </c>
      <c r="Z9" s="13">
        <v>0.5</v>
      </c>
      <c r="AA9" s="13">
        <v>0.33333333333333298</v>
      </c>
      <c r="AB9" s="13">
        <v>0.33333333333333298</v>
      </c>
      <c r="AC9" s="13">
        <v>0.5</v>
      </c>
      <c r="AD9" s="13" t="s">
        <v>197</v>
      </c>
      <c r="AE9" s="13"/>
      <c r="AF9" s="13">
        <v>0.582278481012658</v>
      </c>
      <c r="AG9" s="13" t="s">
        <v>197</v>
      </c>
      <c r="AH9" s="13"/>
      <c r="AI9" s="13">
        <v>0.57142857142857095</v>
      </c>
      <c r="AJ9" s="13">
        <v>0.625</v>
      </c>
      <c r="AK9" s="13" t="s">
        <v>197</v>
      </c>
      <c r="AL9" s="13"/>
      <c r="AM9" s="13">
        <v>0.61764705882352899</v>
      </c>
      <c r="AN9" s="13" t="s">
        <v>197</v>
      </c>
      <c r="AO9" s="13" t="s">
        <v>197</v>
      </c>
      <c r="AP9" s="13"/>
      <c r="AQ9" s="13">
        <v>0.48837209302325602</v>
      </c>
      <c r="AR9" s="13">
        <v>0.69444444444444398</v>
      </c>
      <c r="AS9" s="13"/>
      <c r="AT9" s="13">
        <v>0.53333333333333299</v>
      </c>
      <c r="AU9" s="13">
        <v>0.60655737704918</v>
      </c>
      <c r="AV9" s="13"/>
      <c r="AW9" s="13">
        <v>0.72727272727272696</v>
      </c>
      <c r="AX9" s="13">
        <v>0.527272727272727</v>
      </c>
      <c r="AY9" s="13"/>
      <c r="AZ9" s="13">
        <v>0.64516129032258096</v>
      </c>
      <c r="BA9" s="13">
        <v>0.54166666666666696</v>
      </c>
      <c r="BB9" s="13"/>
      <c r="BC9" s="13">
        <v>0.57142857142857095</v>
      </c>
      <c r="BD9" s="13">
        <v>0.63636363636363602</v>
      </c>
      <c r="BE9" s="13"/>
      <c r="BF9" s="13">
        <v>0.47058823529411797</v>
      </c>
      <c r="BG9" s="13">
        <v>0.64</v>
      </c>
      <c r="BH9" s="13"/>
      <c r="BI9" s="13">
        <v>0.71428571428571397</v>
      </c>
      <c r="BJ9" s="13">
        <v>0.56944444444444398</v>
      </c>
      <c r="BK9" s="13"/>
      <c r="BL9" s="13">
        <v>0.63333333333333297</v>
      </c>
      <c r="BM9" s="13">
        <v>0.54166666666666696</v>
      </c>
    </row>
    <row r="10" spans="2:65" x14ac:dyDescent="0.3">
      <c r="B10" s="14" t="s">
        <v>91</v>
      </c>
      <c r="C10" s="22">
        <v>0.151898734177215</v>
      </c>
      <c r="D10" s="22">
        <v>0.16666666666666699</v>
      </c>
      <c r="E10" s="22">
        <v>0.14285714285714299</v>
      </c>
      <c r="F10" s="22"/>
      <c r="G10" s="22">
        <v>0.42857142857142899</v>
      </c>
      <c r="H10" s="22">
        <v>6.0606060606060601E-2</v>
      </c>
      <c r="I10" s="22">
        <v>0.16666666666666699</v>
      </c>
      <c r="J10" s="22">
        <v>0</v>
      </c>
      <c r="K10" s="22">
        <v>0.2</v>
      </c>
      <c r="L10" s="22">
        <v>0</v>
      </c>
      <c r="M10" s="22"/>
      <c r="N10" s="22">
        <v>8.5714285714285701E-2</v>
      </c>
      <c r="O10" s="22">
        <v>0.2</v>
      </c>
      <c r="P10" s="22">
        <v>0.25</v>
      </c>
      <c r="Q10" s="22">
        <v>0.18181818181818199</v>
      </c>
      <c r="R10" s="22"/>
      <c r="S10" s="22">
        <v>0.14285714285714299</v>
      </c>
      <c r="T10" s="22">
        <v>9.0909090909090898E-2</v>
      </c>
      <c r="U10" s="22">
        <v>0.5</v>
      </c>
      <c r="V10" s="22">
        <v>0.2</v>
      </c>
      <c r="W10" s="22">
        <v>0</v>
      </c>
      <c r="X10" s="22">
        <v>9.0909090909090898E-2</v>
      </c>
      <c r="Y10" s="22">
        <v>0</v>
      </c>
      <c r="Z10" s="22">
        <v>0</v>
      </c>
      <c r="AA10" s="22">
        <v>0.33333333333333298</v>
      </c>
      <c r="AB10" s="22">
        <v>0.33333333333333298</v>
      </c>
      <c r="AC10" s="22">
        <v>0.25</v>
      </c>
      <c r="AD10" s="22" t="s">
        <v>197</v>
      </c>
      <c r="AE10" s="22"/>
      <c r="AF10" s="22">
        <v>0.151898734177215</v>
      </c>
      <c r="AG10" s="22" t="s">
        <v>197</v>
      </c>
      <c r="AH10" s="22"/>
      <c r="AI10" s="22">
        <v>0.19047619047618999</v>
      </c>
      <c r="AJ10" s="22">
        <v>0</v>
      </c>
      <c r="AK10" s="22" t="s">
        <v>197</v>
      </c>
      <c r="AL10" s="22"/>
      <c r="AM10" s="22">
        <v>0.14705882352941199</v>
      </c>
      <c r="AN10" s="22" t="s">
        <v>197</v>
      </c>
      <c r="AO10" s="22" t="s">
        <v>197</v>
      </c>
      <c r="AP10" s="22"/>
      <c r="AQ10" s="22">
        <v>0.186046511627907</v>
      </c>
      <c r="AR10" s="22">
        <v>0.11111111111111099</v>
      </c>
      <c r="AS10" s="22"/>
      <c r="AT10" s="22">
        <v>0.266666666666667</v>
      </c>
      <c r="AU10" s="22">
        <v>0.13114754098360701</v>
      </c>
      <c r="AV10" s="22"/>
      <c r="AW10" s="22">
        <v>4.5454545454545497E-2</v>
      </c>
      <c r="AX10" s="22">
        <v>0.18181818181818199</v>
      </c>
      <c r="AY10" s="22"/>
      <c r="AZ10" s="22">
        <v>0.16129032258064499</v>
      </c>
      <c r="BA10" s="22">
        <v>0.14583333333333301</v>
      </c>
      <c r="BB10" s="22"/>
      <c r="BC10" s="22">
        <v>9.5238095238095205E-2</v>
      </c>
      <c r="BD10" s="22">
        <v>0.22727272727272699</v>
      </c>
      <c r="BE10" s="22"/>
      <c r="BF10" s="22">
        <v>0.17647058823529399</v>
      </c>
      <c r="BG10" s="22">
        <v>0.04</v>
      </c>
      <c r="BH10" s="22"/>
      <c r="BI10" s="22">
        <v>0</v>
      </c>
      <c r="BJ10" s="22">
        <v>0.16666666666666699</v>
      </c>
      <c r="BK10" s="22"/>
      <c r="BL10" s="22">
        <v>0.16666666666666699</v>
      </c>
      <c r="BM10" s="22">
        <v>0.14583333333333301</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M15"/>
  <sheetViews>
    <sheetView showGridLines="0" workbookViewId="0">
      <pane xSplit="2" topLeftCell="C1" activePane="topRight" state="frozen"/>
      <selection activeCell="B11" sqref="B11"/>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0.316455696202532</v>
      </c>
      <c r="D8" s="13">
        <v>0.36666666666666697</v>
      </c>
      <c r="E8" s="13">
        <v>0.28571428571428598</v>
      </c>
      <c r="F8" s="13"/>
      <c r="G8" s="13">
        <v>0.14285714285714299</v>
      </c>
      <c r="H8" s="13">
        <v>0.45454545454545497</v>
      </c>
      <c r="I8" s="13">
        <v>0.27777777777777801</v>
      </c>
      <c r="J8" s="13">
        <v>0.16666666666666699</v>
      </c>
      <c r="K8" s="13">
        <v>0.4</v>
      </c>
      <c r="L8" s="13">
        <v>0</v>
      </c>
      <c r="M8" s="13"/>
      <c r="N8" s="13">
        <v>0.51428571428571401</v>
      </c>
      <c r="O8" s="13">
        <v>0.3</v>
      </c>
      <c r="P8" s="13">
        <v>0</v>
      </c>
      <c r="Q8" s="13">
        <v>0.18181818181818199</v>
      </c>
      <c r="R8" s="13"/>
      <c r="S8" s="13">
        <v>0.52380952380952395</v>
      </c>
      <c r="T8" s="13">
        <v>0.18181818181818199</v>
      </c>
      <c r="U8" s="13">
        <v>0.5</v>
      </c>
      <c r="V8" s="13">
        <v>0.4</v>
      </c>
      <c r="W8" s="13">
        <v>0.5</v>
      </c>
      <c r="X8" s="13">
        <v>9.0909090909090898E-2</v>
      </c>
      <c r="Y8" s="13">
        <v>0.4</v>
      </c>
      <c r="Z8" s="13">
        <v>0.25</v>
      </c>
      <c r="AA8" s="13">
        <v>0.33333333333333298</v>
      </c>
      <c r="AB8" s="13">
        <v>0</v>
      </c>
      <c r="AC8" s="13">
        <v>0</v>
      </c>
      <c r="AD8" s="13" t="s">
        <v>197</v>
      </c>
      <c r="AE8" s="13"/>
      <c r="AF8" s="13">
        <v>0.316455696202532</v>
      </c>
      <c r="AG8" s="13" t="s">
        <v>197</v>
      </c>
      <c r="AH8" s="13"/>
      <c r="AI8" s="13">
        <v>0.365079365079365</v>
      </c>
      <c r="AJ8" s="13">
        <v>0.125</v>
      </c>
      <c r="AK8" s="13" t="s">
        <v>197</v>
      </c>
      <c r="AL8" s="13"/>
      <c r="AM8" s="13">
        <v>0.29411764705882398</v>
      </c>
      <c r="AN8" s="13" t="s">
        <v>197</v>
      </c>
      <c r="AO8" s="13" t="s">
        <v>197</v>
      </c>
      <c r="AP8" s="13"/>
      <c r="AQ8" s="13">
        <v>0.39534883720930197</v>
      </c>
      <c r="AR8" s="13">
        <v>0.22222222222222199</v>
      </c>
      <c r="AS8" s="13"/>
      <c r="AT8" s="13">
        <v>0.2</v>
      </c>
      <c r="AU8" s="13">
        <v>0.32786885245901598</v>
      </c>
      <c r="AV8" s="13"/>
      <c r="AW8" s="13">
        <v>0.22727272727272699</v>
      </c>
      <c r="AX8" s="13">
        <v>0.36363636363636398</v>
      </c>
      <c r="AY8" s="13"/>
      <c r="AZ8" s="13">
        <v>0.16129032258064499</v>
      </c>
      <c r="BA8" s="13">
        <v>0.41666666666666702</v>
      </c>
      <c r="BB8" s="13"/>
      <c r="BC8" s="13">
        <v>0.33333333333333298</v>
      </c>
      <c r="BD8" s="13">
        <v>0.27272727272727298</v>
      </c>
      <c r="BE8" s="13"/>
      <c r="BF8" s="13">
        <v>0.35294117647058798</v>
      </c>
      <c r="BG8" s="13">
        <v>0.32</v>
      </c>
      <c r="BH8" s="13"/>
      <c r="BI8" s="13">
        <v>0.14285714285714299</v>
      </c>
      <c r="BJ8" s="13">
        <v>0.33333333333333298</v>
      </c>
      <c r="BK8" s="13"/>
      <c r="BL8" s="13">
        <v>0.233333333333333</v>
      </c>
      <c r="BM8" s="13">
        <v>0.375</v>
      </c>
    </row>
    <row r="9" spans="2:65" ht="28.8" x14ac:dyDescent="0.3">
      <c r="B9" s="14" t="s">
        <v>286</v>
      </c>
      <c r="C9" s="13">
        <v>0.582278481012658</v>
      </c>
      <c r="D9" s="13">
        <v>0.53333333333333299</v>
      </c>
      <c r="E9" s="13">
        <v>0.61224489795918402</v>
      </c>
      <c r="F9" s="13"/>
      <c r="G9" s="13">
        <v>0.71428571428571397</v>
      </c>
      <c r="H9" s="13">
        <v>0.51515151515151503</v>
      </c>
      <c r="I9" s="13">
        <v>0.55555555555555602</v>
      </c>
      <c r="J9" s="13">
        <v>0.66666666666666696</v>
      </c>
      <c r="K9" s="13">
        <v>0.4</v>
      </c>
      <c r="L9" s="13">
        <v>1</v>
      </c>
      <c r="M9" s="13"/>
      <c r="N9" s="13">
        <v>0.42857142857142899</v>
      </c>
      <c r="O9" s="13">
        <v>0.5</v>
      </c>
      <c r="P9" s="13">
        <v>0.83333333333333304</v>
      </c>
      <c r="Q9" s="13">
        <v>0.72727272727272696</v>
      </c>
      <c r="R9" s="13"/>
      <c r="S9" s="13">
        <v>0.33333333333333298</v>
      </c>
      <c r="T9" s="13">
        <v>0.81818181818181801</v>
      </c>
      <c r="U9" s="13">
        <v>0</v>
      </c>
      <c r="V9" s="13">
        <v>0.6</v>
      </c>
      <c r="W9" s="13">
        <v>0.5</v>
      </c>
      <c r="X9" s="13">
        <v>0.81818181818181801</v>
      </c>
      <c r="Y9" s="13">
        <v>0.6</v>
      </c>
      <c r="Z9" s="13">
        <v>0.75</v>
      </c>
      <c r="AA9" s="13">
        <v>0.55555555555555602</v>
      </c>
      <c r="AB9" s="13">
        <v>0.66666666666666696</v>
      </c>
      <c r="AC9" s="13">
        <v>0.75</v>
      </c>
      <c r="AD9" s="13" t="s">
        <v>197</v>
      </c>
      <c r="AE9" s="13"/>
      <c r="AF9" s="13">
        <v>0.582278481012658</v>
      </c>
      <c r="AG9" s="13" t="s">
        <v>197</v>
      </c>
      <c r="AH9" s="13"/>
      <c r="AI9" s="13">
        <v>0.50793650793650802</v>
      </c>
      <c r="AJ9" s="13">
        <v>0.875</v>
      </c>
      <c r="AK9" s="13" t="s">
        <v>197</v>
      </c>
      <c r="AL9" s="13"/>
      <c r="AM9" s="13">
        <v>0.60294117647058798</v>
      </c>
      <c r="AN9" s="13" t="s">
        <v>197</v>
      </c>
      <c r="AO9" s="13" t="s">
        <v>197</v>
      </c>
      <c r="AP9" s="13"/>
      <c r="AQ9" s="13">
        <v>0.53488372093023295</v>
      </c>
      <c r="AR9" s="13">
        <v>0.63888888888888895</v>
      </c>
      <c r="AS9" s="13"/>
      <c r="AT9" s="13">
        <v>0.73333333333333295</v>
      </c>
      <c r="AU9" s="13">
        <v>0.55737704918032804</v>
      </c>
      <c r="AV9" s="13"/>
      <c r="AW9" s="13">
        <v>0.59090909090909105</v>
      </c>
      <c r="AX9" s="13">
        <v>0.56363636363636405</v>
      </c>
      <c r="AY9" s="13"/>
      <c r="AZ9" s="13">
        <v>0.67741935483870996</v>
      </c>
      <c r="BA9" s="13">
        <v>0.52083333333333304</v>
      </c>
      <c r="BB9" s="13"/>
      <c r="BC9" s="13">
        <v>0.57142857142857095</v>
      </c>
      <c r="BD9" s="13">
        <v>0.63636363636363602</v>
      </c>
      <c r="BE9" s="13"/>
      <c r="BF9" s="13">
        <v>0.58823529411764697</v>
      </c>
      <c r="BG9" s="13">
        <v>0.56000000000000005</v>
      </c>
      <c r="BH9" s="13"/>
      <c r="BI9" s="13">
        <v>0.85714285714285698</v>
      </c>
      <c r="BJ9" s="13">
        <v>0.55555555555555602</v>
      </c>
      <c r="BK9" s="13"/>
      <c r="BL9" s="13">
        <v>0.66666666666666696</v>
      </c>
      <c r="BM9" s="13">
        <v>0.52083333333333304</v>
      </c>
    </row>
    <row r="10" spans="2:65" x14ac:dyDescent="0.3">
      <c r="B10" s="14" t="s">
        <v>91</v>
      </c>
      <c r="C10" s="22">
        <v>0.10126582278481</v>
      </c>
      <c r="D10" s="22">
        <v>0.1</v>
      </c>
      <c r="E10" s="22">
        <v>0.102040816326531</v>
      </c>
      <c r="F10" s="22"/>
      <c r="G10" s="22">
        <v>0.14285714285714299</v>
      </c>
      <c r="H10" s="22">
        <v>3.03030303030303E-2</v>
      </c>
      <c r="I10" s="22">
        <v>0.16666666666666699</v>
      </c>
      <c r="J10" s="22">
        <v>0.16666666666666699</v>
      </c>
      <c r="K10" s="22">
        <v>0.2</v>
      </c>
      <c r="L10" s="22">
        <v>0</v>
      </c>
      <c r="M10" s="22"/>
      <c r="N10" s="22">
        <v>5.7142857142857099E-2</v>
      </c>
      <c r="O10" s="22">
        <v>0.2</v>
      </c>
      <c r="P10" s="22">
        <v>0.16666666666666699</v>
      </c>
      <c r="Q10" s="22">
        <v>9.0909090909090898E-2</v>
      </c>
      <c r="R10" s="22"/>
      <c r="S10" s="22">
        <v>0.14285714285714299</v>
      </c>
      <c r="T10" s="22">
        <v>0</v>
      </c>
      <c r="U10" s="22">
        <v>0.5</v>
      </c>
      <c r="V10" s="22">
        <v>0</v>
      </c>
      <c r="W10" s="22">
        <v>0</v>
      </c>
      <c r="X10" s="22">
        <v>9.0909090909090898E-2</v>
      </c>
      <c r="Y10" s="22">
        <v>0</v>
      </c>
      <c r="Z10" s="22">
        <v>0</v>
      </c>
      <c r="AA10" s="22">
        <v>0.11111111111111099</v>
      </c>
      <c r="AB10" s="22">
        <v>0.33333333333333298</v>
      </c>
      <c r="AC10" s="22">
        <v>0.25</v>
      </c>
      <c r="AD10" s="22" t="s">
        <v>197</v>
      </c>
      <c r="AE10" s="22"/>
      <c r="AF10" s="22">
        <v>0.10126582278481</v>
      </c>
      <c r="AG10" s="22" t="s">
        <v>197</v>
      </c>
      <c r="AH10" s="22"/>
      <c r="AI10" s="22">
        <v>0.126984126984127</v>
      </c>
      <c r="AJ10" s="22">
        <v>0</v>
      </c>
      <c r="AK10" s="22" t="s">
        <v>197</v>
      </c>
      <c r="AL10" s="22"/>
      <c r="AM10" s="22">
        <v>0.10294117647058799</v>
      </c>
      <c r="AN10" s="22" t="s">
        <v>197</v>
      </c>
      <c r="AO10" s="22" t="s">
        <v>197</v>
      </c>
      <c r="AP10" s="22"/>
      <c r="AQ10" s="22">
        <v>6.9767441860465101E-2</v>
      </c>
      <c r="AR10" s="22">
        <v>0.13888888888888901</v>
      </c>
      <c r="AS10" s="22"/>
      <c r="AT10" s="22">
        <v>6.6666666666666693E-2</v>
      </c>
      <c r="AU10" s="22">
        <v>0.114754098360656</v>
      </c>
      <c r="AV10" s="22"/>
      <c r="AW10" s="22">
        <v>0.18181818181818199</v>
      </c>
      <c r="AX10" s="22">
        <v>7.2727272727272696E-2</v>
      </c>
      <c r="AY10" s="22"/>
      <c r="AZ10" s="22">
        <v>0.16129032258064499</v>
      </c>
      <c r="BA10" s="22">
        <v>6.25E-2</v>
      </c>
      <c r="BB10" s="22"/>
      <c r="BC10" s="22">
        <v>9.5238095238095205E-2</v>
      </c>
      <c r="BD10" s="22">
        <v>9.0909090909090898E-2</v>
      </c>
      <c r="BE10" s="22"/>
      <c r="BF10" s="22">
        <v>5.8823529411764698E-2</v>
      </c>
      <c r="BG10" s="22">
        <v>0.12</v>
      </c>
      <c r="BH10" s="22"/>
      <c r="BI10" s="22">
        <v>0</v>
      </c>
      <c r="BJ10" s="22">
        <v>0.11111111111111099</v>
      </c>
      <c r="BK10" s="22"/>
      <c r="BL10" s="22">
        <v>0.1</v>
      </c>
      <c r="BM10" s="22">
        <v>0.104166666666667</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M15"/>
  <sheetViews>
    <sheetView showGridLines="0" workbookViewId="0">
      <pane xSplit="2" topLeftCell="C1" activePane="topRight" state="frozen"/>
      <selection activeCell="B11" sqref="B11"/>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0.316455696202532</v>
      </c>
      <c r="D8" s="13">
        <v>0.33333333333333298</v>
      </c>
      <c r="E8" s="13">
        <v>0.30612244897959201</v>
      </c>
      <c r="F8" s="13"/>
      <c r="G8" s="13">
        <v>0.35714285714285698</v>
      </c>
      <c r="H8" s="13">
        <v>0.42424242424242398</v>
      </c>
      <c r="I8" s="13">
        <v>0.22222222222222199</v>
      </c>
      <c r="J8" s="13">
        <v>0</v>
      </c>
      <c r="K8" s="13">
        <v>0.2</v>
      </c>
      <c r="L8" s="13">
        <v>0.33333333333333298</v>
      </c>
      <c r="M8" s="13"/>
      <c r="N8" s="13">
        <v>0.28571428571428598</v>
      </c>
      <c r="O8" s="13">
        <v>0.4</v>
      </c>
      <c r="P8" s="13">
        <v>0.41666666666666702</v>
      </c>
      <c r="Q8" s="13">
        <v>0.27272727272727298</v>
      </c>
      <c r="R8" s="13"/>
      <c r="S8" s="13">
        <v>0.476190476190476</v>
      </c>
      <c r="T8" s="13">
        <v>0.45454545454545497</v>
      </c>
      <c r="U8" s="13">
        <v>0</v>
      </c>
      <c r="V8" s="13">
        <v>0.2</v>
      </c>
      <c r="W8" s="13">
        <v>0.5</v>
      </c>
      <c r="X8" s="13">
        <v>0.27272727272727298</v>
      </c>
      <c r="Y8" s="13">
        <v>0.4</v>
      </c>
      <c r="Z8" s="13">
        <v>0.25</v>
      </c>
      <c r="AA8" s="13">
        <v>0</v>
      </c>
      <c r="AB8" s="13">
        <v>0.33333333333333298</v>
      </c>
      <c r="AC8" s="13">
        <v>0</v>
      </c>
      <c r="AD8" s="13" t="s">
        <v>197</v>
      </c>
      <c r="AE8" s="13"/>
      <c r="AF8" s="13">
        <v>0.316455696202532</v>
      </c>
      <c r="AG8" s="13" t="s">
        <v>197</v>
      </c>
      <c r="AH8" s="13"/>
      <c r="AI8" s="13">
        <v>0.30158730158730201</v>
      </c>
      <c r="AJ8" s="13">
        <v>0.375</v>
      </c>
      <c r="AK8" s="13" t="s">
        <v>197</v>
      </c>
      <c r="AL8" s="13"/>
      <c r="AM8" s="13">
        <v>0.308823529411765</v>
      </c>
      <c r="AN8" s="13" t="s">
        <v>197</v>
      </c>
      <c r="AO8" s="13" t="s">
        <v>197</v>
      </c>
      <c r="AP8" s="13"/>
      <c r="AQ8" s="13">
        <v>0.39534883720930197</v>
      </c>
      <c r="AR8" s="13">
        <v>0.22222222222222199</v>
      </c>
      <c r="AS8" s="13"/>
      <c r="AT8" s="13">
        <v>0.4</v>
      </c>
      <c r="AU8" s="13">
        <v>0.27868852459016402</v>
      </c>
      <c r="AV8" s="13"/>
      <c r="AW8" s="13">
        <v>0.27272727272727298</v>
      </c>
      <c r="AX8" s="13">
        <v>0.32727272727272699</v>
      </c>
      <c r="AY8" s="13"/>
      <c r="AZ8" s="13">
        <v>0.25806451612903197</v>
      </c>
      <c r="BA8" s="13">
        <v>0.35416666666666702</v>
      </c>
      <c r="BB8" s="13"/>
      <c r="BC8" s="13">
        <v>0.35714285714285698</v>
      </c>
      <c r="BD8" s="13">
        <v>0.22727272727272699</v>
      </c>
      <c r="BE8" s="13"/>
      <c r="BF8" s="13">
        <v>0.35294117647058798</v>
      </c>
      <c r="BG8" s="13">
        <v>0.36</v>
      </c>
      <c r="BH8" s="13"/>
      <c r="BI8" s="13">
        <v>0.28571428571428598</v>
      </c>
      <c r="BJ8" s="13">
        <v>0.31944444444444398</v>
      </c>
      <c r="BK8" s="13"/>
      <c r="BL8" s="13">
        <v>0.266666666666667</v>
      </c>
      <c r="BM8" s="13">
        <v>0.33333333333333298</v>
      </c>
    </row>
    <row r="9" spans="2:65" ht="28.8" x14ac:dyDescent="0.3">
      <c r="B9" s="14" t="s">
        <v>286</v>
      </c>
      <c r="C9" s="13">
        <v>0.594936708860759</v>
      </c>
      <c r="D9" s="13">
        <v>0.6</v>
      </c>
      <c r="E9" s="13">
        <v>0.59183673469387799</v>
      </c>
      <c r="F9" s="13"/>
      <c r="G9" s="13">
        <v>0.57142857142857095</v>
      </c>
      <c r="H9" s="13">
        <v>0.51515151515151503</v>
      </c>
      <c r="I9" s="13">
        <v>0.66666666666666696</v>
      </c>
      <c r="J9" s="13">
        <v>0.83333333333333304</v>
      </c>
      <c r="K9" s="13">
        <v>0.6</v>
      </c>
      <c r="L9" s="13">
        <v>0.66666666666666696</v>
      </c>
      <c r="M9" s="13"/>
      <c r="N9" s="13">
        <v>0.628571428571429</v>
      </c>
      <c r="O9" s="13">
        <v>0.6</v>
      </c>
      <c r="P9" s="13">
        <v>0.41666666666666702</v>
      </c>
      <c r="Q9" s="13">
        <v>0.63636363636363602</v>
      </c>
      <c r="R9" s="13"/>
      <c r="S9" s="13">
        <v>0.476190476190476</v>
      </c>
      <c r="T9" s="13">
        <v>0.54545454545454497</v>
      </c>
      <c r="U9" s="13">
        <v>0.5</v>
      </c>
      <c r="V9" s="13">
        <v>0.6</v>
      </c>
      <c r="W9" s="13">
        <v>0.5</v>
      </c>
      <c r="X9" s="13">
        <v>0.72727272727272696</v>
      </c>
      <c r="Y9" s="13">
        <v>0.6</v>
      </c>
      <c r="Z9" s="13">
        <v>0.75</v>
      </c>
      <c r="AA9" s="13">
        <v>0.88888888888888895</v>
      </c>
      <c r="AB9" s="13">
        <v>0</v>
      </c>
      <c r="AC9" s="13">
        <v>0.75</v>
      </c>
      <c r="AD9" s="13" t="s">
        <v>197</v>
      </c>
      <c r="AE9" s="13"/>
      <c r="AF9" s="13">
        <v>0.594936708860759</v>
      </c>
      <c r="AG9" s="13" t="s">
        <v>197</v>
      </c>
      <c r="AH9" s="13"/>
      <c r="AI9" s="13">
        <v>0.60317460317460303</v>
      </c>
      <c r="AJ9" s="13">
        <v>0.5625</v>
      </c>
      <c r="AK9" s="13" t="s">
        <v>197</v>
      </c>
      <c r="AL9" s="13"/>
      <c r="AM9" s="13">
        <v>0.60294117647058798</v>
      </c>
      <c r="AN9" s="13" t="s">
        <v>197</v>
      </c>
      <c r="AO9" s="13" t="s">
        <v>197</v>
      </c>
      <c r="AP9" s="13"/>
      <c r="AQ9" s="13">
        <v>0.51162790697674398</v>
      </c>
      <c r="AR9" s="13">
        <v>0.69444444444444398</v>
      </c>
      <c r="AS9" s="13"/>
      <c r="AT9" s="13">
        <v>0.46666666666666701</v>
      </c>
      <c r="AU9" s="13">
        <v>0.63934426229508201</v>
      </c>
      <c r="AV9" s="13"/>
      <c r="AW9" s="13">
        <v>0.63636363636363602</v>
      </c>
      <c r="AX9" s="13">
        <v>0.58181818181818201</v>
      </c>
      <c r="AY9" s="13"/>
      <c r="AZ9" s="13">
        <v>0.64516129032258096</v>
      </c>
      <c r="BA9" s="13">
        <v>0.5625</v>
      </c>
      <c r="BB9" s="13"/>
      <c r="BC9" s="13">
        <v>0.57142857142857095</v>
      </c>
      <c r="BD9" s="13">
        <v>0.63636363636363602</v>
      </c>
      <c r="BE9" s="13"/>
      <c r="BF9" s="13">
        <v>0.52941176470588203</v>
      </c>
      <c r="BG9" s="13">
        <v>0.6</v>
      </c>
      <c r="BH9" s="13"/>
      <c r="BI9" s="13">
        <v>0.71428571428571397</v>
      </c>
      <c r="BJ9" s="13">
        <v>0.58333333333333304</v>
      </c>
      <c r="BK9" s="13"/>
      <c r="BL9" s="13">
        <v>0.66666666666666696</v>
      </c>
      <c r="BM9" s="13">
        <v>0.5625</v>
      </c>
    </row>
    <row r="10" spans="2:65" x14ac:dyDescent="0.3">
      <c r="B10" s="14" t="s">
        <v>91</v>
      </c>
      <c r="C10" s="22">
        <v>8.8607594936708903E-2</v>
      </c>
      <c r="D10" s="22">
        <v>6.6666666666666693E-2</v>
      </c>
      <c r="E10" s="22">
        <v>0.102040816326531</v>
      </c>
      <c r="F10" s="22"/>
      <c r="G10" s="22">
        <v>7.1428571428571397E-2</v>
      </c>
      <c r="H10" s="22">
        <v>6.0606060606060601E-2</v>
      </c>
      <c r="I10" s="22">
        <v>0.11111111111111099</v>
      </c>
      <c r="J10" s="22">
        <v>0.16666666666666699</v>
      </c>
      <c r="K10" s="22">
        <v>0.2</v>
      </c>
      <c r="L10" s="22">
        <v>0</v>
      </c>
      <c r="M10" s="22"/>
      <c r="N10" s="22">
        <v>8.5714285714285701E-2</v>
      </c>
      <c r="O10" s="22">
        <v>0</v>
      </c>
      <c r="P10" s="22">
        <v>0.16666666666666699</v>
      </c>
      <c r="Q10" s="22">
        <v>9.0909090909090898E-2</v>
      </c>
      <c r="R10" s="22"/>
      <c r="S10" s="22">
        <v>4.7619047619047603E-2</v>
      </c>
      <c r="T10" s="22">
        <v>0</v>
      </c>
      <c r="U10" s="22">
        <v>0.5</v>
      </c>
      <c r="V10" s="22">
        <v>0.2</v>
      </c>
      <c r="W10" s="22">
        <v>0</v>
      </c>
      <c r="X10" s="22">
        <v>0</v>
      </c>
      <c r="Y10" s="22">
        <v>0</v>
      </c>
      <c r="Z10" s="22">
        <v>0</v>
      </c>
      <c r="AA10" s="22">
        <v>0.11111111111111099</v>
      </c>
      <c r="AB10" s="22">
        <v>0.66666666666666696</v>
      </c>
      <c r="AC10" s="22">
        <v>0.25</v>
      </c>
      <c r="AD10" s="22" t="s">
        <v>197</v>
      </c>
      <c r="AE10" s="22"/>
      <c r="AF10" s="22">
        <v>8.8607594936708903E-2</v>
      </c>
      <c r="AG10" s="22" t="s">
        <v>197</v>
      </c>
      <c r="AH10" s="22"/>
      <c r="AI10" s="22">
        <v>9.5238095238095205E-2</v>
      </c>
      <c r="AJ10" s="22">
        <v>6.25E-2</v>
      </c>
      <c r="AK10" s="22" t="s">
        <v>197</v>
      </c>
      <c r="AL10" s="22"/>
      <c r="AM10" s="22">
        <v>8.8235294117647106E-2</v>
      </c>
      <c r="AN10" s="22" t="s">
        <v>197</v>
      </c>
      <c r="AO10" s="22" t="s">
        <v>197</v>
      </c>
      <c r="AP10" s="22"/>
      <c r="AQ10" s="22">
        <v>9.3023255813953501E-2</v>
      </c>
      <c r="AR10" s="22">
        <v>8.3333333333333301E-2</v>
      </c>
      <c r="AS10" s="22"/>
      <c r="AT10" s="22">
        <v>0.133333333333333</v>
      </c>
      <c r="AU10" s="22">
        <v>8.1967213114754106E-2</v>
      </c>
      <c r="AV10" s="22"/>
      <c r="AW10" s="22">
        <v>9.0909090909090898E-2</v>
      </c>
      <c r="AX10" s="22">
        <v>9.0909090909090898E-2</v>
      </c>
      <c r="AY10" s="22"/>
      <c r="AZ10" s="22">
        <v>9.6774193548387094E-2</v>
      </c>
      <c r="BA10" s="22">
        <v>8.3333333333333301E-2</v>
      </c>
      <c r="BB10" s="22"/>
      <c r="BC10" s="22">
        <v>7.1428571428571397E-2</v>
      </c>
      <c r="BD10" s="22">
        <v>0.13636363636363599</v>
      </c>
      <c r="BE10" s="22"/>
      <c r="BF10" s="22">
        <v>0.11764705882352899</v>
      </c>
      <c r="BG10" s="22">
        <v>0.04</v>
      </c>
      <c r="BH10" s="22"/>
      <c r="BI10" s="22">
        <v>0</v>
      </c>
      <c r="BJ10" s="22">
        <v>9.7222222222222196E-2</v>
      </c>
      <c r="BK10" s="22"/>
      <c r="BL10" s="22">
        <v>6.6666666666666693E-2</v>
      </c>
      <c r="BM10" s="22">
        <v>0.104166666666667</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M15"/>
  <sheetViews>
    <sheetView showGridLines="0" workbookViewId="0">
      <pane xSplit="2" topLeftCell="C1" activePane="topRight" state="frozen"/>
      <selection activeCell="B15" sqref="B15"/>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0.30379746835443</v>
      </c>
      <c r="D8" s="13">
        <v>0.43333333333333302</v>
      </c>
      <c r="E8" s="13">
        <v>0.22448979591836701</v>
      </c>
      <c r="F8" s="13"/>
      <c r="G8" s="13">
        <v>0.14285714285714299</v>
      </c>
      <c r="H8" s="13">
        <v>0.39393939393939398</v>
      </c>
      <c r="I8" s="13">
        <v>0.33333333333333298</v>
      </c>
      <c r="J8" s="13">
        <v>0.33333333333333298</v>
      </c>
      <c r="K8" s="13">
        <v>0</v>
      </c>
      <c r="L8" s="13">
        <v>0.33333333333333298</v>
      </c>
      <c r="M8" s="13"/>
      <c r="N8" s="13">
        <v>0.371428571428571</v>
      </c>
      <c r="O8" s="13">
        <v>0.5</v>
      </c>
      <c r="P8" s="13">
        <v>0.25</v>
      </c>
      <c r="Q8" s="13">
        <v>0.13636363636363599</v>
      </c>
      <c r="R8" s="13"/>
      <c r="S8" s="13">
        <v>0.28571428571428598</v>
      </c>
      <c r="T8" s="13">
        <v>0.36363636363636398</v>
      </c>
      <c r="U8" s="13">
        <v>0.5</v>
      </c>
      <c r="V8" s="13">
        <v>0.6</v>
      </c>
      <c r="W8" s="13">
        <v>0.25</v>
      </c>
      <c r="X8" s="13">
        <v>0.36363636363636398</v>
      </c>
      <c r="Y8" s="13">
        <v>0.6</v>
      </c>
      <c r="Z8" s="13">
        <v>0</v>
      </c>
      <c r="AA8" s="13">
        <v>0.22222222222222199</v>
      </c>
      <c r="AB8" s="13">
        <v>0</v>
      </c>
      <c r="AC8" s="13">
        <v>0</v>
      </c>
      <c r="AD8" s="13" t="s">
        <v>197</v>
      </c>
      <c r="AE8" s="13"/>
      <c r="AF8" s="13">
        <v>0.30379746835443</v>
      </c>
      <c r="AG8" s="13" t="s">
        <v>197</v>
      </c>
      <c r="AH8" s="13"/>
      <c r="AI8" s="13">
        <v>0.28571428571428598</v>
      </c>
      <c r="AJ8" s="13">
        <v>0.375</v>
      </c>
      <c r="AK8" s="13" t="s">
        <v>197</v>
      </c>
      <c r="AL8" s="13"/>
      <c r="AM8" s="13">
        <v>0.27941176470588203</v>
      </c>
      <c r="AN8" s="13" t="s">
        <v>197</v>
      </c>
      <c r="AO8" s="13" t="s">
        <v>197</v>
      </c>
      <c r="AP8" s="13"/>
      <c r="AQ8" s="13">
        <v>0.372093023255814</v>
      </c>
      <c r="AR8" s="13">
        <v>0.22222222222222199</v>
      </c>
      <c r="AS8" s="13"/>
      <c r="AT8" s="13">
        <v>0</v>
      </c>
      <c r="AU8" s="13">
        <v>0.36065573770491799</v>
      </c>
      <c r="AV8" s="13"/>
      <c r="AW8" s="13">
        <v>0.31818181818181801</v>
      </c>
      <c r="AX8" s="13">
        <v>0.30909090909090903</v>
      </c>
      <c r="AY8" s="13"/>
      <c r="AZ8" s="13">
        <v>0.25806451612903197</v>
      </c>
      <c r="BA8" s="13">
        <v>0.33333333333333298</v>
      </c>
      <c r="BB8" s="13"/>
      <c r="BC8" s="13">
        <v>0.30952380952380998</v>
      </c>
      <c r="BD8" s="13">
        <v>0.31818181818181801</v>
      </c>
      <c r="BE8" s="13"/>
      <c r="BF8" s="13">
        <v>0.35294117647058798</v>
      </c>
      <c r="BG8" s="13">
        <v>0.28000000000000003</v>
      </c>
      <c r="BH8" s="13"/>
      <c r="BI8" s="13">
        <v>0.28571428571428598</v>
      </c>
      <c r="BJ8" s="13">
        <v>0.30555555555555602</v>
      </c>
      <c r="BK8" s="13"/>
      <c r="BL8" s="13">
        <v>0.4</v>
      </c>
      <c r="BM8" s="13">
        <v>0.25</v>
      </c>
    </row>
    <row r="9" spans="2:65" ht="28.8" x14ac:dyDescent="0.3">
      <c r="B9" s="14" t="s">
        <v>286</v>
      </c>
      <c r="C9" s="13">
        <v>0.670886075949367</v>
      </c>
      <c r="D9" s="13">
        <v>0.53333333333333299</v>
      </c>
      <c r="E9" s="13">
        <v>0.75510204081632604</v>
      </c>
      <c r="F9" s="13"/>
      <c r="G9" s="13">
        <v>0.78571428571428603</v>
      </c>
      <c r="H9" s="13">
        <v>0.60606060606060597</v>
      </c>
      <c r="I9" s="13">
        <v>0.61111111111111105</v>
      </c>
      <c r="J9" s="13">
        <v>0.66666666666666696</v>
      </c>
      <c r="K9" s="13">
        <v>1</v>
      </c>
      <c r="L9" s="13">
        <v>0.66666666666666696</v>
      </c>
      <c r="M9" s="13"/>
      <c r="N9" s="13">
        <v>0.6</v>
      </c>
      <c r="O9" s="13">
        <v>0.5</v>
      </c>
      <c r="P9" s="13">
        <v>0.66666666666666696</v>
      </c>
      <c r="Q9" s="13">
        <v>0.86363636363636398</v>
      </c>
      <c r="R9" s="13"/>
      <c r="S9" s="13">
        <v>0.66666666666666696</v>
      </c>
      <c r="T9" s="13">
        <v>0.63636363636363602</v>
      </c>
      <c r="U9" s="13">
        <v>0.5</v>
      </c>
      <c r="V9" s="13">
        <v>0.4</v>
      </c>
      <c r="W9" s="13">
        <v>0.75</v>
      </c>
      <c r="X9" s="13">
        <v>0.63636363636363602</v>
      </c>
      <c r="Y9" s="13">
        <v>0.4</v>
      </c>
      <c r="Z9" s="13">
        <v>1</v>
      </c>
      <c r="AA9" s="13">
        <v>0.66666666666666696</v>
      </c>
      <c r="AB9" s="13">
        <v>1</v>
      </c>
      <c r="AC9" s="13">
        <v>1</v>
      </c>
      <c r="AD9" s="13" t="s">
        <v>197</v>
      </c>
      <c r="AE9" s="13"/>
      <c r="AF9" s="13">
        <v>0.670886075949367</v>
      </c>
      <c r="AG9" s="13" t="s">
        <v>197</v>
      </c>
      <c r="AH9" s="13"/>
      <c r="AI9" s="13">
        <v>0.682539682539683</v>
      </c>
      <c r="AJ9" s="13">
        <v>0.625</v>
      </c>
      <c r="AK9" s="13" t="s">
        <v>197</v>
      </c>
      <c r="AL9" s="13"/>
      <c r="AM9" s="13">
        <v>0.70588235294117696</v>
      </c>
      <c r="AN9" s="13" t="s">
        <v>197</v>
      </c>
      <c r="AO9" s="13" t="s">
        <v>197</v>
      </c>
      <c r="AP9" s="13"/>
      <c r="AQ9" s="13">
        <v>0.581395348837209</v>
      </c>
      <c r="AR9" s="13">
        <v>0.77777777777777801</v>
      </c>
      <c r="AS9" s="13"/>
      <c r="AT9" s="13">
        <v>0.93333333333333302</v>
      </c>
      <c r="AU9" s="13">
        <v>0.62295081967213095</v>
      </c>
      <c r="AV9" s="13"/>
      <c r="AW9" s="13">
        <v>0.68181818181818199</v>
      </c>
      <c r="AX9" s="13">
        <v>0.65454545454545499</v>
      </c>
      <c r="AY9" s="13"/>
      <c r="AZ9" s="13">
        <v>0.74193548387096797</v>
      </c>
      <c r="BA9" s="13">
        <v>0.625</v>
      </c>
      <c r="BB9" s="13"/>
      <c r="BC9" s="13">
        <v>0.66666666666666696</v>
      </c>
      <c r="BD9" s="13">
        <v>0.63636363636363602</v>
      </c>
      <c r="BE9" s="13"/>
      <c r="BF9" s="13">
        <v>0.58823529411764697</v>
      </c>
      <c r="BG9" s="13">
        <v>0.72</v>
      </c>
      <c r="BH9" s="13"/>
      <c r="BI9" s="13">
        <v>0.71428571428571397</v>
      </c>
      <c r="BJ9" s="13">
        <v>0.66666666666666696</v>
      </c>
      <c r="BK9" s="13"/>
      <c r="BL9" s="13">
        <v>0.56666666666666698</v>
      </c>
      <c r="BM9" s="13">
        <v>0.72916666666666696</v>
      </c>
    </row>
    <row r="10" spans="2:65" x14ac:dyDescent="0.3">
      <c r="B10" s="14" t="s">
        <v>91</v>
      </c>
      <c r="C10" s="22">
        <v>2.53164556962025E-2</v>
      </c>
      <c r="D10" s="22">
        <v>3.3333333333333298E-2</v>
      </c>
      <c r="E10" s="22">
        <v>2.04081632653061E-2</v>
      </c>
      <c r="F10" s="22"/>
      <c r="G10" s="22">
        <v>7.1428571428571397E-2</v>
      </c>
      <c r="H10" s="22">
        <v>0</v>
      </c>
      <c r="I10" s="22">
        <v>5.5555555555555601E-2</v>
      </c>
      <c r="J10" s="22">
        <v>0</v>
      </c>
      <c r="K10" s="22">
        <v>0</v>
      </c>
      <c r="L10" s="22">
        <v>0</v>
      </c>
      <c r="M10" s="22"/>
      <c r="N10" s="22">
        <v>2.8571428571428598E-2</v>
      </c>
      <c r="O10" s="22">
        <v>0</v>
      </c>
      <c r="P10" s="22">
        <v>8.3333333333333301E-2</v>
      </c>
      <c r="Q10" s="22">
        <v>0</v>
      </c>
      <c r="R10" s="22"/>
      <c r="S10" s="22">
        <v>4.7619047619047603E-2</v>
      </c>
      <c r="T10" s="22">
        <v>0</v>
      </c>
      <c r="U10" s="22">
        <v>0</v>
      </c>
      <c r="V10" s="22">
        <v>0</v>
      </c>
      <c r="W10" s="22">
        <v>0</v>
      </c>
      <c r="X10" s="22">
        <v>0</v>
      </c>
      <c r="Y10" s="22">
        <v>0</v>
      </c>
      <c r="Z10" s="22">
        <v>0</v>
      </c>
      <c r="AA10" s="22">
        <v>0.11111111111111099</v>
      </c>
      <c r="AB10" s="22">
        <v>0</v>
      </c>
      <c r="AC10" s="22">
        <v>0</v>
      </c>
      <c r="AD10" s="22" t="s">
        <v>197</v>
      </c>
      <c r="AE10" s="22"/>
      <c r="AF10" s="22">
        <v>2.53164556962025E-2</v>
      </c>
      <c r="AG10" s="22" t="s">
        <v>197</v>
      </c>
      <c r="AH10" s="22"/>
      <c r="AI10" s="22">
        <v>3.1746031746031703E-2</v>
      </c>
      <c r="AJ10" s="22">
        <v>0</v>
      </c>
      <c r="AK10" s="22" t="s">
        <v>197</v>
      </c>
      <c r="AL10" s="22"/>
      <c r="AM10" s="22">
        <v>1.4705882352941201E-2</v>
      </c>
      <c r="AN10" s="22" t="s">
        <v>197</v>
      </c>
      <c r="AO10" s="22" t="s">
        <v>197</v>
      </c>
      <c r="AP10" s="22"/>
      <c r="AQ10" s="22">
        <v>4.6511627906976702E-2</v>
      </c>
      <c r="AR10" s="22">
        <v>0</v>
      </c>
      <c r="AS10" s="22"/>
      <c r="AT10" s="22">
        <v>6.6666666666666693E-2</v>
      </c>
      <c r="AU10" s="22">
        <v>1.63934426229508E-2</v>
      </c>
      <c r="AV10" s="22"/>
      <c r="AW10" s="22">
        <v>0</v>
      </c>
      <c r="AX10" s="22">
        <v>3.6363636363636397E-2</v>
      </c>
      <c r="AY10" s="22"/>
      <c r="AZ10" s="22">
        <v>0</v>
      </c>
      <c r="BA10" s="22">
        <v>4.1666666666666699E-2</v>
      </c>
      <c r="BB10" s="22"/>
      <c r="BC10" s="22">
        <v>2.3809523809523801E-2</v>
      </c>
      <c r="BD10" s="22">
        <v>4.5454545454545497E-2</v>
      </c>
      <c r="BE10" s="22"/>
      <c r="BF10" s="22">
        <v>5.8823529411764698E-2</v>
      </c>
      <c r="BG10" s="22">
        <v>0</v>
      </c>
      <c r="BH10" s="22"/>
      <c r="BI10" s="22">
        <v>0</v>
      </c>
      <c r="BJ10" s="22">
        <v>2.7777777777777801E-2</v>
      </c>
      <c r="BK10" s="22"/>
      <c r="BL10" s="22">
        <v>3.3333333333333298E-2</v>
      </c>
      <c r="BM10" s="22">
        <v>2.0833333333333301E-2</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M15"/>
  <sheetViews>
    <sheetView showGridLines="0" workbookViewId="0">
      <pane xSplit="2" topLeftCell="C1" activePane="topRight" state="frozen"/>
      <selection activeCell="B15" sqref="B15"/>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0.291139240506329</v>
      </c>
      <c r="D8" s="13">
        <v>0.4</v>
      </c>
      <c r="E8" s="13">
        <v>0.22448979591836701</v>
      </c>
      <c r="F8" s="13"/>
      <c r="G8" s="13">
        <v>0.28571428571428598</v>
      </c>
      <c r="H8" s="13">
        <v>0.36363636363636398</v>
      </c>
      <c r="I8" s="13">
        <v>0.27777777777777801</v>
      </c>
      <c r="J8" s="13">
        <v>0.33333333333333298</v>
      </c>
      <c r="K8" s="13">
        <v>0</v>
      </c>
      <c r="L8" s="13">
        <v>0</v>
      </c>
      <c r="M8" s="13"/>
      <c r="N8" s="13">
        <v>0.34285714285714303</v>
      </c>
      <c r="O8" s="13">
        <v>0.3</v>
      </c>
      <c r="P8" s="13">
        <v>0.16666666666666699</v>
      </c>
      <c r="Q8" s="13">
        <v>0.27272727272727298</v>
      </c>
      <c r="R8" s="13"/>
      <c r="S8" s="13">
        <v>0.38095238095238099</v>
      </c>
      <c r="T8" s="13">
        <v>0.36363636363636398</v>
      </c>
      <c r="U8" s="13">
        <v>0.5</v>
      </c>
      <c r="V8" s="13">
        <v>0.2</v>
      </c>
      <c r="W8" s="13">
        <v>0</v>
      </c>
      <c r="X8" s="13">
        <v>0.36363636363636398</v>
      </c>
      <c r="Y8" s="13">
        <v>0</v>
      </c>
      <c r="Z8" s="13">
        <v>0</v>
      </c>
      <c r="AA8" s="13">
        <v>0.44444444444444398</v>
      </c>
      <c r="AB8" s="13">
        <v>0.33333333333333298</v>
      </c>
      <c r="AC8" s="13">
        <v>0</v>
      </c>
      <c r="AD8" s="13" t="s">
        <v>197</v>
      </c>
      <c r="AE8" s="13"/>
      <c r="AF8" s="13">
        <v>0.291139240506329</v>
      </c>
      <c r="AG8" s="13" t="s">
        <v>197</v>
      </c>
      <c r="AH8" s="13"/>
      <c r="AI8" s="13">
        <v>0.26984126984126999</v>
      </c>
      <c r="AJ8" s="13">
        <v>0.375</v>
      </c>
      <c r="AK8" s="13" t="s">
        <v>197</v>
      </c>
      <c r="AL8" s="13"/>
      <c r="AM8" s="13">
        <v>0.26470588235294101</v>
      </c>
      <c r="AN8" s="13" t="s">
        <v>197</v>
      </c>
      <c r="AO8" s="13" t="s">
        <v>197</v>
      </c>
      <c r="AP8" s="13"/>
      <c r="AQ8" s="13">
        <v>0.32558139534883701</v>
      </c>
      <c r="AR8" s="13">
        <v>0.25</v>
      </c>
      <c r="AS8" s="13"/>
      <c r="AT8" s="13">
        <v>0.2</v>
      </c>
      <c r="AU8" s="13">
        <v>0.29508196721311503</v>
      </c>
      <c r="AV8" s="13"/>
      <c r="AW8" s="13">
        <v>0.22727272727272699</v>
      </c>
      <c r="AX8" s="13">
        <v>0.32727272727272699</v>
      </c>
      <c r="AY8" s="13"/>
      <c r="AZ8" s="13">
        <v>0.25806451612903197</v>
      </c>
      <c r="BA8" s="13">
        <v>0.3125</v>
      </c>
      <c r="BB8" s="13"/>
      <c r="BC8" s="13">
        <v>0.30952380952380998</v>
      </c>
      <c r="BD8" s="13">
        <v>0.22727272727272699</v>
      </c>
      <c r="BE8" s="13"/>
      <c r="BF8" s="13">
        <v>0.41176470588235298</v>
      </c>
      <c r="BG8" s="13">
        <v>0.24</v>
      </c>
      <c r="BH8" s="13"/>
      <c r="BI8" s="13">
        <v>0.28571428571428598</v>
      </c>
      <c r="BJ8" s="13">
        <v>0.29166666666666702</v>
      </c>
      <c r="BK8" s="13"/>
      <c r="BL8" s="13">
        <v>0.266666666666667</v>
      </c>
      <c r="BM8" s="13">
        <v>0.3125</v>
      </c>
    </row>
    <row r="9" spans="2:65" ht="28.8" x14ac:dyDescent="0.3">
      <c r="B9" s="14" t="s">
        <v>286</v>
      </c>
      <c r="C9" s="13">
        <v>0.506329113924051</v>
      </c>
      <c r="D9" s="13">
        <v>0.46666666666666701</v>
      </c>
      <c r="E9" s="13">
        <v>0.530612244897959</v>
      </c>
      <c r="F9" s="13"/>
      <c r="G9" s="13">
        <v>0.5</v>
      </c>
      <c r="H9" s="13">
        <v>0.48484848484848497</v>
      </c>
      <c r="I9" s="13">
        <v>0.61111111111111105</v>
      </c>
      <c r="J9" s="13">
        <v>0.33333333333333298</v>
      </c>
      <c r="K9" s="13">
        <v>0.8</v>
      </c>
      <c r="L9" s="13">
        <v>0</v>
      </c>
      <c r="M9" s="13"/>
      <c r="N9" s="13">
        <v>0.48571428571428599</v>
      </c>
      <c r="O9" s="13">
        <v>0.6</v>
      </c>
      <c r="P9" s="13">
        <v>0.58333333333333304</v>
      </c>
      <c r="Q9" s="13">
        <v>0.45454545454545497</v>
      </c>
      <c r="R9" s="13"/>
      <c r="S9" s="13">
        <v>0.52380952380952395</v>
      </c>
      <c r="T9" s="13">
        <v>0.54545454545454497</v>
      </c>
      <c r="U9" s="13">
        <v>0</v>
      </c>
      <c r="V9" s="13">
        <v>0.6</v>
      </c>
      <c r="W9" s="13">
        <v>0.75</v>
      </c>
      <c r="X9" s="13">
        <v>0.54545454545454497</v>
      </c>
      <c r="Y9" s="13">
        <v>0.6</v>
      </c>
      <c r="Z9" s="13">
        <v>1</v>
      </c>
      <c r="AA9" s="13">
        <v>0.22222222222222199</v>
      </c>
      <c r="AB9" s="13">
        <v>0</v>
      </c>
      <c r="AC9" s="13">
        <v>0.5</v>
      </c>
      <c r="AD9" s="13" t="s">
        <v>197</v>
      </c>
      <c r="AE9" s="13"/>
      <c r="AF9" s="13">
        <v>0.506329113924051</v>
      </c>
      <c r="AG9" s="13" t="s">
        <v>197</v>
      </c>
      <c r="AH9" s="13"/>
      <c r="AI9" s="13">
        <v>0.52380952380952395</v>
      </c>
      <c r="AJ9" s="13">
        <v>0.4375</v>
      </c>
      <c r="AK9" s="13" t="s">
        <v>197</v>
      </c>
      <c r="AL9" s="13"/>
      <c r="AM9" s="13">
        <v>0.52941176470588203</v>
      </c>
      <c r="AN9" s="13" t="s">
        <v>197</v>
      </c>
      <c r="AO9" s="13" t="s">
        <v>197</v>
      </c>
      <c r="AP9" s="13"/>
      <c r="AQ9" s="13">
        <v>0.55813953488372103</v>
      </c>
      <c r="AR9" s="13">
        <v>0.44444444444444398</v>
      </c>
      <c r="AS9" s="13"/>
      <c r="AT9" s="13">
        <v>0.6</v>
      </c>
      <c r="AU9" s="13">
        <v>0.50819672131147497</v>
      </c>
      <c r="AV9" s="13"/>
      <c r="AW9" s="13">
        <v>0.5</v>
      </c>
      <c r="AX9" s="13">
        <v>0.49090909090909102</v>
      </c>
      <c r="AY9" s="13"/>
      <c r="AZ9" s="13">
        <v>0.483870967741935</v>
      </c>
      <c r="BA9" s="13">
        <v>0.52083333333333304</v>
      </c>
      <c r="BB9" s="13"/>
      <c r="BC9" s="13">
        <v>0.52380952380952395</v>
      </c>
      <c r="BD9" s="13">
        <v>0.5</v>
      </c>
      <c r="BE9" s="13"/>
      <c r="BF9" s="13">
        <v>0.41176470588235298</v>
      </c>
      <c r="BG9" s="13">
        <v>0.6</v>
      </c>
      <c r="BH9" s="13"/>
      <c r="BI9" s="13">
        <v>0.71428571428571397</v>
      </c>
      <c r="BJ9" s="13">
        <v>0.48611111111111099</v>
      </c>
      <c r="BK9" s="13"/>
      <c r="BL9" s="13">
        <v>0.53333333333333299</v>
      </c>
      <c r="BM9" s="13">
        <v>0.47916666666666702</v>
      </c>
    </row>
    <row r="10" spans="2:65" x14ac:dyDescent="0.3">
      <c r="B10" s="14" t="s">
        <v>91</v>
      </c>
      <c r="C10" s="22">
        <v>0.20253164556962</v>
      </c>
      <c r="D10" s="22">
        <v>0.133333333333333</v>
      </c>
      <c r="E10" s="22">
        <v>0.24489795918367299</v>
      </c>
      <c r="F10" s="22"/>
      <c r="G10" s="22">
        <v>0.214285714285714</v>
      </c>
      <c r="H10" s="22">
        <v>0.15151515151515199</v>
      </c>
      <c r="I10" s="22">
        <v>0.11111111111111099</v>
      </c>
      <c r="J10" s="22">
        <v>0.33333333333333298</v>
      </c>
      <c r="K10" s="22">
        <v>0.2</v>
      </c>
      <c r="L10" s="22">
        <v>1</v>
      </c>
      <c r="M10" s="22"/>
      <c r="N10" s="22">
        <v>0.17142857142857101</v>
      </c>
      <c r="O10" s="22">
        <v>0.1</v>
      </c>
      <c r="P10" s="22">
        <v>0.25</v>
      </c>
      <c r="Q10" s="22">
        <v>0.27272727272727298</v>
      </c>
      <c r="R10" s="22"/>
      <c r="S10" s="22">
        <v>9.5238095238095205E-2</v>
      </c>
      <c r="T10" s="22">
        <v>9.0909090909090898E-2</v>
      </c>
      <c r="U10" s="22">
        <v>0.5</v>
      </c>
      <c r="V10" s="22">
        <v>0.2</v>
      </c>
      <c r="W10" s="22">
        <v>0.25</v>
      </c>
      <c r="X10" s="22">
        <v>9.0909090909090898E-2</v>
      </c>
      <c r="Y10" s="22">
        <v>0.4</v>
      </c>
      <c r="Z10" s="22">
        <v>0</v>
      </c>
      <c r="AA10" s="22">
        <v>0.33333333333333298</v>
      </c>
      <c r="AB10" s="22">
        <v>0.66666666666666696</v>
      </c>
      <c r="AC10" s="22">
        <v>0.5</v>
      </c>
      <c r="AD10" s="22" t="s">
        <v>197</v>
      </c>
      <c r="AE10" s="22"/>
      <c r="AF10" s="22">
        <v>0.20253164556962</v>
      </c>
      <c r="AG10" s="22" t="s">
        <v>197</v>
      </c>
      <c r="AH10" s="22"/>
      <c r="AI10" s="22">
        <v>0.206349206349206</v>
      </c>
      <c r="AJ10" s="22">
        <v>0.1875</v>
      </c>
      <c r="AK10" s="22" t="s">
        <v>197</v>
      </c>
      <c r="AL10" s="22"/>
      <c r="AM10" s="22">
        <v>0.20588235294117599</v>
      </c>
      <c r="AN10" s="22" t="s">
        <v>197</v>
      </c>
      <c r="AO10" s="22" t="s">
        <v>197</v>
      </c>
      <c r="AP10" s="22"/>
      <c r="AQ10" s="22">
        <v>0.116279069767442</v>
      </c>
      <c r="AR10" s="22">
        <v>0.30555555555555602</v>
      </c>
      <c r="AS10" s="22"/>
      <c r="AT10" s="22">
        <v>0.2</v>
      </c>
      <c r="AU10" s="22">
        <v>0.19672131147541</v>
      </c>
      <c r="AV10" s="22"/>
      <c r="AW10" s="22">
        <v>0.27272727272727298</v>
      </c>
      <c r="AX10" s="22">
        <v>0.18181818181818199</v>
      </c>
      <c r="AY10" s="22"/>
      <c r="AZ10" s="22">
        <v>0.25806451612903197</v>
      </c>
      <c r="BA10" s="22">
        <v>0.16666666666666699</v>
      </c>
      <c r="BB10" s="22"/>
      <c r="BC10" s="22">
        <v>0.16666666666666699</v>
      </c>
      <c r="BD10" s="22">
        <v>0.27272727272727298</v>
      </c>
      <c r="BE10" s="22"/>
      <c r="BF10" s="22">
        <v>0.17647058823529399</v>
      </c>
      <c r="BG10" s="22">
        <v>0.16</v>
      </c>
      <c r="BH10" s="22"/>
      <c r="BI10" s="22">
        <v>0</v>
      </c>
      <c r="BJ10" s="22">
        <v>0.22222222222222199</v>
      </c>
      <c r="BK10" s="22"/>
      <c r="BL10" s="22">
        <v>0.2</v>
      </c>
      <c r="BM10" s="22">
        <v>0.20833333333333301</v>
      </c>
    </row>
    <row r="11" spans="2:65" x14ac:dyDescent="0.3">
      <c r="B11" s="27"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M15"/>
  <sheetViews>
    <sheetView showGridLines="0" workbookViewId="0">
      <pane xSplit="2" topLeftCell="C1" activePane="topRight" state="frozen"/>
      <selection activeCell="B15" sqref="B15"/>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296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x14ac:dyDescent="0.3">
      <c r="B8" s="14" t="s">
        <v>285</v>
      </c>
      <c r="C8" s="13">
        <v>0.594936708860759</v>
      </c>
      <c r="D8" s="13">
        <v>0.6</v>
      </c>
      <c r="E8" s="13">
        <v>0.59183673469387799</v>
      </c>
      <c r="F8" s="13"/>
      <c r="G8" s="13">
        <v>0.5</v>
      </c>
      <c r="H8" s="13">
        <v>0.63636363636363602</v>
      </c>
      <c r="I8" s="13">
        <v>0.61111111111111105</v>
      </c>
      <c r="J8" s="13">
        <v>0.5</v>
      </c>
      <c r="K8" s="13">
        <v>0.6</v>
      </c>
      <c r="L8" s="13">
        <v>0.66666666666666696</v>
      </c>
      <c r="M8" s="13"/>
      <c r="N8" s="13">
        <v>0.6</v>
      </c>
      <c r="O8" s="13">
        <v>0.6</v>
      </c>
      <c r="P8" s="13">
        <v>0.75</v>
      </c>
      <c r="Q8" s="13">
        <v>0.5</v>
      </c>
      <c r="R8" s="13"/>
      <c r="S8" s="13">
        <v>0.66666666666666696</v>
      </c>
      <c r="T8" s="13">
        <v>0.45454545454545497</v>
      </c>
      <c r="U8" s="13">
        <v>0.5</v>
      </c>
      <c r="V8" s="13">
        <v>0.8</v>
      </c>
      <c r="W8" s="13">
        <v>0.5</v>
      </c>
      <c r="X8" s="13">
        <v>0.63636363636363602</v>
      </c>
      <c r="Y8" s="13">
        <v>0.8</v>
      </c>
      <c r="Z8" s="13">
        <v>0.5</v>
      </c>
      <c r="AA8" s="13">
        <v>0.55555555555555602</v>
      </c>
      <c r="AB8" s="13">
        <v>0.33333333333333298</v>
      </c>
      <c r="AC8" s="13">
        <v>0.5</v>
      </c>
      <c r="AD8" s="13" t="s">
        <v>197</v>
      </c>
      <c r="AE8" s="13"/>
      <c r="AF8" s="13">
        <v>0.594936708860759</v>
      </c>
      <c r="AG8" s="13" t="s">
        <v>197</v>
      </c>
      <c r="AH8" s="13"/>
      <c r="AI8" s="13">
        <v>0.58730158730158699</v>
      </c>
      <c r="AJ8" s="13">
        <v>0.625</v>
      </c>
      <c r="AK8" s="13" t="s">
        <v>197</v>
      </c>
      <c r="AL8" s="13"/>
      <c r="AM8" s="13">
        <v>0.57352941176470595</v>
      </c>
      <c r="AN8" s="13" t="s">
        <v>197</v>
      </c>
      <c r="AO8" s="13" t="s">
        <v>197</v>
      </c>
      <c r="AP8" s="13"/>
      <c r="AQ8" s="13">
        <v>0.74418604651162801</v>
      </c>
      <c r="AR8" s="13">
        <v>0.41666666666666702</v>
      </c>
      <c r="AS8" s="13"/>
      <c r="AT8" s="13">
        <v>0.46666666666666701</v>
      </c>
      <c r="AU8" s="13">
        <v>0.62295081967213095</v>
      </c>
      <c r="AV8" s="13"/>
      <c r="AW8" s="13">
        <v>0.54545454545454497</v>
      </c>
      <c r="AX8" s="13">
        <v>0.61818181818181805</v>
      </c>
      <c r="AY8" s="13"/>
      <c r="AZ8" s="13">
        <v>0.45161290322580599</v>
      </c>
      <c r="BA8" s="13">
        <v>0.6875</v>
      </c>
      <c r="BB8" s="13"/>
      <c r="BC8" s="13">
        <v>0.64285714285714302</v>
      </c>
      <c r="BD8" s="13">
        <v>0.5</v>
      </c>
      <c r="BE8" s="13"/>
      <c r="BF8" s="13">
        <v>0.76470588235294101</v>
      </c>
      <c r="BG8" s="13">
        <v>0.56000000000000005</v>
      </c>
      <c r="BH8" s="13"/>
      <c r="BI8" s="13">
        <v>0.71428571428571397</v>
      </c>
      <c r="BJ8" s="13">
        <v>0.58333333333333304</v>
      </c>
      <c r="BK8" s="13"/>
      <c r="BL8" s="13">
        <v>0.6</v>
      </c>
      <c r="BM8" s="13">
        <v>0.58333333333333304</v>
      </c>
    </row>
    <row r="9" spans="2:65" ht="28.8" x14ac:dyDescent="0.3">
      <c r="B9" s="14" t="s">
        <v>286</v>
      </c>
      <c r="C9" s="13">
        <v>0.278481012658228</v>
      </c>
      <c r="D9" s="13">
        <v>0.3</v>
      </c>
      <c r="E9" s="13">
        <v>0.26530612244898</v>
      </c>
      <c r="F9" s="13"/>
      <c r="G9" s="13">
        <v>0.35714285714285698</v>
      </c>
      <c r="H9" s="13">
        <v>0.24242424242424199</v>
      </c>
      <c r="I9" s="13">
        <v>0.33333333333333298</v>
      </c>
      <c r="J9" s="13">
        <v>0.33333333333333298</v>
      </c>
      <c r="K9" s="13">
        <v>0.2</v>
      </c>
      <c r="L9" s="13">
        <v>0</v>
      </c>
      <c r="M9" s="13"/>
      <c r="N9" s="13">
        <v>0.314285714285714</v>
      </c>
      <c r="O9" s="13">
        <v>0.2</v>
      </c>
      <c r="P9" s="13">
        <v>8.3333333333333301E-2</v>
      </c>
      <c r="Q9" s="13">
        <v>0.36363636363636398</v>
      </c>
      <c r="R9" s="13"/>
      <c r="S9" s="13">
        <v>0.28571428571428598</v>
      </c>
      <c r="T9" s="13">
        <v>0.54545454545454497</v>
      </c>
      <c r="U9" s="13">
        <v>0</v>
      </c>
      <c r="V9" s="13">
        <v>0.2</v>
      </c>
      <c r="W9" s="13">
        <v>0.25</v>
      </c>
      <c r="X9" s="13">
        <v>0.27272727272727298</v>
      </c>
      <c r="Y9" s="13">
        <v>0</v>
      </c>
      <c r="Z9" s="13">
        <v>0.5</v>
      </c>
      <c r="AA9" s="13">
        <v>0.33333333333333298</v>
      </c>
      <c r="AB9" s="13">
        <v>0</v>
      </c>
      <c r="AC9" s="13">
        <v>0</v>
      </c>
      <c r="AD9" s="13" t="s">
        <v>197</v>
      </c>
      <c r="AE9" s="13"/>
      <c r="AF9" s="13">
        <v>0.278481012658228</v>
      </c>
      <c r="AG9" s="13" t="s">
        <v>197</v>
      </c>
      <c r="AH9" s="13"/>
      <c r="AI9" s="13">
        <v>0.28571428571428598</v>
      </c>
      <c r="AJ9" s="13">
        <v>0.25</v>
      </c>
      <c r="AK9" s="13" t="s">
        <v>197</v>
      </c>
      <c r="AL9" s="13"/>
      <c r="AM9" s="13">
        <v>0.308823529411765</v>
      </c>
      <c r="AN9" s="13" t="s">
        <v>197</v>
      </c>
      <c r="AO9" s="13" t="s">
        <v>197</v>
      </c>
      <c r="AP9" s="13"/>
      <c r="AQ9" s="13">
        <v>0.162790697674419</v>
      </c>
      <c r="AR9" s="13">
        <v>0.41666666666666702</v>
      </c>
      <c r="AS9" s="13"/>
      <c r="AT9" s="13">
        <v>0.266666666666667</v>
      </c>
      <c r="AU9" s="13">
        <v>0.29508196721311503</v>
      </c>
      <c r="AV9" s="13"/>
      <c r="AW9" s="13">
        <v>0.27272727272727298</v>
      </c>
      <c r="AX9" s="13">
        <v>0.27272727272727298</v>
      </c>
      <c r="AY9" s="13"/>
      <c r="AZ9" s="13">
        <v>0.38709677419354799</v>
      </c>
      <c r="BA9" s="13">
        <v>0.20833333333333301</v>
      </c>
      <c r="BB9" s="13"/>
      <c r="BC9" s="13">
        <v>0.214285714285714</v>
      </c>
      <c r="BD9" s="13">
        <v>0.40909090909090901</v>
      </c>
      <c r="BE9" s="13"/>
      <c r="BF9" s="13">
        <v>5.8823529411764698E-2</v>
      </c>
      <c r="BG9" s="13">
        <v>0.32</v>
      </c>
      <c r="BH9" s="13"/>
      <c r="BI9" s="13">
        <v>0.28571428571428598</v>
      </c>
      <c r="BJ9" s="13">
        <v>0.27777777777777801</v>
      </c>
      <c r="BK9" s="13"/>
      <c r="BL9" s="13">
        <v>0.33333333333333298</v>
      </c>
      <c r="BM9" s="13">
        <v>0.25</v>
      </c>
    </row>
    <row r="10" spans="2:65" x14ac:dyDescent="0.3">
      <c r="B10" s="14" t="s">
        <v>91</v>
      </c>
      <c r="C10" s="22">
        <v>0.126582278481013</v>
      </c>
      <c r="D10" s="22">
        <v>0.1</v>
      </c>
      <c r="E10" s="22">
        <v>0.14285714285714299</v>
      </c>
      <c r="F10" s="22"/>
      <c r="G10" s="22">
        <v>0.14285714285714299</v>
      </c>
      <c r="H10" s="22">
        <v>0.12121212121212099</v>
      </c>
      <c r="I10" s="22">
        <v>5.5555555555555601E-2</v>
      </c>
      <c r="J10" s="22">
        <v>0.16666666666666699</v>
      </c>
      <c r="K10" s="22">
        <v>0.2</v>
      </c>
      <c r="L10" s="22">
        <v>0.33333333333333298</v>
      </c>
      <c r="M10" s="22"/>
      <c r="N10" s="22">
        <v>8.5714285714285701E-2</v>
      </c>
      <c r="O10" s="22">
        <v>0.2</v>
      </c>
      <c r="P10" s="22">
        <v>0.16666666666666699</v>
      </c>
      <c r="Q10" s="22">
        <v>0.13636363636363599</v>
      </c>
      <c r="R10" s="22"/>
      <c r="S10" s="22">
        <v>4.7619047619047603E-2</v>
      </c>
      <c r="T10" s="22">
        <v>0</v>
      </c>
      <c r="U10" s="22">
        <v>0.5</v>
      </c>
      <c r="V10" s="22">
        <v>0</v>
      </c>
      <c r="W10" s="22">
        <v>0.25</v>
      </c>
      <c r="X10" s="22">
        <v>9.0909090909090898E-2</v>
      </c>
      <c r="Y10" s="22">
        <v>0.2</v>
      </c>
      <c r="Z10" s="22">
        <v>0</v>
      </c>
      <c r="AA10" s="22">
        <v>0.11111111111111099</v>
      </c>
      <c r="AB10" s="22">
        <v>0.66666666666666696</v>
      </c>
      <c r="AC10" s="22">
        <v>0.5</v>
      </c>
      <c r="AD10" s="22" t="s">
        <v>197</v>
      </c>
      <c r="AE10" s="22"/>
      <c r="AF10" s="22">
        <v>0.126582278481013</v>
      </c>
      <c r="AG10" s="22" t="s">
        <v>197</v>
      </c>
      <c r="AH10" s="22"/>
      <c r="AI10" s="22">
        <v>0.126984126984127</v>
      </c>
      <c r="AJ10" s="22">
        <v>0.125</v>
      </c>
      <c r="AK10" s="22" t="s">
        <v>197</v>
      </c>
      <c r="AL10" s="22"/>
      <c r="AM10" s="22">
        <v>0.11764705882352899</v>
      </c>
      <c r="AN10" s="22" t="s">
        <v>197</v>
      </c>
      <c r="AO10" s="22" t="s">
        <v>197</v>
      </c>
      <c r="AP10" s="22"/>
      <c r="AQ10" s="22">
        <v>9.3023255813953501E-2</v>
      </c>
      <c r="AR10" s="22">
        <v>0.16666666666666699</v>
      </c>
      <c r="AS10" s="22"/>
      <c r="AT10" s="22">
        <v>0.266666666666667</v>
      </c>
      <c r="AU10" s="22">
        <v>8.1967213114754106E-2</v>
      </c>
      <c r="AV10" s="22"/>
      <c r="AW10" s="22">
        <v>0.18181818181818199</v>
      </c>
      <c r="AX10" s="22">
        <v>0.109090909090909</v>
      </c>
      <c r="AY10" s="22"/>
      <c r="AZ10" s="22">
        <v>0.16129032258064499</v>
      </c>
      <c r="BA10" s="22">
        <v>0.104166666666667</v>
      </c>
      <c r="BB10" s="22"/>
      <c r="BC10" s="22">
        <v>0.14285714285714299</v>
      </c>
      <c r="BD10" s="22">
        <v>9.0909090909090898E-2</v>
      </c>
      <c r="BE10" s="22"/>
      <c r="BF10" s="22">
        <v>0.17647058823529399</v>
      </c>
      <c r="BG10" s="22">
        <v>0.12</v>
      </c>
      <c r="BH10" s="22"/>
      <c r="BI10" s="22">
        <v>0</v>
      </c>
      <c r="BJ10" s="22">
        <v>0.13888888888888901</v>
      </c>
      <c r="BK10" s="22"/>
      <c r="BL10" s="22">
        <v>6.6666666666666693E-2</v>
      </c>
      <c r="BM10" s="22">
        <v>0.16666666666666699</v>
      </c>
    </row>
    <row r="11" spans="2:65" x14ac:dyDescent="0.3">
      <c r="B11" s="15" t="s">
        <v>531</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M16"/>
  <sheetViews>
    <sheetView showGridLines="0" workbookViewId="0">
      <pane xSplit="2" topLeftCell="C1" activePane="topRight" state="frozen"/>
      <selection activeCell="B15" sqref="B15"/>
      <selection pane="topRight" activeCell="B10" sqref="B10"/>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2" t="s">
        <v>307</v>
      </c>
      <c r="E2" s="29"/>
      <c r="F2" s="29"/>
      <c r="G2" s="29"/>
      <c r="H2" s="29"/>
      <c r="I2" s="29"/>
      <c r="J2" s="29"/>
      <c r="K2" s="29"/>
      <c r="L2" s="29"/>
      <c r="M2" s="29"/>
    </row>
    <row r="6" spans="2:13" ht="49.95" customHeight="1" x14ac:dyDescent="0.3">
      <c r="B6" s="16" t="s">
        <v>15</v>
      </c>
      <c r="C6" s="16" t="s">
        <v>297</v>
      </c>
      <c r="D6" s="16" t="s">
        <v>298</v>
      </c>
      <c r="E6" s="16" t="s">
        <v>299</v>
      </c>
      <c r="F6" s="16" t="s">
        <v>300</v>
      </c>
      <c r="G6" s="16" t="s">
        <v>301</v>
      </c>
      <c r="H6" s="16" t="s">
        <v>302</v>
      </c>
      <c r="I6" s="16" t="s">
        <v>303</v>
      </c>
      <c r="J6" s="16" t="s">
        <v>304</v>
      </c>
      <c r="K6" s="16" t="s">
        <v>305</v>
      </c>
      <c r="L6" s="16" t="s">
        <v>306</v>
      </c>
    </row>
    <row r="7" spans="2:13" x14ac:dyDescent="0.3">
      <c r="B7" s="14" t="s">
        <v>285</v>
      </c>
      <c r="C7" s="13">
        <v>0.66197183098591506</v>
      </c>
      <c r="D7" s="13">
        <v>0.338028169014085</v>
      </c>
      <c r="E7" s="13">
        <v>0.60563380281690105</v>
      </c>
      <c r="F7" s="13">
        <v>0.28169014084506999</v>
      </c>
      <c r="G7" s="13">
        <v>0.47887323943662002</v>
      </c>
      <c r="H7" s="13">
        <v>0.59154929577464799</v>
      </c>
      <c r="I7" s="13">
        <v>0.42253521126760601</v>
      </c>
      <c r="J7" s="13">
        <v>0.57746478873239404</v>
      </c>
      <c r="K7" s="13">
        <v>0.21126760563380301</v>
      </c>
      <c r="L7" s="13">
        <v>0.25352112676056299</v>
      </c>
    </row>
    <row r="8" spans="2:13" ht="28.8" x14ac:dyDescent="0.3">
      <c r="B8" s="14" t="s">
        <v>286</v>
      </c>
      <c r="C8" s="13">
        <v>0.26760563380281699</v>
      </c>
      <c r="D8" s="13">
        <v>0.59154929577464799</v>
      </c>
      <c r="E8" s="13">
        <v>0.352112676056338</v>
      </c>
      <c r="F8" s="13">
        <v>0.647887323943662</v>
      </c>
      <c r="G8" s="13">
        <v>0.40845070422535201</v>
      </c>
      <c r="H8" s="13">
        <v>0.323943661971831</v>
      </c>
      <c r="I8" s="13">
        <v>0.52112676056338003</v>
      </c>
      <c r="J8" s="13">
        <v>0.352112676056338</v>
      </c>
      <c r="K8" s="13">
        <v>0.69014084507042295</v>
      </c>
      <c r="L8" s="13">
        <v>0.676056338028169</v>
      </c>
    </row>
    <row r="9" spans="2:13" x14ac:dyDescent="0.3">
      <c r="B9" s="14" t="s">
        <v>91</v>
      </c>
      <c r="C9" s="13">
        <v>7.0422535211267595E-2</v>
      </c>
      <c r="D9" s="13">
        <v>7.0422535211267595E-2</v>
      </c>
      <c r="E9" s="13">
        <v>4.2253521126760597E-2</v>
      </c>
      <c r="F9" s="13">
        <v>7.0422535211267595E-2</v>
      </c>
      <c r="G9" s="13">
        <v>0.11267605633802801</v>
      </c>
      <c r="H9" s="13">
        <v>8.4507042253521097E-2</v>
      </c>
      <c r="I9" s="13">
        <v>5.63380281690141E-2</v>
      </c>
      <c r="J9" s="13">
        <v>7.0422535211267595E-2</v>
      </c>
      <c r="K9" s="13">
        <v>9.85915492957746E-2</v>
      </c>
      <c r="L9" s="13">
        <v>7.0422535211267595E-2</v>
      </c>
    </row>
    <row r="10" spans="2:13" x14ac:dyDescent="0.3">
      <c r="B10" s="27" t="s">
        <v>537</v>
      </c>
      <c r="C10" s="15"/>
      <c r="D10" s="15"/>
      <c r="E10" s="15"/>
      <c r="F10" s="15"/>
      <c r="G10" s="15"/>
      <c r="H10" s="15"/>
      <c r="I10" s="15"/>
      <c r="J10" s="15"/>
      <c r="K10" s="15"/>
      <c r="L10" s="15"/>
    </row>
    <row r="11" spans="2:13" x14ac:dyDescent="0.3">
      <c r="B11" t="s">
        <v>80</v>
      </c>
    </row>
    <row r="12" spans="2:13" x14ac:dyDescent="0.3">
      <c r="B12" t="s">
        <v>81</v>
      </c>
    </row>
    <row r="16" spans="2:13" x14ac:dyDescent="0.3">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M15"/>
  <sheetViews>
    <sheetView showGridLines="0" workbookViewId="0">
      <pane xSplit="2" topLeftCell="C1" activePane="topRight" state="frozen"/>
      <selection activeCell="B15" sqref="B15"/>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0.66197183098591506</v>
      </c>
      <c r="D8" s="13">
        <v>0.581395348837209</v>
      </c>
      <c r="E8" s="13">
        <v>0.78571428571428603</v>
      </c>
      <c r="F8" s="13"/>
      <c r="G8" s="13">
        <v>0.6</v>
      </c>
      <c r="H8" s="13">
        <v>0.7</v>
      </c>
      <c r="I8" s="13">
        <v>0.83333333333333304</v>
      </c>
      <c r="J8" s="13">
        <v>0.75</v>
      </c>
      <c r="K8" s="13">
        <v>0.2</v>
      </c>
      <c r="L8" s="13">
        <v>0</v>
      </c>
      <c r="M8" s="13"/>
      <c r="N8" s="13">
        <v>0.69230769230769196</v>
      </c>
      <c r="O8" s="13">
        <v>0.64705882352941202</v>
      </c>
      <c r="P8" s="13">
        <v>0.63636363636363602</v>
      </c>
      <c r="Q8" s="13">
        <v>0.64705882352941202</v>
      </c>
      <c r="R8" s="13"/>
      <c r="S8" s="13">
        <v>0.7</v>
      </c>
      <c r="T8" s="13">
        <v>0.83333333333333304</v>
      </c>
      <c r="U8" s="13" t="s">
        <v>197</v>
      </c>
      <c r="V8" s="13">
        <v>0.4</v>
      </c>
      <c r="W8" s="13">
        <v>0.75</v>
      </c>
      <c r="X8" s="13">
        <v>0.66666666666666696</v>
      </c>
      <c r="Y8" s="13">
        <v>1</v>
      </c>
      <c r="Z8" s="13">
        <v>0</v>
      </c>
      <c r="AA8" s="13">
        <v>0.7</v>
      </c>
      <c r="AB8" s="13">
        <v>0.5</v>
      </c>
      <c r="AC8" s="13">
        <v>0.75</v>
      </c>
      <c r="AD8" s="13" t="s">
        <v>197</v>
      </c>
      <c r="AE8" s="13"/>
      <c r="AF8" s="13">
        <v>0.66197183098591506</v>
      </c>
      <c r="AG8" s="13" t="s">
        <v>197</v>
      </c>
      <c r="AH8" s="13"/>
      <c r="AI8" s="13">
        <v>0.68421052631578905</v>
      </c>
      <c r="AJ8" s="13">
        <v>0.57142857142857095</v>
      </c>
      <c r="AK8" s="13" t="s">
        <v>197</v>
      </c>
      <c r="AL8" s="13"/>
      <c r="AM8" s="13" t="s">
        <v>197</v>
      </c>
      <c r="AN8" s="13">
        <v>0.67307692307692302</v>
      </c>
      <c r="AO8" s="13" t="s">
        <v>197</v>
      </c>
      <c r="AP8" s="13"/>
      <c r="AQ8" s="13">
        <v>0.62162162162162204</v>
      </c>
      <c r="AR8" s="13">
        <v>0.70588235294117696</v>
      </c>
      <c r="AS8" s="13"/>
      <c r="AT8" s="13">
        <v>0.6</v>
      </c>
      <c r="AU8" s="13">
        <v>0.66666666666666696</v>
      </c>
      <c r="AV8" s="13"/>
      <c r="AW8" s="13">
        <v>0.78125</v>
      </c>
      <c r="AX8" s="13">
        <v>0.54054054054054101</v>
      </c>
      <c r="AY8" s="13"/>
      <c r="AZ8" s="13">
        <v>0.74193548387096797</v>
      </c>
      <c r="BA8" s="13">
        <v>0.60526315789473695</v>
      </c>
      <c r="BB8" s="13"/>
      <c r="BC8" s="13">
        <v>0.65306122448979598</v>
      </c>
      <c r="BD8" s="13">
        <v>0.625</v>
      </c>
      <c r="BE8" s="13"/>
      <c r="BF8" s="13">
        <v>0.66666666666666696</v>
      </c>
      <c r="BG8" s="13">
        <v>0.64285714285714302</v>
      </c>
      <c r="BH8" s="13"/>
      <c r="BI8" s="13">
        <v>0.68421052631578905</v>
      </c>
      <c r="BJ8" s="13">
        <v>0.65306122448979598</v>
      </c>
      <c r="BK8" s="13"/>
      <c r="BL8" s="13">
        <v>0.68965517241379304</v>
      </c>
      <c r="BM8" s="13">
        <v>0.67567567567567599</v>
      </c>
    </row>
    <row r="9" spans="2:65" ht="28.8" x14ac:dyDescent="0.3">
      <c r="B9" s="14" t="s">
        <v>286</v>
      </c>
      <c r="C9" s="13">
        <v>0.26760563380281699</v>
      </c>
      <c r="D9" s="13">
        <v>0.34883720930232598</v>
      </c>
      <c r="E9" s="13">
        <v>0.14285714285714299</v>
      </c>
      <c r="F9" s="13"/>
      <c r="G9" s="13">
        <v>0.2</v>
      </c>
      <c r="H9" s="13">
        <v>0.266666666666667</v>
      </c>
      <c r="I9" s="13">
        <v>8.3333333333333301E-2</v>
      </c>
      <c r="J9" s="13">
        <v>0.25</v>
      </c>
      <c r="K9" s="13">
        <v>0.8</v>
      </c>
      <c r="L9" s="13">
        <v>1</v>
      </c>
      <c r="M9" s="13"/>
      <c r="N9" s="13">
        <v>0.30769230769230799</v>
      </c>
      <c r="O9" s="13">
        <v>0.29411764705882398</v>
      </c>
      <c r="P9" s="13">
        <v>0.27272727272727298</v>
      </c>
      <c r="Q9" s="13">
        <v>0.17647058823529399</v>
      </c>
      <c r="R9" s="13"/>
      <c r="S9" s="13">
        <v>0.25</v>
      </c>
      <c r="T9" s="13">
        <v>0.16666666666666699</v>
      </c>
      <c r="U9" s="13" t="s">
        <v>197</v>
      </c>
      <c r="V9" s="13">
        <v>0.6</v>
      </c>
      <c r="W9" s="13">
        <v>0.25</v>
      </c>
      <c r="X9" s="13">
        <v>0.16666666666666699</v>
      </c>
      <c r="Y9" s="13">
        <v>0</v>
      </c>
      <c r="Z9" s="13">
        <v>1</v>
      </c>
      <c r="AA9" s="13">
        <v>0.1</v>
      </c>
      <c r="AB9" s="13">
        <v>0.375</v>
      </c>
      <c r="AC9" s="13">
        <v>0.25</v>
      </c>
      <c r="AD9" s="13" t="s">
        <v>197</v>
      </c>
      <c r="AE9" s="13"/>
      <c r="AF9" s="13">
        <v>0.26760563380281699</v>
      </c>
      <c r="AG9" s="13" t="s">
        <v>197</v>
      </c>
      <c r="AH9" s="13"/>
      <c r="AI9" s="13">
        <v>0.26315789473684198</v>
      </c>
      <c r="AJ9" s="13">
        <v>0.28571428571428598</v>
      </c>
      <c r="AK9" s="13" t="s">
        <v>197</v>
      </c>
      <c r="AL9" s="13"/>
      <c r="AM9" s="13" t="s">
        <v>197</v>
      </c>
      <c r="AN9" s="13">
        <v>0.230769230769231</v>
      </c>
      <c r="AO9" s="13" t="s">
        <v>197</v>
      </c>
      <c r="AP9" s="13"/>
      <c r="AQ9" s="13">
        <v>0.29729729729729698</v>
      </c>
      <c r="AR9" s="13">
        <v>0.23529411764705899</v>
      </c>
      <c r="AS9" s="13"/>
      <c r="AT9" s="13">
        <v>0.2</v>
      </c>
      <c r="AU9" s="13">
        <v>0.296296296296296</v>
      </c>
      <c r="AV9" s="13"/>
      <c r="AW9" s="13">
        <v>0.15625</v>
      </c>
      <c r="AX9" s="13">
        <v>0.37837837837837801</v>
      </c>
      <c r="AY9" s="13"/>
      <c r="AZ9" s="13">
        <v>0.225806451612903</v>
      </c>
      <c r="BA9" s="13">
        <v>0.31578947368421101</v>
      </c>
      <c r="BB9" s="13"/>
      <c r="BC9" s="13">
        <v>0.28571428571428598</v>
      </c>
      <c r="BD9" s="13">
        <v>0.25</v>
      </c>
      <c r="BE9" s="13"/>
      <c r="BF9" s="13">
        <v>0.33333333333333298</v>
      </c>
      <c r="BG9" s="13">
        <v>0.25</v>
      </c>
      <c r="BH9" s="13"/>
      <c r="BI9" s="13">
        <v>0.21052631578947401</v>
      </c>
      <c r="BJ9" s="13">
        <v>0.30612244897959201</v>
      </c>
      <c r="BK9" s="13"/>
      <c r="BL9" s="13">
        <v>0.27586206896551702</v>
      </c>
      <c r="BM9" s="13">
        <v>0.27027027027027001</v>
      </c>
    </row>
    <row r="10" spans="2:65" x14ac:dyDescent="0.3">
      <c r="B10" s="14" t="s">
        <v>91</v>
      </c>
      <c r="C10" s="22">
        <v>7.0422535211267595E-2</v>
      </c>
      <c r="D10" s="22">
        <v>6.9767441860465101E-2</v>
      </c>
      <c r="E10" s="22">
        <v>7.1428571428571397E-2</v>
      </c>
      <c r="F10" s="22"/>
      <c r="G10" s="22">
        <v>0.2</v>
      </c>
      <c r="H10" s="22">
        <v>3.3333333333333298E-2</v>
      </c>
      <c r="I10" s="22">
        <v>8.3333333333333301E-2</v>
      </c>
      <c r="J10" s="22">
        <v>0</v>
      </c>
      <c r="K10" s="22">
        <v>0</v>
      </c>
      <c r="L10" s="22">
        <v>0</v>
      </c>
      <c r="M10" s="22"/>
      <c r="N10" s="22">
        <v>0</v>
      </c>
      <c r="O10" s="22">
        <v>5.8823529411764698E-2</v>
      </c>
      <c r="P10" s="22">
        <v>9.0909090909090898E-2</v>
      </c>
      <c r="Q10" s="22">
        <v>0.17647058823529399</v>
      </c>
      <c r="R10" s="22"/>
      <c r="S10" s="22">
        <v>0.05</v>
      </c>
      <c r="T10" s="22">
        <v>0</v>
      </c>
      <c r="U10" s="22" t="s">
        <v>197</v>
      </c>
      <c r="V10" s="22">
        <v>0</v>
      </c>
      <c r="W10" s="22">
        <v>0</v>
      </c>
      <c r="X10" s="22">
        <v>0.16666666666666699</v>
      </c>
      <c r="Y10" s="22">
        <v>0</v>
      </c>
      <c r="Z10" s="22">
        <v>0</v>
      </c>
      <c r="AA10" s="22">
        <v>0.2</v>
      </c>
      <c r="AB10" s="22">
        <v>0.125</v>
      </c>
      <c r="AC10" s="22">
        <v>0</v>
      </c>
      <c r="AD10" s="22" t="s">
        <v>197</v>
      </c>
      <c r="AE10" s="22"/>
      <c r="AF10" s="22">
        <v>7.0422535211267595E-2</v>
      </c>
      <c r="AG10" s="22" t="s">
        <v>197</v>
      </c>
      <c r="AH10" s="22"/>
      <c r="AI10" s="22">
        <v>5.2631578947368397E-2</v>
      </c>
      <c r="AJ10" s="22">
        <v>0.14285714285714299</v>
      </c>
      <c r="AK10" s="22" t="s">
        <v>197</v>
      </c>
      <c r="AL10" s="22"/>
      <c r="AM10" s="22" t="s">
        <v>197</v>
      </c>
      <c r="AN10" s="22">
        <v>9.6153846153846201E-2</v>
      </c>
      <c r="AO10" s="22" t="s">
        <v>197</v>
      </c>
      <c r="AP10" s="22"/>
      <c r="AQ10" s="22">
        <v>8.1081081081081099E-2</v>
      </c>
      <c r="AR10" s="22">
        <v>5.8823529411764698E-2</v>
      </c>
      <c r="AS10" s="22"/>
      <c r="AT10" s="22">
        <v>0.2</v>
      </c>
      <c r="AU10" s="22">
        <v>3.7037037037037E-2</v>
      </c>
      <c r="AV10" s="22"/>
      <c r="AW10" s="22">
        <v>6.25E-2</v>
      </c>
      <c r="AX10" s="22">
        <v>8.1081081081081099E-2</v>
      </c>
      <c r="AY10" s="22"/>
      <c r="AZ10" s="22">
        <v>3.2258064516128997E-2</v>
      </c>
      <c r="BA10" s="22">
        <v>7.8947368421052599E-2</v>
      </c>
      <c r="BB10" s="22"/>
      <c r="BC10" s="22">
        <v>6.1224489795918401E-2</v>
      </c>
      <c r="BD10" s="22">
        <v>0.125</v>
      </c>
      <c r="BE10" s="22"/>
      <c r="BF10" s="22">
        <v>0</v>
      </c>
      <c r="BG10" s="22">
        <v>0.107142857142857</v>
      </c>
      <c r="BH10" s="22"/>
      <c r="BI10" s="22">
        <v>0.105263157894737</v>
      </c>
      <c r="BJ10" s="22">
        <v>4.08163265306122E-2</v>
      </c>
      <c r="BK10" s="22"/>
      <c r="BL10" s="22">
        <v>3.4482758620689703E-2</v>
      </c>
      <c r="BM10" s="22">
        <v>5.4054054054054099E-2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M15"/>
  <sheetViews>
    <sheetView showGridLines="0" workbookViewId="0">
      <pane xSplit="2" topLeftCell="C1" activePane="topRight" state="frozen"/>
      <selection activeCell="J27" sqref="J27"/>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0.338028169014085</v>
      </c>
      <c r="D8" s="13">
        <v>0.32558139534883701</v>
      </c>
      <c r="E8" s="13">
        <v>0.35714285714285698</v>
      </c>
      <c r="F8" s="13"/>
      <c r="G8" s="13">
        <v>0.33333333333333298</v>
      </c>
      <c r="H8" s="13">
        <v>0.3</v>
      </c>
      <c r="I8" s="13">
        <v>0.41666666666666702</v>
      </c>
      <c r="J8" s="13">
        <v>0.25</v>
      </c>
      <c r="K8" s="13">
        <v>0.6</v>
      </c>
      <c r="L8" s="13">
        <v>0</v>
      </c>
      <c r="M8" s="13"/>
      <c r="N8" s="13">
        <v>0.34615384615384598</v>
      </c>
      <c r="O8" s="13">
        <v>0.17647058823529399</v>
      </c>
      <c r="P8" s="13">
        <v>0.45454545454545497</v>
      </c>
      <c r="Q8" s="13">
        <v>0.41176470588235298</v>
      </c>
      <c r="R8" s="13"/>
      <c r="S8" s="13">
        <v>0.35</v>
      </c>
      <c r="T8" s="13">
        <v>0.66666666666666696</v>
      </c>
      <c r="U8" s="13" t="s">
        <v>197</v>
      </c>
      <c r="V8" s="13">
        <v>0.2</v>
      </c>
      <c r="W8" s="13">
        <v>0.125</v>
      </c>
      <c r="X8" s="13">
        <v>0.5</v>
      </c>
      <c r="Y8" s="13">
        <v>0</v>
      </c>
      <c r="Z8" s="13">
        <v>1</v>
      </c>
      <c r="AA8" s="13">
        <v>0.3</v>
      </c>
      <c r="AB8" s="13">
        <v>0.125</v>
      </c>
      <c r="AC8" s="13">
        <v>0.5</v>
      </c>
      <c r="AD8" s="13" t="s">
        <v>197</v>
      </c>
      <c r="AE8" s="13"/>
      <c r="AF8" s="13">
        <v>0.338028169014085</v>
      </c>
      <c r="AG8" s="13" t="s">
        <v>197</v>
      </c>
      <c r="AH8" s="13"/>
      <c r="AI8" s="13">
        <v>0.29824561403508798</v>
      </c>
      <c r="AJ8" s="13">
        <v>0.5</v>
      </c>
      <c r="AK8" s="13" t="s">
        <v>197</v>
      </c>
      <c r="AL8" s="13"/>
      <c r="AM8" s="13" t="s">
        <v>197</v>
      </c>
      <c r="AN8" s="13">
        <v>0.269230769230769</v>
      </c>
      <c r="AO8" s="13" t="s">
        <v>197</v>
      </c>
      <c r="AP8" s="13"/>
      <c r="AQ8" s="13">
        <v>0.37837837837837801</v>
      </c>
      <c r="AR8" s="13">
        <v>0.29411764705882398</v>
      </c>
      <c r="AS8" s="13"/>
      <c r="AT8" s="13">
        <v>0.46666666666666701</v>
      </c>
      <c r="AU8" s="13">
        <v>0.296296296296296</v>
      </c>
      <c r="AV8" s="13"/>
      <c r="AW8" s="13">
        <v>0.28125</v>
      </c>
      <c r="AX8" s="13">
        <v>0.37837837837837801</v>
      </c>
      <c r="AY8" s="13"/>
      <c r="AZ8" s="13">
        <v>0.35483870967741898</v>
      </c>
      <c r="BA8" s="13">
        <v>0.34210526315789502</v>
      </c>
      <c r="BB8" s="13"/>
      <c r="BC8" s="13">
        <v>0.36734693877551</v>
      </c>
      <c r="BD8" s="13">
        <v>0.3125</v>
      </c>
      <c r="BE8" s="13"/>
      <c r="BF8" s="13">
        <v>0.476190476190476</v>
      </c>
      <c r="BG8" s="13">
        <v>0.28571428571428598</v>
      </c>
      <c r="BH8" s="13"/>
      <c r="BI8" s="13">
        <v>0.42105263157894701</v>
      </c>
      <c r="BJ8" s="13">
        <v>0.30612244897959201</v>
      </c>
      <c r="BK8" s="13"/>
      <c r="BL8" s="13">
        <v>0.34482758620689702</v>
      </c>
      <c r="BM8" s="13">
        <v>0.29729729729729698</v>
      </c>
    </row>
    <row r="9" spans="2:65" ht="28.8" x14ac:dyDescent="0.3">
      <c r="B9" s="14" t="s">
        <v>286</v>
      </c>
      <c r="C9" s="13">
        <v>0.59154929577464799</v>
      </c>
      <c r="D9" s="13">
        <v>0.60465116279069797</v>
      </c>
      <c r="E9" s="13">
        <v>0.57142857142857095</v>
      </c>
      <c r="F9" s="13"/>
      <c r="G9" s="13">
        <v>0.46666666666666701</v>
      </c>
      <c r="H9" s="13">
        <v>0.63333333333333297</v>
      </c>
      <c r="I9" s="13">
        <v>0.58333333333333304</v>
      </c>
      <c r="J9" s="13">
        <v>0.75</v>
      </c>
      <c r="K9" s="13">
        <v>0.4</v>
      </c>
      <c r="L9" s="13">
        <v>1</v>
      </c>
      <c r="M9" s="13"/>
      <c r="N9" s="13">
        <v>0.65384615384615397</v>
      </c>
      <c r="O9" s="13">
        <v>0.70588235294117696</v>
      </c>
      <c r="P9" s="13">
        <v>0.45454545454545497</v>
      </c>
      <c r="Q9" s="13">
        <v>0.47058823529411797</v>
      </c>
      <c r="R9" s="13"/>
      <c r="S9" s="13">
        <v>0.55000000000000004</v>
      </c>
      <c r="T9" s="13">
        <v>0.33333333333333298</v>
      </c>
      <c r="U9" s="13" t="s">
        <v>197</v>
      </c>
      <c r="V9" s="13">
        <v>0.8</v>
      </c>
      <c r="W9" s="13">
        <v>0.75</v>
      </c>
      <c r="X9" s="13">
        <v>0.5</v>
      </c>
      <c r="Y9" s="13">
        <v>1</v>
      </c>
      <c r="Z9" s="13">
        <v>0</v>
      </c>
      <c r="AA9" s="13">
        <v>0.5</v>
      </c>
      <c r="AB9" s="13">
        <v>0.875</v>
      </c>
      <c r="AC9" s="13">
        <v>0.5</v>
      </c>
      <c r="AD9" s="13" t="s">
        <v>197</v>
      </c>
      <c r="AE9" s="13"/>
      <c r="AF9" s="13">
        <v>0.59154929577464799</v>
      </c>
      <c r="AG9" s="13" t="s">
        <v>197</v>
      </c>
      <c r="AH9" s="13"/>
      <c r="AI9" s="13">
        <v>0.61403508771929804</v>
      </c>
      <c r="AJ9" s="13">
        <v>0.5</v>
      </c>
      <c r="AK9" s="13" t="s">
        <v>197</v>
      </c>
      <c r="AL9" s="13"/>
      <c r="AM9" s="13" t="s">
        <v>197</v>
      </c>
      <c r="AN9" s="13">
        <v>0.63461538461538503</v>
      </c>
      <c r="AO9" s="13" t="s">
        <v>197</v>
      </c>
      <c r="AP9" s="13"/>
      <c r="AQ9" s="13">
        <v>0.59459459459459496</v>
      </c>
      <c r="AR9" s="13">
        <v>0.58823529411764697</v>
      </c>
      <c r="AS9" s="13"/>
      <c r="AT9" s="13">
        <v>0.4</v>
      </c>
      <c r="AU9" s="13">
        <v>0.64814814814814803</v>
      </c>
      <c r="AV9" s="13"/>
      <c r="AW9" s="13">
        <v>0.625</v>
      </c>
      <c r="AX9" s="13">
        <v>0.56756756756756799</v>
      </c>
      <c r="AY9" s="13"/>
      <c r="AZ9" s="13">
        <v>0.54838709677419395</v>
      </c>
      <c r="BA9" s="13">
        <v>0.63157894736842102</v>
      </c>
      <c r="BB9" s="13"/>
      <c r="BC9" s="13">
        <v>0.55102040816326503</v>
      </c>
      <c r="BD9" s="13">
        <v>0.625</v>
      </c>
      <c r="BE9" s="13"/>
      <c r="BF9" s="13">
        <v>0.52380952380952395</v>
      </c>
      <c r="BG9" s="13">
        <v>0.57142857142857095</v>
      </c>
      <c r="BH9" s="13"/>
      <c r="BI9" s="13">
        <v>0.47368421052631599</v>
      </c>
      <c r="BJ9" s="13">
        <v>0.65306122448979598</v>
      </c>
      <c r="BK9" s="13"/>
      <c r="BL9" s="13">
        <v>0.62068965517241403</v>
      </c>
      <c r="BM9" s="13">
        <v>0.62162162162162204</v>
      </c>
    </row>
    <row r="10" spans="2:65" x14ac:dyDescent="0.3">
      <c r="B10" s="14" t="s">
        <v>91</v>
      </c>
      <c r="C10" s="22">
        <v>7.0422535211267595E-2</v>
      </c>
      <c r="D10" s="22">
        <v>6.9767441860465101E-2</v>
      </c>
      <c r="E10" s="22">
        <v>7.1428571428571397E-2</v>
      </c>
      <c r="F10" s="22"/>
      <c r="G10" s="22">
        <v>0.2</v>
      </c>
      <c r="H10" s="22">
        <v>6.6666666666666693E-2</v>
      </c>
      <c r="I10" s="22">
        <v>0</v>
      </c>
      <c r="J10" s="22">
        <v>0</v>
      </c>
      <c r="K10" s="22">
        <v>0</v>
      </c>
      <c r="L10" s="22">
        <v>0</v>
      </c>
      <c r="M10" s="22"/>
      <c r="N10" s="22">
        <v>0</v>
      </c>
      <c r="O10" s="22">
        <v>0.11764705882352899</v>
      </c>
      <c r="P10" s="22">
        <v>9.0909090909090898E-2</v>
      </c>
      <c r="Q10" s="22">
        <v>0.11764705882352899</v>
      </c>
      <c r="R10" s="22"/>
      <c r="S10" s="22">
        <v>0.1</v>
      </c>
      <c r="T10" s="22">
        <v>0</v>
      </c>
      <c r="U10" s="22" t="s">
        <v>197</v>
      </c>
      <c r="V10" s="22">
        <v>0</v>
      </c>
      <c r="W10" s="22">
        <v>0.125</v>
      </c>
      <c r="X10" s="22">
        <v>0</v>
      </c>
      <c r="Y10" s="22">
        <v>0</v>
      </c>
      <c r="Z10" s="22">
        <v>0</v>
      </c>
      <c r="AA10" s="22">
        <v>0.2</v>
      </c>
      <c r="AB10" s="22">
        <v>0</v>
      </c>
      <c r="AC10" s="22">
        <v>0</v>
      </c>
      <c r="AD10" s="22" t="s">
        <v>197</v>
      </c>
      <c r="AE10" s="22"/>
      <c r="AF10" s="22">
        <v>7.0422535211267595E-2</v>
      </c>
      <c r="AG10" s="22" t="s">
        <v>197</v>
      </c>
      <c r="AH10" s="22"/>
      <c r="AI10" s="22">
        <v>8.7719298245614002E-2</v>
      </c>
      <c r="AJ10" s="22">
        <v>0</v>
      </c>
      <c r="AK10" s="22" t="s">
        <v>197</v>
      </c>
      <c r="AL10" s="22"/>
      <c r="AM10" s="22" t="s">
        <v>197</v>
      </c>
      <c r="AN10" s="22">
        <v>9.6153846153846201E-2</v>
      </c>
      <c r="AO10" s="22" t="s">
        <v>197</v>
      </c>
      <c r="AP10" s="22"/>
      <c r="AQ10" s="22">
        <v>2.7027027027027001E-2</v>
      </c>
      <c r="AR10" s="22">
        <v>0.11764705882352899</v>
      </c>
      <c r="AS10" s="22"/>
      <c r="AT10" s="22">
        <v>0.133333333333333</v>
      </c>
      <c r="AU10" s="22">
        <v>5.5555555555555601E-2</v>
      </c>
      <c r="AV10" s="22"/>
      <c r="AW10" s="22">
        <v>9.375E-2</v>
      </c>
      <c r="AX10" s="22">
        <v>5.4054054054054099E-2</v>
      </c>
      <c r="AY10" s="22"/>
      <c r="AZ10" s="22">
        <v>9.6774193548387094E-2</v>
      </c>
      <c r="BA10" s="22">
        <v>2.6315789473684199E-2</v>
      </c>
      <c r="BB10" s="22"/>
      <c r="BC10" s="22">
        <v>8.1632653061224497E-2</v>
      </c>
      <c r="BD10" s="22">
        <v>6.25E-2</v>
      </c>
      <c r="BE10" s="22"/>
      <c r="BF10" s="22">
        <v>0</v>
      </c>
      <c r="BG10" s="22">
        <v>0.14285714285714299</v>
      </c>
      <c r="BH10" s="22"/>
      <c r="BI10" s="22">
        <v>0.105263157894737</v>
      </c>
      <c r="BJ10" s="22">
        <v>4.08163265306122E-2</v>
      </c>
      <c r="BK10" s="22"/>
      <c r="BL10" s="22">
        <v>3.4482758620689703E-2</v>
      </c>
      <c r="BM10" s="22">
        <v>8.1081081081081099E-2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M15"/>
  <sheetViews>
    <sheetView showGridLines="0" workbookViewId="0">
      <pane xSplit="2" topLeftCell="C1" activePane="topRight" state="frozen"/>
      <selection activeCell="J27" sqref="J27"/>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0.60563380281690105</v>
      </c>
      <c r="D8" s="13">
        <v>0.62790697674418605</v>
      </c>
      <c r="E8" s="13">
        <v>0.57142857142857095</v>
      </c>
      <c r="F8" s="13"/>
      <c r="G8" s="13">
        <v>0.6</v>
      </c>
      <c r="H8" s="13">
        <v>0.76666666666666705</v>
      </c>
      <c r="I8" s="13">
        <v>0.5</v>
      </c>
      <c r="J8" s="13">
        <v>0.375</v>
      </c>
      <c r="K8" s="13">
        <v>0.4</v>
      </c>
      <c r="L8" s="13">
        <v>0</v>
      </c>
      <c r="M8" s="13"/>
      <c r="N8" s="13">
        <v>0.76923076923076905</v>
      </c>
      <c r="O8" s="13">
        <v>0.52941176470588203</v>
      </c>
      <c r="P8" s="13">
        <v>0.72727272727272696</v>
      </c>
      <c r="Q8" s="13">
        <v>0.35294117647058798</v>
      </c>
      <c r="R8" s="13"/>
      <c r="S8" s="13">
        <v>0.7</v>
      </c>
      <c r="T8" s="13">
        <v>0.66666666666666696</v>
      </c>
      <c r="U8" s="13" t="s">
        <v>197</v>
      </c>
      <c r="V8" s="13">
        <v>0.8</v>
      </c>
      <c r="W8" s="13">
        <v>0.625</v>
      </c>
      <c r="X8" s="13">
        <v>0.5</v>
      </c>
      <c r="Y8" s="13">
        <v>0</v>
      </c>
      <c r="Z8" s="13">
        <v>0.5</v>
      </c>
      <c r="AA8" s="13">
        <v>0.6</v>
      </c>
      <c r="AB8" s="13">
        <v>0.625</v>
      </c>
      <c r="AC8" s="13">
        <v>0.25</v>
      </c>
      <c r="AD8" s="13" t="s">
        <v>197</v>
      </c>
      <c r="AE8" s="13"/>
      <c r="AF8" s="13">
        <v>0.60563380281690105</v>
      </c>
      <c r="AG8" s="13" t="s">
        <v>197</v>
      </c>
      <c r="AH8" s="13"/>
      <c r="AI8" s="13">
        <v>0.59649122807017496</v>
      </c>
      <c r="AJ8" s="13">
        <v>0.64285714285714302</v>
      </c>
      <c r="AK8" s="13" t="s">
        <v>197</v>
      </c>
      <c r="AL8" s="13"/>
      <c r="AM8" s="13" t="s">
        <v>197</v>
      </c>
      <c r="AN8" s="13">
        <v>0.5</v>
      </c>
      <c r="AO8" s="13" t="s">
        <v>197</v>
      </c>
      <c r="AP8" s="13"/>
      <c r="AQ8" s="13">
        <v>0.75675675675675702</v>
      </c>
      <c r="AR8" s="13">
        <v>0.441176470588235</v>
      </c>
      <c r="AS8" s="13"/>
      <c r="AT8" s="13">
        <v>0.46666666666666701</v>
      </c>
      <c r="AU8" s="13">
        <v>0.62962962962962998</v>
      </c>
      <c r="AV8" s="13"/>
      <c r="AW8" s="13">
        <v>0.6875</v>
      </c>
      <c r="AX8" s="13">
        <v>0.54054054054054101</v>
      </c>
      <c r="AY8" s="13"/>
      <c r="AZ8" s="13">
        <v>0.41935483870967699</v>
      </c>
      <c r="BA8" s="13">
        <v>0.73684210526315796</v>
      </c>
      <c r="BB8" s="13"/>
      <c r="BC8" s="13">
        <v>0.67346938775510201</v>
      </c>
      <c r="BD8" s="13">
        <v>0.4375</v>
      </c>
      <c r="BE8" s="13"/>
      <c r="BF8" s="13">
        <v>0.85714285714285698</v>
      </c>
      <c r="BG8" s="13">
        <v>0.53571428571428603</v>
      </c>
      <c r="BH8" s="13"/>
      <c r="BI8" s="13">
        <v>0.57894736842105299</v>
      </c>
      <c r="BJ8" s="13">
        <v>0.63265306122449005</v>
      </c>
      <c r="BK8" s="13"/>
      <c r="BL8" s="13">
        <v>0.62068965517241403</v>
      </c>
      <c r="BM8" s="13">
        <v>0.62162162162162204</v>
      </c>
    </row>
    <row r="9" spans="2:65" ht="28.8" x14ac:dyDescent="0.3">
      <c r="B9" s="14" t="s">
        <v>286</v>
      </c>
      <c r="C9" s="13">
        <v>0.352112676056338</v>
      </c>
      <c r="D9" s="13">
        <v>0.34883720930232598</v>
      </c>
      <c r="E9" s="13">
        <v>0.35714285714285698</v>
      </c>
      <c r="F9" s="13"/>
      <c r="G9" s="13">
        <v>0.33333333333333298</v>
      </c>
      <c r="H9" s="13">
        <v>0.233333333333333</v>
      </c>
      <c r="I9" s="13">
        <v>0.41666666666666702</v>
      </c>
      <c r="J9" s="13">
        <v>0.625</v>
      </c>
      <c r="K9" s="13">
        <v>0.6</v>
      </c>
      <c r="L9" s="13">
        <v>0</v>
      </c>
      <c r="M9" s="13"/>
      <c r="N9" s="13">
        <v>0.230769230769231</v>
      </c>
      <c r="O9" s="13">
        <v>0.47058823529411797</v>
      </c>
      <c r="P9" s="13">
        <v>0.18181818181818199</v>
      </c>
      <c r="Q9" s="13">
        <v>0.52941176470588203</v>
      </c>
      <c r="R9" s="13"/>
      <c r="S9" s="13">
        <v>0.25</v>
      </c>
      <c r="T9" s="13">
        <v>0.33333333333333298</v>
      </c>
      <c r="U9" s="13" t="s">
        <v>197</v>
      </c>
      <c r="V9" s="13">
        <v>0.2</v>
      </c>
      <c r="W9" s="13">
        <v>0.25</v>
      </c>
      <c r="X9" s="13">
        <v>0.33333333333333298</v>
      </c>
      <c r="Y9" s="13">
        <v>1</v>
      </c>
      <c r="Z9" s="13">
        <v>0.5</v>
      </c>
      <c r="AA9" s="13">
        <v>0.4</v>
      </c>
      <c r="AB9" s="13">
        <v>0.375</v>
      </c>
      <c r="AC9" s="13">
        <v>0.75</v>
      </c>
      <c r="AD9" s="13" t="s">
        <v>197</v>
      </c>
      <c r="AE9" s="13"/>
      <c r="AF9" s="13">
        <v>0.352112676056338</v>
      </c>
      <c r="AG9" s="13" t="s">
        <v>197</v>
      </c>
      <c r="AH9" s="13"/>
      <c r="AI9" s="13">
        <v>0.36842105263157898</v>
      </c>
      <c r="AJ9" s="13">
        <v>0.28571428571428598</v>
      </c>
      <c r="AK9" s="13" t="s">
        <v>197</v>
      </c>
      <c r="AL9" s="13"/>
      <c r="AM9" s="13" t="s">
        <v>197</v>
      </c>
      <c r="AN9" s="13">
        <v>0.46153846153846201</v>
      </c>
      <c r="AO9" s="13" t="s">
        <v>197</v>
      </c>
      <c r="AP9" s="13"/>
      <c r="AQ9" s="13">
        <v>0.21621621621621601</v>
      </c>
      <c r="AR9" s="13">
        <v>0.5</v>
      </c>
      <c r="AS9" s="13"/>
      <c r="AT9" s="13">
        <v>0.46666666666666701</v>
      </c>
      <c r="AU9" s="13">
        <v>0.33333333333333298</v>
      </c>
      <c r="AV9" s="13"/>
      <c r="AW9" s="13">
        <v>0.25</v>
      </c>
      <c r="AX9" s="13">
        <v>0.43243243243243201</v>
      </c>
      <c r="AY9" s="13"/>
      <c r="AZ9" s="13">
        <v>0.51612903225806495</v>
      </c>
      <c r="BA9" s="13">
        <v>0.23684210526315799</v>
      </c>
      <c r="BB9" s="13"/>
      <c r="BC9" s="13">
        <v>0.28571428571428598</v>
      </c>
      <c r="BD9" s="13">
        <v>0.5</v>
      </c>
      <c r="BE9" s="13"/>
      <c r="BF9" s="13">
        <v>9.5238095238095205E-2</v>
      </c>
      <c r="BG9" s="13">
        <v>0.42857142857142899</v>
      </c>
      <c r="BH9" s="13"/>
      <c r="BI9" s="13">
        <v>0.31578947368421101</v>
      </c>
      <c r="BJ9" s="13">
        <v>0.36734693877551</v>
      </c>
      <c r="BK9" s="13"/>
      <c r="BL9" s="13">
        <v>0.34482758620689702</v>
      </c>
      <c r="BM9" s="13">
        <v>0.37837837837837801</v>
      </c>
    </row>
    <row r="10" spans="2:65" x14ac:dyDescent="0.3">
      <c r="B10" s="14" t="s">
        <v>91</v>
      </c>
      <c r="C10" s="22">
        <v>4.2253521126760597E-2</v>
      </c>
      <c r="D10" s="22">
        <v>2.32558139534884E-2</v>
      </c>
      <c r="E10" s="22">
        <v>7.1428571428571397E-2</v>
      </c>
      <c r="F10" s="22"/>
      <c r="G10" s="22">
        <v>6.6666666666666693E-2</v>
      </c>
      <c r="H10" s="22">
        <v>0</v>
      </c>
      <c r="I10" s="22">
        <v>8.3333333333333301E-2</v>
      </c>
      <c r="J10" s="22">
        <v>0</v>
      </c>
      <c r="K10" s="22">
        <v>0</v>
      </c>
      <c r="L10" s="22">
        <v>1</v>
      </c>
      <c r="M10" s="22"/>
      <c r="N10" s="22">
        <v>0</v>
      </c>
      <c r="O10" s="22">
        <v>0</v>
      </c>
      <c r="P10" s="22">
        <v>9.0909090909090898E-2</v>
      </c>
      <c r="Q10" s="22">
        <v>0.11764705882352899</v>
      </c>
      <c r="R10" s="22"/>
      <c r="S10" s="22">
        <v>0.05</v>
      </c>
      <c r="T10" s="22">
        <v>0</v>
      </c>
      <c r="U10" s="22" t="s">
        <v>197</v>
      </c>
      <c r="V10" s="22">
        <v>0</v>
      </c>
      <c r="W10" s="22">
        <v>0.125</v>
      </c>
      <c r="X10" s="22">
        <v>0.16666666666666699</v>
      </c>
      <c r="Y10" s="22">
        <v>0</v>
      </c>
      <c r="Z10" s="22">
        <v>0</v>
      </c>
      <c r="AA10" s="22">
        <v>0</v>
      </c>
      <c r="AB10" s="22">
        <v>0</v>
      </c>
      <c r="AC10" s="22">
        <v>0</v>
      </c>
      <c r="AD10" s="22" t="s">
        <v>197</v>
      </c>
      <c r="AE10" s="22"/>
      <c r="AF10" s="22">
        <v>4.2253521126760597E-2</v>
      </c>
      <c r="AG10" s="22" t="s">
        <v>197</v>
      </c>
      <c r="AH10" s="22"/>
      <c r="AI10" s="22">
        <v>3.5087719298245598E-2</v>
      </c>
      <c r="AJ10" s="22">
        <v>7.1428571428571397E-2</v>
      </c>
      <c r="AK10" s="22" t="s">
        <v>197</v>
      </c>
      <c r="AL10" s="22"/>
      <c r="AM10" s="22" t="s">
        <v>197</v>
      </c>
      <c r="AN10" s="22">
        <v>3.8461538461538498E-2</v>
      </c>
      <c r="AO10" s="22" t="s">
        <v>197</v>
      </c>
      <c r="AP10" s="22"/>
      <c r="AQ10" s="22">
        <v>2.7027027027027001E-2</v>
      </c>
      <c r="AR10" s="22">
        <v>5.8823529411764698E-2</v>
      </c>
      <c r="AS10" s="22"/>
      <c r="AT10" s="22">
        <v>6.6666666666666693E-2</v>
      </c>
      <c r="AU10" s="22">
        <v>3.7037037037037E-2</v>
      </c>
      <c r="AV10" s="22"/>
      <c r="AW10" s="22">
        <v>6.25E-2</v>
      </c>
      <c r="AX10" s="22">
        <v>2.7027027027027001E-2</v>
      </c>
      <c r="AY10" s="22"/>
      <c r="AZ10" s="22">
        <v>6.4516129032258104E-2</v>
      </c>
      <c r="BA10" s="22">
        <v>2.6315789473684199E-2</v>
      </c>
      <c r="BB10" s="22"/>
      <c r="BC10" s="22">
        <v>4.08163265306122E-2</v>
      </c>
      <c r="BD10" s="22">
        <v>6.25E-2</v>
      </c>
      <c r="BE10" s="22"/>
      <c r="BF10" s="22">
        <v>4.7619047619047603E-2</v>
      </c>
      <c r="BG10" s="22">
        <v>3.5714285714285698E-2</v>
      </c>
      <c r="BH10" s="22"/>
      <c r="BI10" s="22">
        <v>0.105263157894737</v>
      </c>
      <c r="BJ10" s="22">
        <v>0</v>
      </c>
      <c r="BK10" s="22"/>
      <c r="BL10" s="22">
        <v>3.4482758620689703E-2</v>
      </c>
      <c r="BM10" s="22">
        <v>0</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M15"/>
  <sheetViews>
    <sheetView showGridLines="0" workbookViewId="0">
      <pane xSplit="2" topLeftCell="C1" activePane="topRight" state="frozen"/>
      <selection activeCell="J27" sqref="J27"/>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0.28169014084506999</v>
      </c>
      <c r="D8" s="13">
        <v>0.27906976744186002</v>
      </c>
      <c r="E8" s="13">
        <v>0.28571428571428598</v>
      </c>
      <c r="F8" s="13"/>
      <c r="G8" s="13">
        <v>0.2</v>
      </c>
      <c r="H8" s="13">
        <v>0.46666666666666701</v>
      </c>
      <c r="I8" s="13">
        <v>0.25</v>
      </c>
      <c r="J8" s="13">
        <v>0</v>
      </c>
      <c r="K8" s="13">
        <v>0</v>
      </c>
      <c r="L8" s="13">
        <v>0</v>
      </c>
      <c r="M8" s="13"/>
      <c r="N8" s="13">
        <v>0.230769230769231</v>
      </c>
      <c r="O8" s="13">
        <v>0.29411764705882398</v>
      </c>
      <c r="P8" s="13">
        <v>0.27272727272727298</v>
      </c>
      <c r="Q8" s="13">
        <v>0.35294117647058798</v>
      </c>
      <c r="R8" s="13"/>
      <c r="S8" s="13">
        <v>0.3</v>
      </c>
      <c r="T8" s="13">
        <v>0.5</v>
      </c>
      <c r="U8" s="13" t="s">
        <v>197</v>
      </c>
      <c r="V8" s="13">
        <v>0.2</v>
      </c>
      <c r="W8" s="13">
        <v>0.375</v>
      </c>
      <c r="X8" s="13">
        <v>0.16666666666666699</v>
      </c>
      <c r="Y8" s="13">
        <v>0</v>
      </c>
      <c r="Z8" s="13">
        <v>0</v>
      </c>
      <c r="AA8" s="13">
        <v>0.3</v>
      </c>
      <c r="AB8" s="13">
        <v>0.375</v>
      </c>
      <c r="AC8" s="13">
        <v>0</v>
      </c>
      <c r="AD8" s="13" t="s">
        <v>197</v>
      </c>
      <c r="AE8" s="13"/>
      <c r="AF8" s="13">
        <v>0.28169014084506999</v>
      </c>
      <c r="AG8" s="13" t="s">
        <v>197</v>
      </c>
      <c r="AH8" s="13"/>
      <c r="AI8" s="13">
        <v>0.22807017543859601</v>
      </c>
      <c r="AJ8" s="13">
        <v>0.5</v>
      </c>
      <c r="AK8" s="13" t="s">
        <v>197</v>
      </c>
      <c r="AL8" s="13"/>
      <c r="AM8" s="13" t="s">
        <v>197</v>
      </c>
      <c r="AN8" s="13">
        <v>0.269230769230769</v>
      </c>
      <c r="AO8" s="13" t="s">
        <v>197</v>
      </c>
      <c r="AP8" s="13"/>
      <c r="AQ8" s="13">
        <v>0.27027027027027001</v>
      </c>
      <c r="AR8" s="13">
        <v>0.29411764705882398</v>
      </c>
      <c r="AS8" s="13"/>
      <c r="AT8" s="13">
        <v>0.4</v>
      </c>
      <c r="AU8" s="13">
        <v>0.240740740740741</v>
      </c>
      <c r="AV8" s="13"/>
      <c r="AW8" s="13">
        <v>0.34375</v>
      </c>
      <c r="AX8" s="13">
        <v>0.21621621621621601</v>
      </c>
      <c r="AY8" s="13"/>
      <c r="AZ8" s="13">
        <v>0.16129032258064499</v>
      </c>
      <c r="BA8" s="13">
        <v>0.36842105263157898</v>
      </c>
      <c r="BB8" s="13"/>
      <c r="BC8" s="13">
        <v>0.34693877551020402</v>
      </c>
      <c r="BD8" s="13">
        <v>0.1875</v>
      </c>
      <c r="BE8" s="13"/>
      <c r="BF8" s="13">
        <v>0.28571428571428598</v>
      </c>
      <c r="BG8" s="13">
        <v>0.39285714285714302</v>
      </c>
      <c r="BH8" s="13"/>
      <c r="BI8" s="13">
        <v>0.47368421052631599</v>
      </c>
      <c r="BJ8" s="13">
        <v>0.183673469387755</v>
      </c>
      <c r="BK8" s="13"/>
      <c r="BL8" s="13">
        <v>0.13793103448275901</v>
      </c>
      <c r="BM8" s="13">
        <v>0.35135135135135098</v>
      </c>
    </row>
    <row r="9" spans="2:65" ht="28.8" x14ac:dyDescent="0.3">
      <c r="B9" s="14" t="s">
        <v>286</v>
      </c>
      <c r="C9" s="13">
        <v>0.647887323943662</v>
      </c>
      <c r="D9" s="13">
        <v>0.67441860465116299</v>
      </c>
      <c r="E9" s="13">
        <v>0.60714285714285698</v>
      </c>
      <c r="F9" s="13"/>
      <c r="G9" s="13">
        <v>0.73333333333333295</v>
      </c>
      <c r="H9" s="13">
        <v>0.5</v>
      </c>
      <c r="I9" s="13">
        <v>0.66666666666666696</v>
      </c>
      <c r="J9" s="13">
        <v>1</v>
      </c>
      <c r="K9" s="13">
        <v>0.6</v>
      </c>
      <c r="L9" s="13">
        <v>1</v>
      </c>
      <c r="M9" s="13"/>
      <c r="N9" s="13">
        <v>0.69230769230769196</v>
      </c>
      <c r="O9" s="13">
        <v>0.64705882352941202</v>
      </c>
      <c r="P9" s="13">
        <v>0.63636363636363602</v>
      </c>
      <c r="Q9" s="13">
        <v>0.58823529411764697</v>
      </c>
      <c r="R9" s="13"/>
      <c r="S9" s="13">
        <v>0.6</v>
      </c>
      <c r="T9" s="13">
        <v>0.5</v>
      </c>
      <c r="U9" s="13" t="s">
        <v>197</v>
      </c>
      <c r="V9" s="13">
        <v>0.6</v>
      </c>
      <c r="W9" s="13">
        <v>0.625</v>
      </c>
      <c r="X9" s="13">
        <v>0.66666666666666696</v>
      </c>
      <c r="Y9" s="13">
        <v>1</v>
      </c>
      <c r="Z9" s="13">
        <v>1</v>
      </c>
      <c r="AA9" s="13">
        <v>0.7</v>
      </c>
      <c r="AB9" s="13">
        <v>0.5</v>
      </c>
      <c r="AC9" s="13">
        <v>1</v>
      </c>
      <c r="AD9" s="13" t="s">
        <v>197</v>
      </c>
      <c r="AE9" s="13"/>
      <c r="AF9" s="13">
        <v>0.647887323943662</v>
      </c>
      <c r="AG9" s="13" t="s">
        <v>197</v>
      </c>
      <c r="AH9" s="13"/>
      <c r="AI9" s="13">
        <v>0.70175438596491202</v>
      </c>
      <c r="AJ9" s="13">
        <v>0.42857142857142899</v>
      </c>
      <c r="AK9" s="13" t="s">
        <v>197</v>
      </c>
      <c r="AL9" s="13"/>
      <c r="AM9" s="13" t="s">
        <v>197</v>
      </c>
      <c r="AN9" s="13">
        <v>0.65384615384615397</v>
      </c>
      <c r="AO9" s="13" t="s">
        <v>197</v>
      </c>
      <c r="AP9" s="13"/>
      <c r="AQ9" s="13">
        <v>0.67567567567567599</v>
      </c>
      <c r="AR9" s="13">
        <v>0.61764705882352899</v>
      </c>
      <c r="AS9" s="13"/>
      <c r="AT9" s="13">
        <v>0.46666666666666701</v>
      </c>
      <c r="AU9" s="13">
        <v>0.70370370370370405</v>
      </c>
      <c r="AV9" s="13"/>
      <c r="AW9" s="13">
        <v>0.5625</v>
      </c>
      <c r="AX9" s="13">
        <v>0.72972972972973005</v>
      </c>
      <c r="AY9" s="13"/>
      <c r="AZ9" s="13">
        <v>0.70967741935483897</v>
      </c>
      <c r="BA9" s="13">
        <v>0.60526315789473695</v>
      </c>
      <c r="BB9" s="13"/>
      <c r="BC9" s="13">
        <v>0.57142857142857095</v>
      </c>
      <c r="BD9" s="13">
        <v>0.75</v>
      </c>
      <c r="BE9" s="13"/>
      <c r="BF9" s="13">
        <v>0.66666666666666696</v>
      </c>
      <c r="BG9" s="13">
        <v>0.5</v>
      </c>
      <c r="BH9" s="13"/>
      <c r="BI9" s="13">
        <v>0.42105263157894701</v>
      </c>
      <c r="BJ9" s="13">
        <v>0.77551020408163296</v>
      </c>
      <c r="BK9" s="13"/>
      <c r="BL9" s="13">
        <v>0.75862068965517204</v>
      </c>
      <c r="BM9" s="13">
        <v>0.64864864864864902</v>
      </c>
    </row>
    <row r="10" spans="2:65" x14ac:dyDescent="0.3">
      <c r="B10" s="14" t="s">
        <v>91</v>
      </c>
      <c r="C10" s="22">
        <v>7.0422535211267595E-2</v>
      </c>
      <c r="D10" s="22">
        <v>4.6511627906976702E-2</v>
      </c>
      <c r="E10" s="22">
        <v>0.107142857142857</v>
      </c>
      <c r="F10" s="22"/>
      <c r="G10" s="22">
        <v>6.6666666666666693E-2</v>
      </c>
      <c r="H10" s="22">
        <v>3.3333333333333298E-2</v>
      </c>
      <c r="I10" s="22">
        <v>8.3333333333333301E-2</v>
      </c>
      <c r="J10" s="22">
        <v>0</v>
      </c>
      <c r="K10" s="22">
        <v>0.4</v>
      </c>
      <c r="L10" s="22">
        <v>0</v>
      </c>
      <c r="M10" s="22"/>
      <c r="N10" s="22">
        <v>7.69230769230769E-2</v>
      </c>
      <c r="O10" s="22">
        <v>5.8823529411764698E-2</v>
      </c>
      <c r="P10" s="22">
        <v>9.0909090909090898E-2</v>
      </c>
      <c r="Q10" s="22">
        <v>5.8823529411764698E-2</v>
      </c>
      <c r="R10" s="22"/>
      <c r="S10" s="22">
        <v>0.1</v>
      </c>
      <c r="T10" s="22">
        <v>0</v>
      </c>
      <c r="U10" s="22" t="s">
        <v>197</v>
      </c>
      <c r="V10" s="22">
        <v>0.2</v>
      </c>
      <c r="W10" s="22">
        <v>0</v>
      </c>
      <c r="X10" s="22">
        <v>0.16666666666666699</v>
      </c>
      <c r="Y10" s="22">
        <v>0</v>
      </c>
      <c r="Z10" s="22">
        <v>0</v>
      </c>
      <c r="AA10" s="22">
        <v>0</v>
      </c>
      <c r="AB10" s="22">
        <v>0.125</v>
      </c>
      <c r="AC10" s="22">
        <v>0</v>
      </c>
      <c r="AD10" s="22" t="s">
        <v>197</v>
      </c>
      <c r="AE10" s="22"/>
      <c r="AF10" s="22">
        <v>7.0422535211267595E-2</v>
      </c>
      <c r="AG10" s="22" t="s">
        <v>197</v>
      </c>
      <c r="AH10" s="22"/>
      <c r="AI10" s="22">
        <v>7.0175438596491196E-2</v>
      </c>
      <c r="AJ10" s="22">
        <v>7.1428571428571397E-2</v>
      </c>
      <c r="AK10" s="22" t="s">
        <v>197</v>
      </c>
      <c r="AL10" s="22"/>
      <c r="AM10" s="22" t="s">
        <v>197</v>
      </c>
      <c r="AN10" s="22">
        <v>7.69230769230769E-2</v>
      </c>
      <c r="AO10" s="22" t="s">
        <v>197</v>
      </c>
      <c r="AP10" s="22"/>
      <c r="AQ10" s="22">
        <v>5.4054054054054099E-2</v>
      </c>
      <c r="AR10" s="22">
        <v>8.8235294117647106E-2</v>
      </c>
      <c r="AS10" s="22"/>
      <c r="AT10" s="22">
        <v>0.133333333333333</v>
      </c>
      <c r="AU10" s="22">
        <v>5.5555555555555601E-2</v>
      </c>
      <c r="AV10" s="22"/>
      <c r="AW10" s="22">
        <v>9.375E-2</v>
      </c>
      <c r="AX10" s="22">
        <v>5.4054054054054099E-2</v>
      </c>
      <c r="AY10" s="22"/>
      <c r="AZ10" s="22">
        <v>0.12903225806451599</v>
      </c>
      <c r="BA10" s="22">
        <v>2.6315789473684199E-2</v>
      </c>
      <c r="BB10" s="22"/>
      <c r="BC10" s="22">
        <v>8.1632653061224497E-2</v>
      </c>
      <c r="BD10" s="22">
        <v>6.25E-2</v>
      </c>
      <c r="BE10" s="22"/>
      <c r="BF10" s="22">
        <v>4.7619047619047603E-2</v>
      </c>
      <c r="BG10" s="22">
        <v>0.107142857142857</v>
      </c>
      <c r="BH10" s="22"/>
      <c r="BI10" s="22">
        <v>0.105263157894737</v>
      </c>
      <c r="BJ10" s="22">
        <v>4.08163265306122E-2</v>
      </c>
      <c r="BK10" s="22"/>
      <c r="BL10" s="22">
        <v>0.10344827586206901</v>
      </c>
      <c r="BM10" s="22">
        <v>0</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M15"/>
  <sheetViews>
    <sheetView showGridLines="0" workbookViewId="0">
      <pane xSplit="2" topLeftCell="C1" activePane="topRight" state="frozen"/>
      <selection activeCell="J27" sqref="J27"/>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0.47887323943662002</v>
      </c>
      <c r="D8" s="13">
        <v>0.46511627906976699</v>
      </c>
      <c r="E8" s="13">
        <v>0.5</v>
      </c>
      <c r="F8" s="13"/>
      <c r="G8" s="13">
        <v>0.4</v>
      </c>
      <c r="H8" s="13">
        <v>0.63333333333333297</v>
      </c>
      <c r="I8" s="13">
        <v>0.41666666666666702</v>
      </c>
      <c r="J8" s="13">
        <v>0.375</v>
      </c>
      <c r="K8" s="13">
        <v>0.2</v>
      </c>
      <c r="L8" s="13">
        <v>0</v>
      </c>
      <c r="M8" s="13"/>
      <c r="N8" s="13">
        <v>0.61538461538461497</v>
      </c>
      <c r="O8" s="13">
        <v>0.35294117647058798</v>
      </c>
      <c r="P8" s="13">
        <v>0.36363636363636398</v>
      </c>
      <c r="Q8" s="13">
        <v>0.47058823529411797</v>
      </c>
      <c r="R8" s="13"/>
      <c r="S8" s="13">
        <v>0.45</v>
      </c>
      <c r="T8" s="13">
        <v>0.5</v>
      </c>
      <c r="U8" s="13" t="s">
        <v>197</v>
      </c>
      <c r="V8" s="13">
        <v>0.6</v>
      </c>
      <c r="W8" s="13">
        <v>0.375</v>
      </c>
      <c r="X8" s="13">
        <v>0.16666666666666699</v>
      </c>
      <c r="Y8" s="13">
        <v>0</v>
      </c>
      <c r="Z8" s="13">
        <v>0.5</v>
      </c>
      <c r="AA8" s="13">
        <v>0.7</v>
      </c>
      <c r="AB8" s="13">
        <v>0.5</v>
      </c>
      <c r="AC8" s="13">
        <v>0.75</v>
      </c>
      <c r="AD8" s="13" t="s">
        <v>197</v>
      </c>
      <c r="AE8" s="13"/>
      <c r="AF8" s="13">
        <v>0.47887323943662002</v>
      </c>
      <c r="AG8" s="13" t="s">
        <v>197</v>
      </c>
      <c r="AH8" s="13"/>
      <c r="AI8" s="13">
        <v>0.50877192982456099</v>
      </c>
      <c r="AJ8" s="13">
        <v>0.35714285714285698</v>
      </c>
      <c r="AK8" s="13" t="s">
        <v>197</v>
      </c>
      <c r="AL8" s="13"/>
      <c r="AM8" s="13" t="s">
        <v>197</v>
      </c>
      <c r="AN8" s="13">
        <v>0.46153846153846201</v>
      </c>
      <c r="AO8" s="13" t="s">
        <v>197</v>
      </c>
      <c r="AP8" s="13"/>
      <c r="AQ8" s="13">
        <v>0.40540540540540498</v>
      </c>
      <c r="AR8" s="13">
        <v>0.55882352941176505</v>
      </c>
      <c r="AS8" s="13"/>
      <c r="AT8" s="13">
        <v>0.46666666666666701</v>
      </c>
      <c r="AU8" s="13">
        <v>0.5</v>
      </c>
      <c r="AV8" s="13"/>
      <c r="AW8" s="13">
        <v>0.46875</v>
      </c>
      <c r="AX8" s="13">
        <v>0.48648648648648701</v>
      </c>
      <c r="AY8" s="13"/>
      <c r="AZ8" s="13">
        <v>0.38709677419354799</v>
      </c>
      <c r="BA8" s="13">
        <v>0.55263157894736803</v>
      </c>
      <c r="BB8" s="13"/>
      <c r="BC8" s="13">
        <v>0.48979591836734698</v>
      </c>
      <c r="BD8" s="13">
        <v>0.3125</v>
      </c>
      <c r="BE8" s="13"/>
      <c r="BF8" s="13">
        <v>0.57142857142857095</v>
      </c>
      <c r="BG8" s="13">
        <v>0.42857142857142899</v>
      </c>
      <c r="BH8" s="13"/>
      <c r="BI8" s="13">
        <v>0.26315789473684198</v>
      </c>
      <c r="BJ8" s="13">
        <v>0.59183673469387799</v>
      </c>
      <c r="BK8" s="13"/>
      <c r="BL8" s="13">
        <v>0.51724137931034497</v>
      </c>
      <c r="BM8" s="13">
        <v>0.51351351351351304</v>
      </c>
    </row>
    <row r="9" spans="2:65" ht="28.8" x14ac:dyDescent="0.3">
      <c r="B9" s="14" t="s">
        <v>286</v>
      </c>
      <c r="C9" s="13">
        <v>0.40845070422535201</v>
      </c>
      <c r="D9" s="13">
        <v>0.46511627906976699</v>
      </c>
      <c r="E9" s="13">
        <v>0.32142857142857101</v>
      </c>
      <c r="F9" s="13"/>
      <c r="G9" s="13">
        <v>0.4</v>
      </c>
      <c r="H9" s="13">
        <v>0.266666666666667</v>
      </c>
      <c r="I9" s="13">
        <v>0.5</v>
      </c>
      <c r="J9" s="13">
        <v>0.625</v>
      </c>
      <c r="K9" s="13">
        <v>0.6</v>
      </c>
      <c r="L9" s="13">
        <v>1</v>
      </c>
      <c r="M9" s="13"/>
      <c r="N9" s="13">
        <v>0.34615384615384598</v>
      </c>
      <c r="O9" s="13">
        <v>0.41176470588235298</v>
      </c>
      <c r="P9" s="13">
        <v>0.54545454545454497</v>
      </c>
      <c r="Q9" s="13">
        <v>0.41176470588235298</v>
      </c>
      <c r="R9" s="13"/>
      <c r="S9" s="13">
        <v>0.45</v>
      </c>
      <c r="T9" s="13">
        <v>0.5</v>
      </c>
      <c r="U9" s="13" t="s">
        <v>197</v>
      </c>
      <c r="V9" s="13">
        <v>0.2</v>
      </c>
      <c r="W9" s="13">
        <v>0.375</v>
      </c>
      <c r="X9" s="13">
        <v>0.66666666666666696</v>
      </c>
      <c r="Y9" s="13">
        <v>1</v>
      </c>
      <c r="Z9" s="13">
        <v>0.5</v>
      </c>
      <c r="AA9" s="13">
        <v>0.3</v>
      </c>
      <c r="AB9" s="13">
        <v>0.25</v>
      </c>
      <c r="AC9" s="13">
        <v>0.25</v>
      </c>
      <c r="AD9" s="13" t="s">
        <v>197</v>
      </c>
      <c r="AE9" s="13"/>
      <c r="AF9" s="13">
        <v>0.40845070422535201</v>
      </c>
      <c r="AG9" s="13" t="s">
        <v>197</v>
      </c>
      <c r="AH9" s="13"/>
      <c r="AI9" s="13">
        <v>0.40350877192982498</v>
      </c>
      <c r="AJ9" s="13">
        <v>0.42857142857142899</v>
      </c>
      <c r="AK9" s="13" t="s">
        <v>197</v>
      </c>
      <c r="AL9" s="13"/>
      <c r="AM9" s="13" t="s">
        <v>197</v>
      </c>
      <c r="AN9" s="13">
        <v>0.42307692307692302</v>
      </c>
      <c r="AO9" s="13" t="s">
        <v>197</v>
      </c>
      <c r="AP9" s="13"/>
      <c r="AQ9" s="13">
        <v>0.45945945945945899</v>
      </c>
      <c r="AR9" s="13">
        <v>0.35294117647058798</v>
      </c>
      <c r="AS9" s="13"/>
      <c r="AT9" s="13">
        <v>0.4</v>
      </c>
      <c r="AU9" s="13">
        <v>0.407407407407407</v>
      </c>
      <c r="AV9" s="13"/>
      <c r="AW9" s="13">
        <v>0.40625</v>
      </c>
      <c r="AX9" s="13">
        <v>0.43243243243243201</v>
      </c>
      <c r="AY9" s="13"/>
      <c r="AZ9" s="13">
        <v>0.45161290322580599</v>
      </c>
      <c r="BA9" s="13">
        <v>0.36842105263157898</v>
      </c>
      <c r="BB9" s="13"/>
      <c r="BC9" s="13">
        <v>0.36734693877551</v>
      </c>
      <c r="BD9" s="13">
        <v>0.625</v>
      </c>
      <c r="BE9" s="13"/>
      <c r="BF9" s="13">
        <v>0.33333333333333298</v>
      </c>
      <c r="BG9" s="13">
        <v>0.39285714285714302</v>
      </c>
      <c r="BH9" s="13"/>
      <c r="BI9" s="13">
        <v>0.52631578947368396</v>
      </c>
      <c r="BJ9" s="13">
        <v>0.36734693877551</v>
      </c>
      <c r="BK9" s="13"/>
      <c r="BL9" s="13">
        <v>0.37931034482758602</v>
      </c>
      <c r="BM9" s="13">
        <v>0.43243243243243201</v>
      </c>
    </row>
    <row r="10" spans="2:65" x14ac:dyDescent="0.3">
      <c r="B10" s="14" t="s">
        <v>91</v>
      </c>
      <c r="C10" s="22">
        <v>0.11267605633802801</v>
      </c>
      <c r="D10" s="22">
        <v>6.9767441860465101E-2</v>
      </c>
      <c r="E10" s="22">
        <v>0.17857142857142899</v>
      </c>
      <c r="F10" s="22"/>
      <c r="G10" s="22">
        <v>0.2</v>
      </c>
      <c r="H10" s="22">
        <v>0.1</v>
      </c>
      <c r="I10" s="22">
        <v>8.3333333333333301E-2</v>
      </c>
      <c r="J10" s="22">
        <v>0</v>
      </c>
      <c r="K10" s="22">
        <v>0.2</v>
      </c>
      <c r="L10" s="22">
        <v>0</v>
      </c>
      <c r="M10" s="22"/>
      <c r="N10" s="22">
        <v>3.8461538461538498E-2</v>
      </c>
      <c r="O10" s="22">
        <v>0.23529411764705899</v>
      </c>
      <c r="P10" s="22">
        <v>9.0909090909090898E-2</v>
      </c>
      <c r="Q10" s="22">
        <v>0.11764705882352899</v>
      </c>
      <c r="R10" s="22"/>
      <c r="S10" s="22">
        <v>0.1</v>
      </c>
      <c r="T10" s="22">
        <v>0</v>
      </c>
      <c r="U10" s="22" t="s">
        <v>197</v>
      </c>
      <c r="V10" s="22">
        <v>0.2</v>
      </c>
      <c r="W10" s="22">
        <v>0.25</v>
      </c>
      <c r="X10" s="22">
        <v>0.16666666666666699</v>
      </c>
      <c r="Y10" s="22">
        <v>0</v>
      </c>
      <c r="Z10" s="22">
        <v>0</v>
      </c>
      <c r="AA10" s="22">
        <v>0</v>
      </c>
      <c r="AB10" s="22">
        <v>0.25</v>
      </c>
      <c r="AC10" s="22">
        <v>0</v>
      </c>
      <c r="AD10" s="22" t="s">
        <v>197</v>
      </c>
      <c r="AE10" s="22"/>
      <c r="AF10" s="22">
        <v>0.11267605633802801</v>
      </c>
      <c r="AG10" s="22" t="s">
        <v>197</v>
      </c>
      <c r="AH10" s="22"/>
      <c r="AI10" s="22">
        <v>8.7719298245614002E-2</v>
      </c>
      <c r="AJ10" s="22">
        <v>0.214285714285714</v>
      </c>
      <c r="AK10" s="22" t="s">
        <v>197</v>
      </c>
      <c r="AL10" s="22"/>
      <c r="AM10" s="22" t="s">
        <v>197</v>
      </c>
      <c r="AN10" s="22">
        <v>0.115384615384615</v>
      </c>
      <c r="AO10" s="22" t="s">
        <v>197</v>
      </c>
      <c r="AP10" s="22"/>
      <c r="AQ10" s="22">
        <v>0.135135135135135</v>
      </c>
      <c r="AR10" s="22">
        <v>8.8235294117647106E-2</v>
      </c>
      <c r="AS10" s="22"/>
      <c r="AT10" s="22">
        <v>0.133333333333333</v>
      </c>
      <c r="AU10" s="22">
        <v>9.2592592592592601E-2</v>
      </c>
      <c r="AV10" s="22"/>
      <c r="AW10" s="22">
        <v>0.125</v>
      </c>
      <c r="AX10" s="22">
        <v>8.1081081081081099E-2</v>
      </c>
      <c r="AY10" s="22"/>
      <c r="AZ10" s="22">
        <v>0.16129032258064499</v>
      </c>
      <c r="BA10" s="22">
        <v>7.8947368421052599E-2</v>
      </c>
      <c r="BB10" s="22"/>
      <c r="BC10" s="22">
        <v>0.14285714285714299</v>
      </c>
      <c r="BD10" s="22">
        <v>6.25E-2</v>
      </c>
      <c r="BE10" s="22"/>
      <c r="BF10" s="22">
        <v>9.5238095238095205E-2</v>
      </c>
      <c r="BG10" s="22">
        <v>0.17857142857142899</v>
      </c>
      <c r="BH10" s="22"/>
      <c r="BI10" s="22">
        <v>0.21052631578947401</v>
      </c>
      <c r="BJ10" s="22">
        <v>4.08163265306122E-2</v>
      </c>
      <c r="BK10" s="22"/>
      <c r="BL10" s="22">
        <v>0.10344827586206901</v>
      </c>
      <c r="BM10" s="22">
        <v>5.4054054054054099E-2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M15"/>
  <sheetViews>
    <sheetView showGridLines="0" workbookViewId="0">
      <pane xSplit="2" topLeftCell="C1" activePane="topRight" state="frozen"/>
      <selection activeCell="J27" sqref="J27"/>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0.59154929577464799</v>
      </c>
      <c r="D8" s="13">
        <v>0.60465116279069797</v>
      </c>
      <c r="E8" s="13">
        <v>0.57142857142857095</v>
      </c>
      <c r="F8" s="13"/>
      <c r="G8" s="13">
        <v>0.2</v>
      </c>
      <c r="H8" s="13">
        <v>0.73333333333333295</v>
      </c>
      <c r="I8" s="13">
        <v>0.83333333333333304</v>
      </c>
      <c r="J8" s="13">
        <v>0.625</v>
      </c>
      <c r="K8" s="13">
        <v>0.2</v>
      </c>
      <c r="L8" s="13">
        <v>1</v>
      </c>
      <c r="M8" s="13"/>
      <c r="N8" s="13">
        <v>0.61538461538461497</v>
      </c>
      <c r="O8" s="13">
        <v>0.47058823529411797</v>
      </c>
      <c r="P8" s="13">
        <v>0.63636363636363602</v>
      </c>
      <c r="Q8" s="13">
        <v>0.64705882352941202</v>
      </c>
      <c r="R8" s="13"/>
      <c r="S8" s="13">
        <v>0.55000000000000004</v>
      </c>
      <c r="T8" s="13">
        <v>0.66666666666666696</v>
      </c>
      <c r="U8" s="13" t="s">
        <v>197</v>
      </c>
      <c r="V8" s="13">
        <v>0.6</v>
      </c>
      <c r="W8" s="13">
        <v>0.625</v>
      </c>
      <c r="X8" s="13">
        <v>0.66666666666666696</v>
      </c>
      <c r="Y8" s="13">
        <v>0.5</v>
      </c>
      <c r="Z8" s="13">
        <v>0</v>
      </c>
      <c r="AA8" s="13">
        <v>0.5</v>
      </c>
      <c r="AB8" s="13">
        <v>0.875</v>
      </c>
      <c r="AC8" s="13">
        <v>0.5</v>
      </c>
      <c r="AD8" s="13" t="s">
        <v>197</v>
      </c>
      <c r="AE8" s="13"/>
      <c r="AF8" s="13">
        <v>0.59154929577464799</v>
      </c>
      <c r="AG8" s="13" t="s">
        <v>197</v>
      </c>
      <c r="AH8" s="13"/>
      <c r="AI8" s="13">
        <v>0.54385964912280704</v>
      </c>
      <c r="AJ8" s="13">
        <v>0.78571428571428603</v>
      </c>
      <c r="AK8" s="13" t="s">
        <v>197</v>
      </c>
      <c r="AL8" s="13"/>
      <c r="AM8" s="13" t="s">
        <v>197</v>
      </c>
      <c r="AN8" s="13">
        <v>0.5</v>
      </c>
      <c r="AO8" s="13" t="s">
        <v>197</v>
      </c>
      <c r="AP8" s="13"/>
      <c r="AQ8" s="13">
        <v>0.59459459459459496</v>
      </c>
      <c r="AR8" s="13">
        <v>0.58823529411764697</v>
      </c>
      <c r="AS8" s="13"/>
      <c r="AT8" s="13">
        <v>0.66666666666666696</v>
      </c>
      <c r="AU8" s="13">
        <v>0.57407407407407396</v>
      </c>
      <c r="AV8" s="13"/>
      <c r="AW8" s="13">
        <v>0.6875</v>
      </c>
      <c r="AX8" s="13">
        <v>0.54054054054054101</v>
      </c>
      <c r="AY8" s="13"/>
      <c r="AZ8" s="13">
        <v>0.45161290322580599</v>
      </c>
      <c r="BA8" s="13">
        <v>0.68421052631578905</v>
      </c>
      <c r="BB8" s="13"/>
      <c r="BC8" s="13">
        <v>0.65306122448979598</v>
      </c>
      <c r="BD8" s="13">
        <v>0.375</v>
      </c>
      <c r="BE8" s="13"/>
      <c r="BF8" s="13">
        <v>0.80952380952380998</v>
      </c>
      <c r="BG8" s="13">
        <v>0.53571428571428603</v>
      </c>
      <c r="BH8" s="13"/>
      <c r="BI8" s="13">
        <v>0.57894736842105299</v>
      </c>
      <c r="BJ8" s="13">
        <v>0.61224489795918402</v>
      </c>
      <c r="BK8" s="13"/>
      <c r="BL8" s="13">
        <v>0.55172413793103403</v>
      </c>
      <c r="BM8" s="13">
        <v>0.64864864864864902</v>
      </c>
    </row>
    <row r="9" spans="2:65" ht="28.8" x14ac:dyDescent="0.3">
      <c r="B9" s="14" t="s">
        <v>286</v>
      </c>
      <c r="C9" s="13">
        <v>0.323943661971831</v>
      </c>
      <c r="D9" s="13">
        <v>0.30232558139534899</v>
      </c>
      <c r="E9" s="13">
        <v>0.35714285714285698</v>
      </c>
      <c r="F9" s="13"/>
      <c r="G9" s="13">
        <v>0.53333333333333299</v>
      </c>
      <c r="H9" s="13">
        <v>0.233333333333333</v>
      </c>
      <c r="I9" s="13">
        <v>0.16666666666666699</v>
      </c>
      <c r="J9" s="13">
        <v>0.375</v>
      </c>
      <c r="K9" s="13">
        <v>0.6</v>
      </c>
      <c r="L9" s="13">
        <v>0</v>
      </c>
      <c r="M9" s="13"/>
      <c r="N9" s="13">
        <v>0.30769230769230799</v>
      </c>
      <c r="O9" s="13">
        <v>0.41176470588235298</v>
      </c>
      <c r="P9" s="13">
        <v>0.27272727272727298</v>
      </c>
      <c r="Q9" s="13">
        <v>0.29411764705882398</v>
      </c>
      <c r="R9" s="13"/>
      <c r="S9" s="13">
        <v>0.35</v>
      </c>
      <c r="T9" s="13">
        <v>0.33333333333333298</v>
      </c>
      <c r="U9" s="13" t="s">
        <v>197</v>
      </c>
      <c r="V9" s="13">
        <v>0.2</v>
      </c>
      <c r="W9" s="13">
        <v>0.25</v>
      </c>
      <c r="X9" s="13">
        <v>0.33333333333333298</v>
      </c>
      <c r="Y9" s="13">
        <v>0.5</v>
      </c>
      <c r="Z9" s="13">
        <v>1</v>
      </c>
      <c r="AA9" s="13">
        <v>0.4</v>
      </c>
      <c r="AB9" s="13">
        <v>0</v>
      </c>
      <c r="AC9" s="13">
        <v>0.5</v>
      </c>
      <c r="AD9" s="13" t="s">
        <v>197</v>
      </c>
      <c r="AE9" s="13"/>
      <c r="AF9" s="13">
        <v>0.323943661971831</v>
      </c>
      <c r="AG9" s="13" t="s">
        <v>197</v>
      </c>
      <c r="AH9" s="13"/>
      <c r="AI9" s="13">
        <v>0.35087719298245601</v>
      </c>
      <c r="AJ9" s="13">
        <v>0.214285714285714</v>
      </c>
      <c r="AK9" s="13" t="s">
        <v>197</v>
      </c>
      <c r="AL9" s="13"/>
      <c r="AM9" s="13" t="s">
        <v>197</v>
      </c>
      <c r="AN9" s="13">
        <v>0.40384615384615402</v>
      </c>
      <c r="AO9" s="13" t="s">
        <v>197</v>
      </c>
      <c r="AP9" s="13"/>
      <c r="AQ9" s="13">
        <v>0.35135135135135098</v>
      </c>
      <c r="AR9" s="13">
        <v>0.29411764705882398</v>
      </c>
      <c r="AS9" s="13"/>
      <c r="AT9" s="13">
        <v>0.33333333333333298</v>
      </c>
      <c r="AU9" s="13">
        <v>0.31481481481481499</v>
      </c>
      <c r="AV9" s="13"/>
      <c r="AW9" s="13">
        <v>0.25</v>
      </c>
      <c r="AX9" s="13">
        <v>0.35135135135135098</v>
      </c>
      <c r="AY9" s="13"/>
      <c r="AZ9" s="13">
        <v>0.38709677419354799</v>
      </c>
      <c r="BA9" s="13">
        <v>0.28947368421052599</v>
      </c>
      <c r="BB9" s="13"/>
      <c r="BC9" s="13">
        <v>0.26530612244898</v>
      </c>
      <c r="BD9" s="13">
        <v>0.5</v>
      </c>
      <c r="BE9" s="13"/>
      <c r="BF9" s="13">
        <v>0.14285714285714299</v>
      </c>
      <c r="BG9" s="13">
        <v>0.35714285714285698</v>
      </c>
      <c r="BH9" s="13"/>
      <c r="BI9" s="13">
        <v>0.26315789473684198</v>
      </c>
      <c r="BJ9" s="13">
        <v>0.34693877551020402</v>
      </c>
      <c r="BK9" s="13"/>
      <c r="BL9" s="13">
        <v>0.31034482758620702</v>
      </c>
      <c r="BM9" s="13">
        <v>0.32432432432432401</v>
      </c>
    </row>
    <row r="10" spans="2:65" x14ac:dyDescent="0.3">
      <c r="B10" s="14" t="s">
        <v>91</v>
      </c>
      <c r="C10" s="22">
        <v>8.4507042253521097E-2</v>
      </c>
      <c r="D10" s="22">
        <v>9.3023255813953501E-2</v>
      </c>
      <c r="E10" s="22">
        <v>7.1428571428571397E-2</v>
      </c>
      <c r="F10" s="22"/>
      <c r="G10" s="22">
        <v>0.266666666666667</v>
      </c>
      <c r="H10" s="22">
        <v>3.3333333333333298E-2</v>
      </c>
      <c r="I10" s="22">
        <v>0</v>
      </c>
      <c r="J10" s="22">
        <v>0</v>
      </c>
      <c r="K10" s="22">
        <v>0.2</v>
      </c>
      <c r="L10" s="22">
        <v>0</v>
      </c>
      <c r="M10" s="22"/>
      <c r="N10" s="22">
        <v>7.69230769230769E-2</v>
      </c>
      <c r="O10" s="22">
        <v>0.11764705882352899</v>
      </c>
      <c r="P10" s="22">
        <v>9.0909090909090898E-2</v>
      </c>
      <c r="Q10" s="22">
        <v>5.8823529411764698E-2</v>
      </c>
      <c r="R10" s="22"/>
      <c r="S10" s="22">
        <v>0.1</v>
      </c>
      <c r="T10" s="22">
        <v>0</v>
      </c>
      <c r="U10" s="22" t="s">
        <v>197</v>
      </c>
      <c r="V10" s="22">
        <v>0.2</v>
      </c>
      <c r="W10" s="22">
        <v>0.125</v>
      </c>
      <c r="X10" s="22">
        <v>0</v>
      </c>
      <c r="Y10" s="22">
        <v>0</v>
      </c>
      <c r="Z10" s="22">
        <v>0</v>
      </c>
      <c r="AA10" s="22">
        <v>0.1</v>
      </c>
      <c r="AB10" s="22">
        <v>0.125</v>
      </c>
      <c r="AC10" s="22">
        <v>0</v>
      </c>
      <c r="AD10" s="22" t="s">
        <v>197</v>
      </c>
      <c r="AE10" s="22"/>
      <c r="AF10" s="22">
        <v>8.4507042253521097E-2</v>
      </c>
      <c r="AG10" s="22" t="s">
        <v>197</v>
      </c>
      <c r="AH10" s="22"/>
      <c r="AI10" s="22">
        <v>0.105263157894737</v>
      </c>
      <c r="AJ10" s="22">
        <v>0</v>
      </c>
      <c r="AK10" s="22" t="s">
        <v>197</v>
      </c>
      <c r="AL10" s="22"/>
      <c r="AM10" s="22" t="s">
        <v>197</v>
      </c>
      <c r="AN10" s="22">
        <v>9.6153846153846201E-2</v>
      </c>
      <c r="AO10" s="22" t="s">
        <v>197</v>
      </c>
      <c r="AP10" s="22"/>
      <c r="AQ10" s="22">
        <v>5.4054054054054099E-2</v>
      </c>
      <c r="AR10" s="22">
        <v>0.11764705882352899</v>
      </c>
      <c r="AS10" s="22"/>
      <c r="AT10" s="22">
        <v>0</v>
      </c>
      <c r="AU10" s="22">
        <v>0.11111111111111099</v>
      </c>
      <c r="AV10" s="22"/>
      <c r="AW10" s="22">
        <v>6.25E-2</v>
      </c>
      <c r="AX10" s="22">
        <v>0.108108108108108</v>
      </c>
      <c r="AY10" s="22"/>
      <c r="AZ10" s="22">
        <v>0.16129032258064499</v>
      </c>
      <c r="BA10" s="22">
        <v>2.6315789473684199E-2</v>
      </c>
      <c r="BB10" s="22"/>
      <c r="BC10" s="22">
        <v>8.1632653061224497E-2</v>
      </c>
      <c r="BD10" s="22">
        <v>0.125</v>
      </c>
      <c r="BE10" s="22"/>
      <c r="BF10" s="22">
        <v>4.7619047619047603E-2</v>
      </c>
      <c r="BG10" s="22">
        <v>0.107142857142857</v>
      </c>
      <c r="BH10" s="22"/>
      <c r="BI10" s="22">
        <v>0.157894736842105</v>
      </c>
      <c r="BJ10" s="22">
        <v>4.08163265306122E-2</v>
      </c>
      <c r="BK10" s="22"/>
      <c r="BL10" s="22">
        <v>0.13793103448275901</v>
      </c>
      <c r="BM10" s="22">
        <v>2.7027027027027001E-2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M15"/>
  <sheetViews>
    <sheetView showGridLines="0" workbookViewId="0">
      <pane xSplit="2" topLeftCell="C1" activePane="topRight" state="frozen"/>
      <selection activeCell="J27" sqref="J27"/>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0.42253521126760601</v>
      </c>
      <c r="D8" s="13">
        <v>0.372093023255814</v>
      </c>
      <c r="E8" s="13">
        <v>0.5</v>
      </c>
      <c r="F8" s="13"/>
      <c r="G8" s="13">
        <v>0.46666666666666701</v>
      </c>
      <c r="H8" s="13">
        <v>0.46666666666666701</v>
      </c>
      <c r="I8" s="13">
        <v>0.33333333333333298</v>
      </c>
      <c r="J8" s="13">
        <v>0.5</v>
      </c>
      <c r="K8" s="13">
        <v>0.2</v>
      </c>
      <c r="L8" s="13">
        <v>0</v>
      </c>
      <c r="M8" s="13"/>
      <c r="N8" s="13">
        <v>0.34615384615384598</v>
      </c>
      <c r="O8" s="13">
        <v>0.58823529411764697</v>
      </c>
      <c r="P8" s="13">
        <v>0.54545454545454497</v>
      </c>
      <c r="Q8" s="13">
        <v>0.29411764705882398</v>
      </c>
      <c r="R8" s="13"/>
      <c r="S8" s="13">
        <v>0.4</v>
      </c>
      <c r="T8" s="13">
        <v>0.5</v>
      </c>
      <c r="U8" s="13" t="s">
        <v>197</v>
      </c>
      <c r="V8" s="13">
        <v>0.2</v>
      </c>
      <c r="W8" s="13">
        <v>0.375</v>
      </c>
      <c r="X8" s="13">
        <v>0.5</v>
      </c>
      <c r="Y8" s="13">
        <v>1</v>
      </c>
      <c r="Z8" s="13">
        <v>0.5</v>
      </c>
      <c r="AA8" s="13">
        <v>0.6</v>
      </c>
      <c r="AB8" s="13">
        <v>0.125</v>
      </c>
      <c r="AC8" s="13">
        <v>0.5</v>
      </c>
      <c r="AD8" s="13" t="s">
        <v>197</v>
      </c>
      <c r="AE8" s="13"/>
      <c r="AF8" s="13">
        <v>0.42253521126760601</v>
      </c>
      <c r="AG8" s="13" t="s">
        <v>197</v>
      </c>
      <c r="AH8" s="13"/>
      <c r="AI8" s="13">
        <v>0.43859649122806998</v>
      </c>
      <c r="AJ8" s="13">
        <v>0.35714285714285698</v>
      </c>
      <c r="AK8" s="13" t="s">
        <v>197</v>
      </c>
      <c r="AL8" s="13"/>
      <c r="AM8" s="13" t="s">
        <v>197</v>
      </c>
      <c r="AN8" s="13">
        <v>0.42307692307692302</v>
      </c>
      <c r="AO8" s="13" t="s">
        <v>197</v>
      </c>
      <c r="AP8" s="13"/>
      <c r="AQ8" s="13">
        <v>0.40540540540540498</v>
      </c>
      <c r="AR8" s="13">
        <v>0.441176470588235</v>
      </c>
      <c r="AS8" s="13"/>
      <c r="AT8" s="13">
        <v>0.46666666666666701</v>
      </c>
      <c r="AU8" s="13">
        <v>0.42592592592592599</v>
      </c>
      <c r="AV8" s="13"/>
      <c r="AW8" s="13">
        <v>0.375</v>
      </c>
      <c r="AX8" s="13">
        <v>0.45945945945945899</v>
      </c>
      <c r="AY8" s="13"/>
      <c r="AZ8" s="13">
        <v>0.45161290322580599</v>
      </c>
      <c r="BA8" s="13">
        <v>0.42105263157894701</v>
      </c>
      <c r="BB8" s="13"/>
      <c r="BC8" s="13">
        <v>0.38775510204081598</v>
      </c>
      <c r="BD8" s="13">
        <v>0.5</v>
      </c>
      <c r="BE8" s="13"/>
      <c r="BF8" s="13">
        <v>0.38095238095238099</v>
      </c>
      <c r="BG8" s="13">
        <v>0.39285714285714302</v>
      </c>
      <c r="BH8" s="13"/>
      <c r="BI8" s="13">
        <v>0.42105263157894701</v>
      </c>
      <c r="BJ8" s="13">
        <v>0.42857142857142899</v>
      </c>
      <c r="BK8" s="13"/>
      <c r="BL8" s="13">
        <v>0.34482758620689702</v>
      </c>
      <c r="BM8" s="13">
        <v>0.51351351351351304</v>
      </c>
    </row>
    <row r="9" spans="2:65" ht="28.8" x14ac:dyDescent="0.3">
      <c r="B9" s="14" t="s">
        <v>286</v>
      </c>
      <c r="C9" s="13">
        <v>0.52112676056338003</v>
      </c>
      <c r="D9" s="13">
        <v>0.581395348837209</v>
      </c>
      <c r="E9" s="13">
        <v>0.42857142857142899</v>
      </c>
      <c r="F9" s="13"/>
      <c r="G9" s="13">
        <v>0.46666666666666701</v>
      </c>
      <c r="H9" s="13">
        <v>0.53333333333333299</v>
      </c>
      <c r="I9" s="13">
        <v>0.5</v>
      </c>
      <c r="J9" s="13">
        <v>0.5</v>
      </c>
      <c r="K9" s="13">
        <v>0.6</v>
      </c>
      <c r="L9" s="13">
        <v>1</v>
      </c>
      <c r="M9" s="13"/>
      <c r="N9" s="13">
        <v>0.61538461538461497</v>
      </c>
      <c r="O9" s="13">
        <v>0.41176470588235298</v>
      </c>
      <c r="P9" s="13">
        <v>0.36363636363636398</v>
      </c>
      <c r="Q9" s="13">
        <v>0.58823529411764697</v>
      </c>
      <c r="R9" s="13"/>
      <c r="S9" s="13">
        <v>0.5</v>
      </c>
      <c r="T9" s="13">
        <v>0.33333333333333298</v>
      </c>
      <c r="U9" s="13" t="s">
        <v>197</v>
      </c>
      <c r="V9" s="13">
        <v>0.8</v>
      </c>
      <c r="W9" s="13">
        <v>0.625</v>
      </c>
      <c r="X9" s="13">
        <v>0.33333333333333298</v>
      </c>
      <c r="Y9" s="13">
        <v>0</v>
      </c>
      <c r="Z9" s="13">
        <v>0.5</v>
      </c>
      <c r="AA9" s="13">
        <v>0.4</v>
      </c>
      <c r="AB9" s="13">
        <v>0.875</v>
      </c>
      <c r="AC9" s="13">
        <v>0.5</v>
      </c>
      <c r="AD9" s="13" t="s">
        <v>197</v>
      </c>
      <c r="AE9" s="13"/>
      <c r="AF9" s="13">
        <v>0.52112676056338003</v>
      </c>
      <c r="AG9" s="13" t="s">
        <v>197</v>
      </c>
      <c r="AH9" s="13"/>
      <c r="AI9" s="13">
        <v>0.52631578947368396</v>
      </c>
      <c r="AJ9" s="13">
        <v>0.5</v>
      </c>
      <c r="AK9" s="13" t="s">
        <v>197</v>
      </c>
      <c r="AL9" s="13"/>
      <c r="AM9" s="13" t="s">
        <v>197</v>
      </c>
      <c r="AN9" s="13">
        <v>0.5</v>
      </c>
      <c r="AO9" s="13" t="s">
        <v>197</v>
      </c>
      <c r="AP9" s="13"/>
      <c r="AQ9" s="13">
        <v>0.56756756756756799</v>
      </c>
      <c r="AR9" s="13">
        <v>0.47058823529411797</v>
      </c>
      <c r="AS9" s="13"/>
      <c r="AT9" s="13">
        <v>0.4</v>
      </c>
      <c r="AU9" s="13">
        <v>0.53703703703703698</v>
      </c>
      <c r="AV9" s="13"/>
      <c r="AW9" s="13">
        <v>0.5</v>
      </c>
      <c r="AX9" s="13">
        <v>0.54054054054054101</v>
      </c>
      <c r="AY9" s="13"/>
      <c r="AZ9" s="13">
        <v>0.483870967741935</v>
      </c>
      <c r="BA9" s="13">
        <v>0.52631578947368396</v>
      </c>
      <c r="BB9" s="13"/>
      <c r="BC9" s="13">
        <v>0.55102040816326503</v>
      </c>
      <c r="BD9" s="13">
        <v>0.4375</v>
      </c>
      <c r="BE9" s="13"/>
      <c r="BF9" s="13">
        <v>0.61904761904761896</v>
      </c>
      <c r="BG9" s="13">
        <v>0.5</v>
      </c>
      <c r="BH9" s="13"/>
      <c r="BI9" s="13">
        <v>0.47368421052631599</v>
      </c>
      <c r="BJ9" s="13">
        <v>0.55102040816326503</v>
      </c>
      <c r="BK9" s="13"/>
      <c r="BL9" s="13">
        <v>0.62068965517241403</v>
      </c>
      <c r="BM9" s="13">
        <v>0.45945945945945899</v>
      </c>
    </row>
    <row r="10" spans="2:65" x14ac:dyDescent="0.3">
      <c r="B10" s="14" t="s">
        <v>91</v>
      </c>
      <c r="C10" s="22">
        <v>5.63380281690141E-2</v>
      </c>
      <c r="D10" s="22">
        <v>4.6511627906976702E-2</v>
      </c>
      <c r="E10" s="22">
        <v>7.1428571428571397E-2</v>
      </c>
      <c r="F10" s="22"/>
      <c r="G10" s="22">
        <v>6.6666666666666693E-2</v>
      </c>
      <c r="H10" s="22">
        <v>0</v>
      </c>
      <c r="I10" s="22">
        <v>0.16666666666666699</v>
      </c>
      <c r="J10" s="22">
        <v>0</v>
      </c>
      <c r="K10" s="22">
        <v>0.2</v>
      </c>
      <c r="L10" s="22">
        <v>0</v>
      </c>
      <c r="M10" s="22"/>
      <c r="N10" s="22">
        <v>3.8461538461538498E-2</v>
      </c>
      <c r="O10" s="22">
        <v>0</v>
      </c>
      <c r="P10" s="22">
        <v>9.0909090909090898E-2</v>
      </c>
      <c r="Q10" s="22">
        <v>0.11764705882352899</v>
      </c>
      <c r="R10" s="22"/>
      <c r="S10" s="22">
        <v>0.1</v>
      </c>
      <c r="T10" s="22">
        <v>0.16666666666666699</v>
      </c>
      <c r="U10" s="22" t="s">
        <v>197</v>
      </c>
      <c r="V10" s="22">
        <v>0</v>
      </c>
      <c r="W10" s="22">
        <v>0</v>
      </c>
      <c r="X10" s="22">
        <v>0.16666666666666699</v>
      </c>
      <c r="Y10" s="22">
        <v>0</v>
      </c>
      <c r="Z10" s="22">
        <v>0</v>
      </c>
      <c r="AA10" s="22">
        <v>0</v>
      </c>
      <c r="AB10" s="22">
        <v>0</v>
      </c>
      <c r="AC10" s="22">
        <v>0</v>
      </c>
      <c r="AD10" s="22" t="s">
        <v>197</v>
      </c>
      <c r="AE10" s="22"/>
      <c r="AF10" s="22">
        <v>5.63380281690141E-2</v>
      </c>
      <c r="AG10" s="22" t="s">
        <v>197</v>
      </c>
      <c r="AH10" s="22"/>
      <c r="AI10" s="22">
        <v>3.5087719298245598E-2</v>
      </c>
      <c r="AJ10" s="22">
        <v>0.14285714285714299</v>
      </c>
      <c r="AK10" s="22" t="s">
        <v>197</v>
      </c>
      <c r="AL10" s="22"/>
      <c r="AM10" s="22" t="s">
        <v>197</v>
      </c>
      <c r="AN10" s="22">
        <v>7.69230769230769E-2</v>
      </c>
      <c r="AO10" s="22" t="s">
        <v>197</v>
      </c>
      <c r="AP10" s="22"/>
      <c r="AQ10" s="22">
        <v>2.7027027027027001E-2</v>
      </c>
      <c r="AR10" s="22">
        <v>8.8235294117647106E-2</v>
      </c>
      <c r="AS10" s="22"/>
      <c r="AT10" s="22">
        <v>0.133333333333333</v>
      </c>
      <c r="AU10" s="22">
        <v>3.7037037037037E-2</v>
      </c>
      <c r="AV10" s="22"/>
      <c r="AW10" s="22">
        <v>0.125</v>
      </c>
      <c r="AX10" s="22">
        <v>0</v>
      </c>
      <c r="AY10" s="22"/>
      <c r="AZ10" s="22">
        <v>6.4516129032258104E-2</v>
      </c>
      <c r="BA10" s="22">
        <v>5.2631578947368397E-2</v>
      </c>
      <c r="BB10" s="22"/>
      <c r="BC10" s="22">
        <v>6.1224489795918401E-2</v>
      </c>
      <c r="BD10" s="22">
        <v>6.25E-2</v>
      </c>
      <c r="BE10" s="22"/>
      <c r="BF10" s="22">
        <v>0</v>
      </c>
      <c r="BG10" s="22">
        <v>0.107142857142857</v>
      </c>
      <c r="BH10" s="22"/>
      <c r="BI10" s="22">
        <v>0.105263157894737</v>
      </c>
      <c r="BJ10" s="22">
        <v>2.04081632653061E-2</v>
      </c>
      <c r="BK10" s="22"/>
      <c r="BL10" s="22">
        <v>3.4482758620689703E-2</v>
      </c>
      <c r="BM10" s="22">
        <v>2.7027027027027001E-2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M15"/>
  <sheetViews>
    <sheetView showGridLines="0" workbookViewId="0">
      <pane xSplit="2" topLeftCell="C1" activePane="topRight" state="frozen"/>
      <selection pane="topRight" activeCell="J27" sqref="J27"/>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0.57746478873239404</v>
      </c>
      <c r="D8" s="13">
        <v>0.60465116279069797</v>
      </c>
      <c r="E8" s="13">
        <v>0.53571428571428603</v>
      </c>
      <c r="F8" s="13"/>
      <c r="G8" s="13">
        <v>0.4</v>
      </c>
      <c r="H8" s="13">
        <v>0.66666666666666696</v>
      </c>
      <c r="I8" s="13">
        <v>0.75</v>
      </c>
      <c r="J8" s="13">
        <v>0.5</v>
      </c>
      <c r="K8" s="13">
        <v>0.4</v>
      </c>
      <c r="L8" s="13">
        <v>0</v>
      </c>
      <c r="M8" s="13"/>
      <c r="N8" s="13">
        <v>0.69230769230769196</v>
      </c>
      <c r="O8" s="13">
        <v>0.29411764705882398</v>
      </c>
      <c r="P8" s="13">
        <v>0.54545454545454497</v>
      </c>
      <c r="Q8" s="13">
        <v>0.70588235294117696</v>
      </c>
      <c r="R8" s="13"/>
      <c r="S8" s="13">
        <v>0.5</v>
      </c>
      <c r="T8" s="13">
        <v>1</v>
      </c>
      <c r="U8" s="13" t="s">
        <v>197</v>
      </c>
      <c r="V8" s="13">
        <v>0.4</v>
      </c>
      <c r="W8" s="13">
        <v>0.375</v>
      </c>
      <c r="X8" s="13">
        <v>0.5</v>
      </c>
      <c r="Y8" s="13">
        <v>0</v>
      </c>
      <c r="Z8" s="13">
        <v>1</v>
      </c>
      <c r="AA8" s="13">
        <v>0.7</v>
      </c>
      <c r="AB8" s="13">
        <v>0.625</v>
      </c>
      <c r="AC8" s="13">
        <v>0.75</v>
      </c>
      <c r="AD8" s="13" t="s">
        <v>197</v>
      </c>
      <c r="AE8" s="13"/>
      <c r="AF8" s="13">
        <v>0.57746478873239404</v>
      </c>
      <c r="AG8" s="13" t="s">
        <v>197</v>
      </c>
      <c r="AH8" s="13"/>
      <c r="AI8" s="13">
        <v>0.52631578947368396</v>
      </c>
      <c r="AJ8" s="13">
        <v>0.78571428571428603</v>
      </c>
      <c r="AK8" s="13" t="s">
        <v>197</v>
      </c>
      <c r="AL8" s="13"/>
      <c r="AM8" s="13" t="s">
        <v>197</v>
      </c>
      <c r="AN8" s="13">
        <v>0.55769230769230804</v>
      </c>
      <c r="AO8" s="13" t="s">
        <v>197</v>
      </c>
      <c r="AP8" s="13"/>
      <c r="AQ8" s="13">
        <v>0.59459459459459496</v>
      </c>
      <c r="AR8" s="13">
        <v>0.55882352941176505</v>
      </c>
      <c r="AS8" s="13"/>
      <c r="AT8" s="13">
        <v>0.8</v>
      </c>
      <c r="AU8" s="13">
        <v>0.53703703703703698</v>
      </c>
      <c r="AV8" s="13"/>
      <c r="AW8" s="13">
        <v>0.59375</v>
      </c>
      <c r="AX8" s="13">
        <v>0.56756756756756799</v>
      </c>
      <c r="AY8" s="13"/>
      <c r="AZ8" s="13">
        <v>0.483870967741935</v>
      </c>
      <c r="BA8" s="13">
        <v>0.65789473684210498</v>
      </c>
      <c r="BB8" s="13"/>
      <c r="BC8" s="13">
        <v>0.59183673469387799</v>
      </c>
      <c r="BD8" s="13">
        <v>0.5</v>
      </c>
      <c r="BE8" s="13"/>
      <c r="BF8" s="13">
        <v>0.66666666666666696</v>
      </c>
      <c r="BG8" s="13">
        <v>0.53571428571428603</v>
      </c>
      <c r="BH8" s="13"/>
      <c r="BI8" s="13">
        <v>0.52631578947368396</v>
      </c>
      <c r="BJ8" s="13">
        <v>0.61224489795918402</v>
      </c>
      <c r="BK8" s="13"/>
      <c r="BL8" s="13">
        <v>0.51724137931034497</v>
      </c>
      <c r="BM8" s="13">
        <v>0.62162162162162204</v>
      </c>
    </row>
    <row r="9" spans="2:65" ht="28.8" x14ac:dyDescent="0.3">
      <c r="B9" s="14" t="s">
        <v>286</v>
      </c>
      <c r="C9" s="13">
        <v>0.352112676056338</v>
      </c>
      <c r="D9" s="13">
        <v>0.32558139534883701</v>
      </c>
      <c r="E9" s="13">
        <v>0.39285714285714302</v>
      </c>
      <c r="F9" s="13"/>
      <c r="G9" s="13">
        <v>0.33333333333333298</v>
      </c>
      <c r="H9" s="13">
        <v>0.3</v>
      </c>
      <c r="I9" s="13">
        <v>0.25</v>
      </c>
      <c r="J9" s="13">
        <v>0.5</v>
      </c>
      <c r="K9" s="13">
        <v>0.6</v>
      </c>
      <c r="L9" s="13">
        <v>1</v>
      </c>
      <c r="M9" s="13"/>
      <c r="N9" s="13">
        <v>0.30769230769230799</v>
      </c>
      <c r="O9" s="13">
        <v>0.52941176470588203</v>
      </c>
      <c r="P9" s="13">
        <v>0.36363636363636398</v>
      </c>
      <c r="Q9" s="13">
        <v>0.23529411764705899</v>
      </c>
      <c r="R9" s="13"/>
      <c r="S9" s="13">
        <v>0.4</v>
      </c>
      <c r="T9" s="13">
        <v>0</v>
      </c>
      <c r="U9" s="13" t="s">
        <v>197</v>
      </c>
      <c r="V9" s="13">
        <v>0.6</v>
      </c>
      <c r="W9" s="13">
        <v>0.5</v>
      </c>
      <c r="X9" s="13">
        <v>0.5</v>
      </c>
      <c r="Y9" s="13">
        <v>1</v>
      </c>
      <c r="Z9" s="13">
        <v>0</v>
      </c>
      <c r="AA9" s="13">
        <v>0.2</v>
      </c>
      <c r="AB9" s="13">
        <v>0.25</v>
      </c>
      <c r="AC9" s="13">
        <v>0.25</v>
      </c>
      <c r="AD9" s="13" t="s">
        <v>197</v>
      </c>
      <c r="AE9" s="13"/>
      <c r="AF9" s="13">
        <v>0.352112676056338</v>
      </c>
      <c r="AG9" s="13" t="s">
        <v>197</v>
      </c>
      <c r="AH9" s="13"/>
      <c r="AI9" s="13">
        <v>0.42105263157894701</v>
      </c>
      <c r="AJ9" s="13">
        <v>7.1428571428571397E-2</v>
      </c>
      <c r="AK9" s="13" t="s">
        <v>197</v>
      </c>
      <c r="AL9" s="13"/>
      <c r="AM9" s="13" t="s">
        <v>197</v>
      </c>
      <c r="AN9" s="13">
        <v>0.36538461538461497</v>
      </c>
      <c r="AO9" s="13" t="s">
        <v>197</v>
      </c>
      <c r="AP9" s="13"/>
      <c r="AQ9" s="13">
        <v>0.32432432432432401</v>
      </c>
      <c r="AR9" s="13">
        <v>0.38235294117647101</v>
      </c>
      <c r="AS9" s="13"/>
      <c r="AT9" s="13">
        <v>0.133333333333333</v>
      </c>
      <c r="AU9" s="13">
        <v>0.38888888888888901</v>
      </c>
      <c r="AV9" s="13"/>
      <c r="AW9" s="13">
        <v>0.34375</v>
      </c>
      <c r="AX9" s="13">
        <v>0.37837837837837801</v>
      </c>
      <c r="AY9" s="13"/>
      <c r="AZ9" s="13">
        <v>0.45161290322580599</v>
      </c>
      <c r="BA9" s="13">
        <v>0.26315789473684198</v>
      </c>
      <c r="BB9" s="13"/>
      <c r="BC9" s="13">
        <v>0.34693877551020402</v>
      </c>
      <c r="BD9" s="13">
        <v>0.375</v>
      </c>
      <c r="BE9" s="13"/>
      <c r="BF9" s="13">
        <v>0.28571428571428598</v>
      </c>
      <c r="BG9" s="13">
        <v>0.39285714285714302</v>
      </c>
      <c r="BH9" s="13"/>
      <c r="BI9" s="13">
        <v>0.36842105263157898</v>
      </c>
      <c r="BJ9" s="13">
        <v>0.34693877551020402</v>
      </c>
      <c r="BK9" s="13"/>
      <c r="BL9" s="13">
        <v>0.41379310344827602</v>
      </c>
      <c r="BM9" s="13">
        <v>0.32432432432432401</v>
      </c>
    </row>
    <row r="10" spans="2:65" x14ac:dyDescent="0.3">
      <c r="B10" s="14" t="s">
        <v>91</v>
      </c>
      <c r="C10" s="22">
        <v>7.0422535211267595E-2</v>
      </c>
      <c r="D10" s="22">
        <v>6.9767441860465101E-2</v>
      </c>
      <c r="E10" s="22">
        <v>7.1428571428571397E-2</v>
      </c>
      <c r="F10" s="22"/>
      <c r="G10" s="22">
        <v>0.266666666666667</v>
      </c>
      <c r="H10" s="22">
        <v>3.3333333333333298E-2</v>
      </c>
      <c r="I10" s="22">
        <v>0</v>
      </c>
      <c r="J10" s="22">
        <v>0</v>
      </c>
      <c r="K10" s="22">
        <v>0</v>
      </c>
      <c r="L10" s="22">
        <v>0</v>
      </c>
      <c r="M10" s="22"/>
      <c r="N10" s="22">
        <v>0</v>
      </c>
      <c r="O10" s="22">
        <v>0.17647058823529399</v>
      </c>
      <c r="P10" s="22">
        <v>9.0909090909090898E-2</v>
      </c>
      <c r="Q10" s="22">
        <v>5.8823529411764698E-2</v>
      </c>
      <c r="R10" s="22"/>
      <c r="S10" s="22">
        <v>0.1</v>
      </c>
      <c r="T10" s="22">
        <v>0</v>
      </c>
      <c r="U10" s="22" t="s">
        <v>197</v>
      </c>
      <c r="V10" s="22">
        <v>0</v>
      </c>
      <c r="W10" s="22">
        <v>0.125</v>
      </c>
      <c r="X10" s="22">
        <v>0</v>
      </c>
      <c r="Y10" s="22">
        <v>0</v>
      </c>
      <c r="Z10" s="22">
        <v>0</v>
      </c>
      <c r="AA10" s="22">
        <v>0.1</v>
      </c>
      <c r="AB10" s="22">
        <v>0.125</v>
      </c>
      <c r="AC10" s="22">
        <v>0</v>
      </c>
      <c r="AD10" s="22" t="s">
        <v>197</v>
      </c>
      <c r="AE10" s="22"/>
      <c r="AF10" s="22">
        <v>7.0422535211267595E-2</v>
      </c>
      <c r="AG10" s="22" t="s">
        <v>197</v>
      </c>
      <c r="AH10" s="22"/>
      <c r="AI10" s="22">
        <v>5.2631578947368397E-2</v>
      </c>
      <c r="AJ10" s="22">
        <v>0.14285714285714299</v>
      </c>
      <c r="AK10" s="22" t="s">
        <v>197</v>
      </c>
      <c r="AL10" s="22"/>
      <c r="AM10" s="22" t="s">
        <v>197</v>
      </c>
      <c r="AN10" s="22">
        <v>7.69230769230769E-2</v>
      </c>
      <c r="AO10" s="22" t="s">
        <v>197</v>
      </c>
      <c r="AP10" s="22"/>
      <c r="AQ10" s="22">
        <v>8.1081081081081099E-2</v>
      </c>
      <c r="AR10" s="22">
        <v>5.8823529411764698E-2</v>
      </c>
      <c r="AS10" s="22"/>
      <c r="AT10" s="22">
        <v>6.6666666666666693E-2</v>
      </c>
      <c r="AU10" s="22">
        <v>7.4074074074074098E-2</v>
      </c>
      <c r="AV10" s="22"/>
      <c r="AW10" s="22">
        <v>6.25E-2</v>
      </c>
      <c r="AX10" s="22">
        <v>5.4054054054054099E-2</v>
      </c>
      <c r="AY10" s="22"/>
      <c r="AZ10" s="22">
        <v>6.4516129032258104E-2</v>
      </c>
      <c r="BA10" s="22">
        <v>7.8947368421052599E-2</v>
      </c>
      <c r="BB10" s="22"/>
      <c r="BC10" s="22">
        <v>6.1224489795918401E-2</v>
      </c>
      <c r="BD10" s="22">
        <v>0.125</v>
      </c>
      <c r="BE10" s="22"/>
      <c r="BF10" s="22">
        <v>4.7619047619047603E-2</v>
      </c>
      <c r="BG10" s="22">
        <v>7.1428571428571397E-2</v>
      </c>
      <c r="BH10" s="22"/>
      <c r="BI10" s="22">
        <v>0.105263157894737</v>
      </c>
      <c r="BJ10" s="22">
        <v>4.08163265306122E-2</v>
      </c>
      <c r="BK10" s="22"/>
      <c r="BL10" s="22">
        <v>6.8965517241379296E-2</v>
      </c>
      <c r="BM10" s="22">
        <v>5.4054054054054099E-2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M15"/>
  <sheetViews>
    <sheetView showGridLines="0" workbookViewId="0">
      <pane xSplit="2" topLeftCell="C1" activePane="topRight" state="frozen"/>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0.21126760563380301</v>
      </c>
      <c r="D8" s="13">
        <v>0.186046511627907</v>
      </c>
      <c r="E8" s="13">
        <v>0.25</v>
      </c>
      <c r="F8" s="13"/>
      <c r="G8" s="13">
        <v>6.6666666666666693E-2</v>
      </c>
      <c r="H8" s="13">
        <v>0.36666666666666697</v>
      </c>
      <c r="I8" s="13">
        <v>0.25</v>
      </c>
      <c r="J8" s="13">
        <v>0</v>
      </c>
      <c r="K8" s="13">
        <v>0</v>
      </c>
      <c r="L8" s="13">
        <v>0</v>
      </c>
      <c r="M8" s="13"/>
      <c r="N8" s="13">
        <v>0.269230769230769</v>
      </c>
      <c r="O8" s="13">
        <v>0.11764705882352899</v>
      </c>
      <c r="P8" s="13">
        <v>0.36363636363636398</v>
      </c>
      <c r="Q8" s="13">
        <v>0.11764705882352899</v>
      </c>
      <c r="R8" s="13"/>
      <c r="S8" s="13">
        <v>0.1</v>
      </c>
      <c r="T8" s="13">
        <v>0.5</v>
      </c>
      <c r="U8" s="13" t="s">
        <v>197</v>
      </c>
      <c r="V8" s="13">
        <v>0.4</v>
      </c>
      <c r="W8" s="13">
        <v>0</v>
      </c>
      <c r="X8" s="13">
        <v>0.33333333333333298</v>
      </c>
      <c r="Y8" s="13">
        <v>0</v>
      </c>
      <c r="Z8" s="13">
        <v>0</v>
      </c>
      <c r="AA8" s="13">
        <v>0.2</v>
      </c>
      <c r="AB8" s="13">
        <v>0.5</v>
      </c>
      <c r="AC8" s="13">
        <v>0</v>
      </c>
      <c r="AD8" s="13" t="s">
        <v>197</v>
      </c>
      <c r="AE8" s="13"/>
      <c r="AF8" s="13">
        <v>0.21126760563380301</v>
      </c>
      <c r="AG8" s="13" t="s">
        <v>197</v>
      </c>
      <c r="AH8" s="13"/>
      <c r="AI8" s="13">
        <v>0.21052631578947401</v>
      </c>
      <c r="AJ8" s="13">
        <v>0.214285714285714</v>
      </c>
      <c r="AK8" s="13" t="s">
        <v>197</v>
      </c>
      <c r="AL8" s="13"/>
      <c r="AM8" s="13" t="s">
        <v>197</v>
      </c>
      <c r="AN8" s="13">
        <v>0.17307692307692299</v>
      </c>
      <c r="AO8" s="13" t="s">
        <v>197</v>
      </c>
      <c r="AP8" s="13"/>
      <c r="AQ8" s="13">
        <v>0.27027027027027001</v>
      </c>
      <c r="AR8" s="13">
        <v>0.14705882352941199</v>
      </c>
      <c r="AS8" s="13"/>
      <c r="AT8" s="13">
        <v>0.33333333333333298</v>
      </c>
      <c r="AU8" s="13">
        <v>0.18518518518518501</v>
      </c>
      <c r="AV8" s="13"/>
      <c r="AW8" s="13">
        <v>0.21875</v>
      </c>
      <c r="AX8" s="13">
        <v>0.21621621621621601</v>
      </c>
      <c r="AY8" s="13"/>
      <c r="AZ8" s="13">
        <v>0.16129032258064499</v>
      </c>
      <c r="BA8" s="13">
        <v>0.26315789473684198</v>
      </c>
      <c r="BB8" s="13"/>
      <c r="BC8" s="13">
        <v>0.20408163265306101</v>
      </c>
      <c r="BD8" s="13">
        <v>0.25</v>
      </c>
      <c r="BE8" s="13"/>
      <c r="BF8" s="13">
        <v>0.28571428571428598</v>
      </c>
      <c r="BG8" s="13">
        <v>0.14285714285714299</v>
      </c>
      <c r="BH8" s="13"/>
      <c r="BI8" s="13">
        <v>0.31578947368421101</v>
      </c>
      <c r="BJ8" s="13">
        <v>0.183673469387755</v>
      </c>
      <c r="BK8" s="13"/>
      <c r="BL8" s="13">
        <v>0.24137931034482801</v>
      </c>
      <c r="BM8" s="13">
        <v>0.18918918918918901</v>
      </c>
    </row>
    <row r="9" spans="2:65" ht="28.8" x14ac:dyDescent="0.3">
      <c r="B9" s="14" t="s">
        <v>286</v>
      </c>
      <c r="C9" s="13">
        <v>0.69014084507042295</v>
      </c>
      <c r="D9" s="13">
        <v>0.69767441860465096</v>
      </c>
      <c r="E9" s="13">
        <v>0.67857142857142905</v>
      </c>
      <c r="F9" s="13"/>
      <c r="G9" s="13">
        <v>0.66666666666666696</v>
      </c>
      <c r="H9" s="13">
        <v>0.56666666666666698</v>
      </c>
      <c r="I9" s="13">
        <v>0.66666666666666696</v>
      </c>
      <c r="J9" s="13">
        <v>1</v>
      </c>
      <c r="K9" s="13">
        <v>1</v>
      </c>
      <c r="L9" s="13">
        <v>1</v>
      </c>
      <c r="M9" s="13"/>
      <c r="N9" s="13">
        <v>0.69230769230769196</v>
      </c>
      <c r="O9" s="13">
        <v>0.76470588235294101</v>
      </c>
      <c r="P9" s="13">
        <v>0.54545454545454497</v>
      </c>
      <c r="Q9" s="13">
        <v>0.70588235294117696</v>
      </c>
      <c r="R9" s="13"/>
      <c r="S9" s="13">
        <v>0.75</v>
      </c>
      <c r="T9" s="13">
        <v>0.33333333333333298</v>
      </c>
      <c r="U9" s="13" t="s">
        <v>197</v>
      </c>
      <c r="V9" s="13">
        <v>0.6</v>
      </c>
      <c r="W9" s="13">
        <v>1</v>
      </c>
      <c r="X9" s="13">
        <v>0.5</v>
      </c>
      <c r="Y9" s="13">
        <v>1</v>
      </c>
      <c r="Z9" s="13">
        <v>1</v>
      </c>
      <c r="AA9" s="13">
        <v>0.6</v>
      </c>
      <c r="AB9" s="13">
        <v>0.5</v>
      </c>
      <c r="AC9" s="13">
        <v>1</v>
      </c>
      <c r="AD9" s="13" t="s">
        <v>197</v>
      </c>
      <c r="AE9" s="13"/>
      <c r="AF9" s="13">
        <v>0.69014084507042295</v>
      </c>
      <c r="AG9" s="13" t="s">
        <v>197</v>
      </c>
      <c r="AH9" s="13"/>
      <c r="AI9" s="13">
        <v>0.68421052631578905</v>
      </c>
      <c r="AJ9" s="13">
        <v>0.71428571428571397</v>
      </c>
      <c r="AK9" s="13" t="s">
        <v>197</v>
      </c>
      <c r="AL9" s="13"/>
      <c r="AM9" s="13" t="s">
        <v>197</v>
      </c>
      <c r="AN9" s="13">
        <v>0.69230769230769196</v>
      </c>
      <c r="AO9" s="13" t="s">
        <v>197</v>
      </c>
      <c r="AP9" s="13"/>
      <c r="AQ9" s="13">
        <v>0.62162162162162204</v>
      </c>
      <c r="AR9" s="13">
        <v>0.76470588235294101</v>
      </c>
      <c r="AS9" s="13"/>
      <c r="AT9" s="13">
        <v>0.46666666666666701</v>
      </c>
      <c r="AU9" s="13">
        <v>0.74074074074074103</v>
      </c>
      <c r="AV9" s="13"/>
      <c r="AW9" s="13">
        <v>0.6875</v>
      </c>
      <c r="AX9" s="13">
        <v>0.67567567567567599</v>
      </c>
      <c r="AY9" s="13"/>
      <c r="AZ9" s="13">
        <v>0.74193548387096797</v>
      </c>
      <c r="BA9" s="13">
        <v>0.65789473684210498</v>
      </c>
      <c r="BB9" s="13"/>
      <c r="BC9" s="13">
        <v>0.71428571428571397</v>
      </c>
      <c r="BD9" s="13">
        <v>0.5625</v>
      </c>
      <c r="BE9" s="13"/>
      <c r="BF9" s="13">
        <v>0.71428571428571397</v>
      </c>
      <c r="BG9" s="13">
        <v>0.71428571428571397</v>
      </c>
      <c r="BH9" s="13"/>
      <c r="BI9" s="13">
        <v>0.52631578947368396</v>
      </c>
      <c r="BJ9" s="13">
        <v>0.75510204081632604</v>
      </c>
      <c r="BK9" s="13"/>
      <c r="BL9" s="13">
        <v>0.62068965517241403</v>
      </c>
      <c r="BM9" s="13">
        <v>0.78378378378378399</v>
      </c>
    </row>
    <row r="10" spans="2:65" x14ac:dyDescent="0.3">
      <c r="B10" s="14" t="s">
        <v>91</v>
      </c>
      <c r="C10" s="22">
        <v>9.85915492957746E-2</v>
      </c>
      <c r="D10" s="22">
        <v>0.116279069767442</v>
      </c>
      <c r="E10" s="22">
        <v>7.1428571428571397E-2</v>
      </c>
      <c r="F10" s="22"/>
      <c r="G10" s="22">
        <v>0.266666666666667</v>
      </c>
      <c r="H10" s="22">
        <v>6.6666666666666693E-2</v>
      </c>
      <c r="I10" s="22">
        <v>8.3333333333333301E-2</v>
      </c>
      <c r="J10" s="22">
        <v>0</v>
      </c>
      <c r="K10" s="22">
        <v>0</v>
      </c>
      <c r="L10" s="22">
        <v>0</v>
      </c>
      <c r="M10" s="22"/>
      <c r="N10" s="22">
        <v>3.8461538461538498E-2</v>
      </c>
      <c r="O10" s="22">
        <v>0.11764705882352899</v>
      </c>
      <c r="P10" s="22">
        <v>9.0909090909090898E-2</v>
      </c>
      <c r="Q10" s="22">
        <v>0.17647058823529399</v>
      </c>
      <c r="R10" s="22"/>
      <c r="S10" s="22">
        <v>0.15</v>
      </c>
      <c r="T10" s="22">
        <v>0.16666666666666699</v>
      </c>
      <c r="U10" s="22" t="s">
        <v>197</v>
      </c>
      <c r="V10" s="22">
        <v>0</v>
      </c>
      <c r="W10" s="22">
        <v>0</v>
      </c>
      <c r="X10" s="22">
        <v>0.16666666666666699</v>
      </c>
      <c r="Y10" s="22">
        <v>0</v>
      </c>
      <c r="Z10" s="22">
        <v>0</v>
      </c>
      <c r="AA10" s="22">
        <v>0.2</v>
      </c>
      <c r="AB10" s="22">
        <v>0</v>
      </c>
      <c r="AC10" s="22">
        <v>0</v>
      </c>
      <c r="AD10" s="22" t="s">
        <v>197</v>
      </c>
      <c r="AE10" s="22"/>
      <c r="AF10" s="22">
        <v>9.85915492957746E-2</v>
      </c>
      <c r="AG10" s="22" t="s">
        <v>197</v>
      </c>
      <c r="AH10" s="22"/>
      <c r="AI10" s="22">
        <v>0.105263157894737</v>
      </c>
      <c r="AJ10" s="22">
        <v>7.1428571428571397E-2</v>
      </c>
      <c r="AK10" s="22" t="s">
        <v>197</v>
      </c>
      <c r="AL10" s="22"/>
      <c r="AM10" s="22" t="s">
        <v>197</v>
      </c>
      <c r="AN10" s="22">
        <v>0.134615384615385</v>
      </c>
      <c r="AO10" s="22" t="s">
        <v>197</v>
      </c>
      <c r="AP10" s="22"/>
      <c r="AQ10" s="22">
        <v>0.108108108108108</v>
      </c>
      <c r="AR10" s="22">
        <v>8.8235294117647106E-2</v>
      </c>
      <c r="AS10" s="22"/>
      <c r="AT10" s="22">
        <v>0.2</v>
      </c>
      <c r="AU10" s="22">
        <v>7.4074074074074098E-2</v>
      </c>
      <c r="AV10" s="22"/>
      <c r="AW10" s="22">
        <v>9.375E-2</v>
      </c>
      <c r="AX10" s="22">
        <v>0.108108108108108</v>
      </c>
      <c r="AY10" s="22"/>
      <c r="AZ10" s="22">
        <v>9.6774193548387094E-2</v>
      </c>
      <c r="BA10" s="22">
        <v>7.8947368421052599E-2</v>
      </c>
      <c r="BB10" s="22"/>
      <c r="BC10" s="22">
        <v>8.1632653061224497E-2</v>
      </c>
      <c r="BD10" s="22">
        <v>0.1875</v>
      </c>
      <c r="BE10" s="22"/>
      <c r="BF10" s="22">
        <v>0</v>
      </c>
      <c r="BG10" s="22">
        <v>0.14285714285714299</v>
      </c>
      <c r="BH10" s="22"/>
      <c r="BI10" s="22">
        <v>0.157894736842105</v>
      </c>
      <c r="BJ10" s="22">
        <v>6.1224489795918401E-2</v>
      </c>
      <c r="BK10" s="22"/>
      <c r="BL10" s="22">
        <v>0.13793103448275901</v>
      </c>
      <c r="BM10" s="22">
        <v>2.7027027027027001E-2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M15"/>
  <sheetViews>
    <sheetView showGridLines="0" workbookViewId="0">
      <pane xSplit="2" topLeftCell="C1" activePane="topRight" state="frozen"/>
      <selection pane="topRight" activeCell="B11" sqref="B11"/>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317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71</v>
      </c>
      <c r="D7" s="10">
        <v>43</v>
      </c>
      <c r="E7" s="10">
        <v>28</v>
      </c>
      <c r="F7" s="10"/>
      <c r="G7" s="10">
        <v>15</v>
      </c>
      <c r="H7" s="10">
        <v>30</v>
      </c>
      <c r="I7" s="10">
        <v>12</v>
      </c>
      <c r="J7" s="10">
        <v>8</v>
      </c>
      <c r="K7" s="10">
        <v>5</v>
      </c>
      <c r="L7" s="10">
        <v>1</v>
      </c>
      <c r="M7" s="10"/>
      <c r="N7" s="10">
        <v>26</v>
      </c>
      <c r="O7" s="10">
        <v>17</v>
      </c>
      <c r="P7" s="10">
        <v>11</v>
      </c>
      <c r="Q7" s="10">
        <v>17</v>
      </c>
      <c r="R7" s="10"/>
      <c r="S7" s="10">
        <v>20</v>
      </c>
      <c r="T7" s="10">
        <v>6</v>
      </c>
      <c r="U7" s="10" t="s">
        <v>196</v>
      </c>
      <c r="V7" s="10">
        <v>5</v>
      </c>
      <c r="W7" s="10">
        <v>8</v>
      </c>
      <c r="X7" s="10">
        <v>6</v>
      </c>
      <c r="Y7" s="10">
        <v>2</v>
      </c>
      <c r="Z7" s="10">
        <v>2</v>
      </c>
      <c r="AA7" s="10">
        <v>10</v>
      </c>
      <c r="AB7" s="10">
        <v>8</v>
      </c>
      <c r="AC7" s="10">
        <v>4</v>
      </c>
      <c r="AD7" s="10" t="s">
        <v>196</v>
      </c>
      <c r="AE7" s="10"/>
      <c r="AF7" s="10">
        <v>71</v>
      </c>
      <c r="AG7" s="10" t="s">
        <v>196</v>
      </c>
      <c r="AH7" s="10"/>
      <c r="AI7" s="10">
        <v>57</v>
      </c>
      <c r="AJ7" s="10">
        <v>14</v>
      </c>
      <c r="AK7" s="10" t="s">
        <v>196</v>
      </c>
      <c r="AL7" s="10"/>
      <c r="AM7" s="10" t="s">
        <v>196</v>
      </c>
      <c r="AN7" s="10">
        <v>52</v>
      </c>
      <c r="AO7" s="10" t="s">
        <v>196</v>
      </c>
      <c r="AP7" s="10"/>
      <c r="AQ7" s="10">
        <v>37</v>
      </c>
      <c r="AR7" s="10">
        <v>34</v>
      </c>
      <c r="AS7" s="10"/>
      <c r="AT7" s="10">
        <v>15</v>
      </c>
      <c r="AU7" s="10">
        <v>54</v>
      </c>
      <c r="AV7" s="10"/>
      <c r="AW7" s="10">
        <v>32</v>
      </c>
      <c r="AX7" s="10">
        <v>37</v>
      </c>
      <c r="AY7" s="10"/>
      <c r="AZ7" s="10">
        <v>31</v>
      </c>
      <c r="BA7" s="10">
        <v>38</v>
      </c>
      <c r="BB7" s="10"/>
      <c r="BC7" s="10">
        <v>49</v>
      </c>
      <c r="BD7" s="10">
        <v>16</v>
      </c>
      <c r="BE7" s="10"/>
      <c r="BF7" s="10">
        <v>21</v>
      </c>
      <c r="BG7" s="10">
        <v>28</v>
      </c>
      <c r="BH7" s="10"/>
      <c r="BI7" s="10">
        <v>19</v>
      </c>
      <c r="BJ7" s="10">
        <v>49</v>
      </c>
      <c r="BK7" s="10"/>
      <c r="BL7" s="10">
        <v>29</v>
      </c>
      <c r="BM7" s="10">
        <v>37</v>
      </c>
    </row>
    <row r="8" spans="2:65" x14ac:dyDescent="0.3">
      <c r="B8" s="14" t="s">
        <v>285</v>
      </c>
      <c r="C8" s="13">
        <v>0.25352112676056299</v>
      </c>
      <c r="D8" s="13">
        <v>0.186046511627907</v>
      </c>
      <c r="E8" s="13">
        <v>0.35714285714285698</v>
      </c>
      <c r="F8" s="13"/>
      <c r="G8" s="13">
        <v>0.266666666666667</v>
      </c>
      <c r="H8" s="13">
        <v>0.2</v>
      </c>
      <c r="I8" s="13">
        <v>0.5</v>
      </c>
      <c r="J8" s="13">
        <v>0</v>
      </c>
      <c r="K8" s="13">
        <v>0.4</v>
      </c>
      <c r="L8" s="13">
        <v>0</v>
      </c>
      <c r="M8" s="13"/>
      <c r="N8" s="13">
        <v>0.115384615384615</v>
      </c>
      <c r="O8" s="13">
        <v>0.17647058823529399</v>
      </c>
      <c r="P8" s="13">
        <v>0.45454545454545497</v>
      </c>
      <c r="Q8" s="13">
        <v>0.41176470588235298</v>
      </c>
      <c r="R8" s="13"/>
      <c r="S8" s="13">
        <v>0.35</v>
      </c>
      <c r="T8" s="13">
        <v>0.5</v>
      </c>
      <c r="U8" s="13" t="s">
        <v>197</v>
      </c>
      <c r="V8" s="13">
        <v>0</v>
      </c>
      <c r="W8" s="13">
        <v>0.125</v>
      </c>
      <c r="X8" s="13">
        <v>0.5</v>
      </c>
      <c r="Y8" s="13">
        <v>0</v>
      </c>
      <c r="Z8" s="13">
        <v>0</v>
      </c>
      <c r="AA8" s="13">
        <v>0.3</v>
      </c>
      <c r="AB8" s="13">
        <v>0.125</v>
      </c>
      <c r="AC8" s="13">
        <v>0</v>
      </c>
      <c r="AD8" s="13" t="s">
        <v>197</v>
      </c>
      <c r="AE8" s="13"/>
      <c r="AF8" s="13">
        <v>0.25352112676056299</v>
      </c>
      <c r="AG8" s="13" t="s">
        <v>197</v>
      </c>
      <c r="AH8" s="13"/>
      <c r="AI8" s="13">
        <v>0.26315789473684198</v>
      </c>
      <c r="AJ8" s="13">
        <v>0.214285714285714</v>
      </c>
      <c r="AK8" s="13" t="s">
        <v>197</v>
      </c>
      <c r="AL8" s="13"/>
      <c r="AM8" s="13" t="s">
        <v>197</v>
      </c>
      <c r="AN8" s="13">
        <v>0.269230769230769</v>
      </c>
      <c r="AO8" s="13" t="s">
        <v>197</v>
      </c>
      <c r="AP8" s="13"/>
      <c r="AQ8" s="13">
        <v>0.162162162162162</v>
      </c>
      <c r="AR8" s="13">
        <v>0.35294117647058798</v>
      </c>
      <c r="AS8" s="13"/>
      <c r="AT8" s="13">
        <v>0.4</v>
      </c>
      <c r="AU8" s="13">
        <v>0.22222222222222199</v>
      </c>
      <c r="AV8" s="13"/>
      <c r="AW8" s="13">
        <v>0.375</v>
      </c>
      <c r="AX8" s="13">
        <v>0.162162162162162</v>
      </c>
      <c r="AY8" s="13"/>
      <c r="AZ8" s="13">
        <v>0.32258064516128998</v>
      </c>
      <c r="BA8" s="13">
        <v>0.21052631578947401</v>
      </c>
      <c r="BB8" s="13"/>
      <c r="BC8" s="13">
        <v>0.26530612244898</v>
      </c>
      <c r="BD8" s="13">
        <v>0.25</v>
      </c>
      <c r="BE8" s="13"/>
      <c r="BF8" s="13">
        <v>0.19047619047618999</v>
      </c>
      <c r="BG8" s="13">
        <v>0.32142857142857101</v>
      </c>
      <c r="BH8" s="13"/>
      <c r="BI8" s="13">
        <v>0.42105263157894701</v>
      </c>
      <c r="BJ8" s="13">
        <v>0.16326530612244899</v>
      </c>
      <c r="BK8" s="13"/>
      <c r="BL8" s="13">
        <v>0.27586206896551702</v>
      </c>
      <c r="BM8" s="13">
        <v>0.18918918918918901</v>
      </c>
    </row>
    <row r="9" spans="2:65" ht="28.8" x14ac:dyDescent="0.3">
      <c r="B9" s="14" t="s">
        <v>286</v>
      </c>
      <c r="C9" s="13">
        <v>0.676056338028169</v>
      </c>
      <c r="D9" s="13">
        <v>0.72093023255813904</v>
      </c>
      <c r="E9" s="13">
        <v>0.60714285714285698</v>
      </c>
      <c r="F9" s="13"/>
      <c r="G9" s="13">
        <v>0.66666666666666696</v>
      </c>
      <c r="H9" s="13">
        <v>0.73333333333333295</v>
      </c>
      <c r="I9" s="13">
        <v>0.5</v>
      </c>
      <c r="J9" s="13">
        <v>0.875</v>
      </c>
      <c r="K9" s="13">
        <v>0.4</v>
      </c>
      <c r="L9" s="13">
        <v>1</v>
      </c>
      <c r="M9" s="13"/>
      <c r="N9" s="13">
        <v>0.73076923076923095</v>
      </c>
      <c r="O9" s="13">
        <v>0.76470588235294101</v>
      </c>
      <c r="P9" s="13">
        <v>0.54545454545454497</v>
      </c>
      <c r="Q9" s="13">
        <v>0.58823529411764697</v>
      </c>
      <c r="R9" s="13"/>
      <c r="S9" s="13">
        <v>0.6</v>
      </c>
      <c r="T9" s="13">
        <v>0.33333333333333298</v>
      </c>
      <c r="U9" s="13" t="s">
        <v>197</v>
      </c>
      <c r="V9" s="13">
        <v>0.8</v>
      </c>
      <c r="W9" s="13">
        <v>0.75</v>
      </c>
      <c r="X9" s="13">
        <v>0.5</v>
      </c>
      <c r="Y9" s="13">
        <v>1</v>
      </c>
      <c r="Z9" s="13">
        <v>1</v>
      </c>
      <c r="AA9" s="13">
        <v>0.7</v>
      </c>
      <c r="AB9" s="13">
        <v>0.75</v>
      </c>
      <c r="AC9" s="13">
        <v>1</v>
      </c>
      <c r="AD9" s="13" t="s">
        <v>197</v>
      </c>
      <c r="AE9" s="13"/>
      <c r="AF9" s="13">
        <v>0.676056338028169</v>
      </c>
      <c r="AG9" s="13" t="s">
        <v>197</v>
      </c>
      <c r="AH9" s="13"/>
      <c r="AI9" s="13">
        <v>0.68421052631578905</v>
      </c>
      <c r="AJ9" s="13">
        <v>0.64285714285714302</v>
      </c>
      <c r="AK9" s="13" t="s">
        <v>197</v>
      </c>
      <c r="AL9" s="13"/>
      <c r="AM9" s="13" t="s">
        <v>197</v>
      </c>
      <c r="AN9" s="13">
        <v>0.65384615384615397</v>
      </c>
      <c r="AO9" s="13" t="s">
        <v>197</v>
      </c>
      <c r="AP9" s="13"/>
      <c r="AQ9" s="13">
        <v>0.72972972972973005</v>
      </c>
      <c r="AR9" s="13">
        <v>0.61764705882352899</v>
      </c>
      <c r="AS9" s="13"/>
      <c r="AT9" s="13">
        <v>0.6</v>
      </c>
      <c r="AU9" s="13">
        <v>0.68518518518518501</v>
      </c>
      <c r="AV9" s="13"/>
      <c r="AW9" s="13">
        <v>0.5625</v>
      </c>
      <c r="AX9" s="13">
        <v>0.75675675675675702</v>
      </c>
      <c r="AY9" s="13"/>
      <c r="AZ9" s="13">
        <v>0.61290322580645196</v>
      </c>
      <c r="BA9" s="13">
        <v>0.71052631578947401</v>
      </c>
      <c r="BB9" s="13"/>
      <c r="BC9" s="13">
        <v>0.65306122448979598</v>
      </c>
      <c r="BD9" s="13">
        <v>0.6875</v>
      </c>
      <c r="BE9" s="13"/>
      <c r="BF9" s="13">
        <v>0.76190476190476197</v>
      </c>
      <c r="BG9" s="13">
        <v>0.57142857142857095</v>
      </c>
      <c r="BH9" s="13"/>
      <c r="BI9" s="13">
        <v>0.47368421052631599</v>
      </c>
      <c r="BJ9" s="13">
        <v>0.77551020408163296</v>
      </c>
      <c r="BK9" s="13"/>
      <c r="BL9" s="13">
        <v>0.62068965517241403</v>
      </c>
      <c r="BM9" s="13">
        <v>0.75675675675675702</v>
      </c>
    </row>
    <row r="10" spans="2:65" x14ac:dyDescent="0.3">
      <c r="B10" s="14" t="s">
        <v>91</v>
      </c>
      <c r="C10" s="22">
        <v>7.0422535211267595E-2</v>
      </c>
      <c r="D10" s="22">
        <v>9.3023255813953501E-2</v>
      </c>
      <c r="E10" s="22">
        <v>3.5714285714285698E-2</v>
      </c>
      <c r="F10" s="22"/>
      <c r="G10" s="22">
        <v>6.6666666666666693E-2</v>
      </c>
      <c r="H10" s="22">
        <v>6.6666666666666693E-2</v>
      </c>
      <c r="I10" s="22">
        <v>0</v>
      </c>
      <c r="J10" s="22">
        <v>0.125</v>
      </c>
      <c r="K10" s="22">
        <v>0.2</v>
      </c>
      <c r="L10" s="22">
        <v>0</v>
      </c>
      <c r="M10" s="22"/>
      <c r="N10" s="22">
        <v>0.15384615384615399</v>
      </c>
      <c r="O10" s="22">
        <v>5.8823529411764698E-2</v>
      </c>
      <c r="P10" s="22">
        <v>0</v>
      </c>
      <c r="Q10" s="22">
        <v>0</v>
      </c>
      <c r="R10" s="22"/>
      <c r="S10" s="22">
        <v>0.05</v>
      </c>
      <c r="T10" s="22">
        <v>0.16666666666666699</v>
      </c>
      <c r="U10" s="22" t="s">
        <v>197</v>
      </c>
      <c r="V10" s="22">
        <v>0.2</v>
      </c>
      <c r="W10" s="22">
        <v>0.125</v>
      </c>
      <c r="X10" s="22">
        <v>0</v>
      </c>
      <c r="Y10" s="22">
        <v>0</v>
      </c>
      <c r="Z10" s="22">
        <v>0</v>
      </c>
      <c r="AA10" s="22">
        <v>0</v>
      </c>
      <c r="AB10" s="22">
        <v>0.125</v>
      </c>
      <c r="AC10" s="22">
        <v>0</v>
      </c>
      <c r="AD10" s="22" t="s">
        <v>197</v>
      </c>
      <c r="AE10" s="22"/>
      <c r="AF10" s="22">
        <v>7.0422535211267595E-2</v>
      </c>
      <c r="AG10" s="22" t="s">
        <v>197</v>
      </c>
      <c r="AH10" s="22"/>
      <c r="AI10" s="22">
        <v>5.2631578947368397E-2</v>
      </c>
      <c r="AJ10" s="22">
        <v>0.14285714285714299</v>
      </c>
      <c r="AK10" s="22" t="s">
        <v>197</v>
      </c>
      <c r="AL10" s="22"/>
      <c r="AM10" s="22" t="s">
        <v>197</v>
      </c>
      <c r="AN10" s="22">
        <v>7.69230769230769E-2</v>
      </c>
      <c r="AO10" s="22" t="s">
        <v>197</v>
      </c>
      <c r="AP10" s="22"/>
      <c r="AQ10" s="22">
        <v>0.108108108108108</v>
      </c>
      <c r="AR10" s="22">
        <v>2.9411764705882401E-2</v>
      </c>
      <c r="AS10" s="22"/>
      <c r="AT10" s="22">
        <v>0</v>
      </c>
      <c r="AU10" s="22">
        <v>9.2592592592592601E-2</v>
      </c>
      <c r="AV10" s="22"/>
      <c r="AW10" s="22">
        <v>6.25E-2</v>
      </c>
      <c r="AX10" s="22">
        <v>8.1081081081081099E-2</v>
      </c>
      <c r="AY10" s="22"/>
      <c r="AZ10" s="22">
        <v>6.4516129032258104E-2</v>
      </c>
      <c r="BA10" s="22">
        <v>7.8947368421052599E-2</v>
      </c>
      <c r="BB10" s="22"/>
      <c r="BC10" s="22">
        <v>8.1632653061224497E-2</v>
      </c>
      <c r="BD10" s="22">
        <v>6.25E-2</v>
      </c>
      <c r="BE10" s="22"/>
      <c r="BF10" s="22">
        <v>4.7619047619047603E-2</v>
      </c>
      <c r="BG10" s="22">
        <v>0.107142857142857</v>
      </c>
      <c r="BH10" s="22"/>
      <c r="BI10" s="22">
        <v>0.105263157894737</v>
      </c>
      <c r="BJ10" s="22">
        <v>6.1224489795918401E-2</v>
      </c>
      <c r="BK10" s="22"/>
      <c r="BL10" s="22">
        <v>0.10344827586206901</v>
      </c>
      <c r="BM10" s="22">
        <v>5.4054054054054099E-2</v>
      </c>
    </row>
    <row r="11" spans="2:65" x14ac:dyDescent="0.3">
      <c r="B11" s="27" t="s">
        <v>537</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M2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318</v>
      </c>
      <c r="C8" s="13">
        <v>0.32565284178187398</v>
      </c>
      <c r="D8" s="13">
        <v>0.31399317406143301</v>
      </c>
      <c r="E8" s="13">
        <v>0.33427762039660103</v>
      </c>
      <c r="F8" s="13"/>
      <c r="G8" s="13">
        <v>0.34745762711864397</v>
      </c>
      <c r="H8" s="13">
        <v>0.32850241545893699</v>
      </c>
      <c r="I8" s="13">
        <v>0.30434782608695699</v>
      </c>
      <c r="J8" s="13">
        <v>0.337209302325581</v>
      </c>
      <c r="K8" s="13">
        <v>0.35087719298245601</v>
      </c>
      <c r="L8" s="13">
        <v>0.266666666666667</v>
      </c>
      <c r="M8" s="13"/>
      <c r="N8" s="13">
        <v>0.31168831168831201</v>
      </c>
      <c r="O8" s="13">
        <v>0.30357142857142899</v>
      </c>
      <c r="P8" s="13">
        <v>0.33333333333333298</v>
      </c>
      <c r="Q8" s="13">
        <v>0.36666666666666697</v>
      </c>
      <c r="R8" s="13"/>
      <c r="S8" s="13">
        <v>0.33108108108108097</v>
      </c>
      <c r="T8" s="13">
        <v>0.37704918032786899</v>
      </c>
      <c r="U8" s="13">
        <v>0.25</v>
      </c>
      <c r="V8" s="13">
        <v>0.22916666666666699</v>
      </c>
      <c r="W8" s="13">
        <v>0.33333333333333298</v>
      </c>
      <c r="X8" s="13">
        <v>0.37704918032786899</v>
      </c>
      <c r="Y8" s="13">
        <v>0.27450980392156898</v>
      </c>
      <c r="Z8" s="13">
        <v>0.28571428571428598</v>
      </c>
      <c r="AA8" s="13">
        <v>0.35555555555555601</v>
      </c>
      <c r="AB8" s="13">
        <v>0.232558139534884</v>
      </c>
      <c r="AC8" s="13">
        <v>0.483870967741935</v>
      </c>
      <c r="AD8" s="13">
        <v>0.28571428571428598</v>
      </c>
      <c r="AE8" s="13"/>
      <c r="AF8" s="13">
        <v>0.32403100775193799</v>
      </c>
      <c r="AG8" s="13">
        <v>0.4</v>
      </c>
      <c r="AH8" s="13"/>
      <c r="AI8" s="13">
        <v>0.47457627118644102</v>
      </c>
      <c r="AJ8" s="13">
        <v>0.34782608695652201</v>
      </c>
      <c r="AK8" s="13">
        <v>0.225903614457831</v>
      </c>
      <c r="AL8" s="13"/>
      <c r="AM8" s="13">
        <v>0.47058823529411797</v>
      </c>
      <c r="AN8" s="13">
        <v>0.30769230769230799</v>
      </c>
      <c r="AO8" s="13">
        <v>0.507692307692308</v>
      </c>
      <c r="AP8" s="13"/>
      <c r="AQ8" s="13">
        <v>0.30650154798761597</v>
      </c>
      <c r="AR8" s="13">
        <v>0.34556574923547401</v>
      </c>
      <c r="AS8" s="13"/>
      <c r="AT8" s="13">
        <v>0.30128205128205099</v>
      </c>
      <c r="AU8" s="13">
        <v>0.33750000000000002</v>
      </c>
      <c r="AV8" s="13"/>
      <c r="AW8" s="13">
        <v>0.34975369458128103</v>
      </c>
      <c r="AX8" s="13">
        <v>0.31735159817351599</v>
      </c>
      <c r="AY8" s="13"/>
      <c r="AZ8" s="13">
        <v>0.36727272727272697</v>
      </c>
      <c r="BA8" s="13">
        <v>0.299450549450549</v>
      </c>
      <c r="BB8" s="13"/>
      <c r="BC8" s="13">
        <v>0.36046511627907002</v>
      </c>
      <c r="BD8" s="13">
        <v>0.29383886255924202</v>
      </c>
      <c r="BE8" s="13"/>
      <c r="BF8" s="13">
        <v>0.38805970149253699</v>
      </c>
      <c r="BG8" s="13">
        <v>0.34285714285714303</v>
      </c>
      <c r="BH8" s="13"/>
      <c r="BI8" s="13">
        <v>0.37179487179487197</v>
      </c>
      <c r="BJ8" s="13">
        <v>0.31978798586572399</v>
      </c>
      <c r="BK8" s="13"/>
      <c r="BL8" s="13">
        <v>0.34275618374558298</v>
      </c>
      <c r="BM8" s="13">
        <v>0.31339031339031298</v>
      </c>
    </row>
    <row r="9" spans="2:65" x14ac:dyDescent="0.3">
      <c r="B9" s="14" t="s">
        <v>319</v>
      </c>
      <c r="C9" s="13">
        <v>0.28110599078340998</v>
      </c>
      <c r="D9" s="13">
        <v>0.293515358361775</v>
      </c>
      <c r="E9" s="13">
        <v>0.26628895184135998</v>
      </c>
      <c r="F9" s="13"/>
      <c r="G9" s="13">
        <v>0.31355932203389802</v>
      </c>
      <c r="H9" s="13">
        <v>0.26086956521739102</v>
      </c>
      <c r="I9" s="13">
        <v>0.33333333333333298</v>
      </c>
      <c r="J9" s="13">
        <v>0.32558139534883701</v>
      </c>
      <c r="K9" s="13">
        <v>0.22807017543859601</v>
      </c>
      <c r="L9" s="13">
        <v>0.11111111111111099</v>
      </c>
      <c r="M9" s="13"/>
      <c r="N9" s="13">
        <v>0.28571428571428598</v>
      </c>
      <c r="O9" s="13">
        <v>0.327380952380952</v>
      </c>
      <c r="P9" s="13">
        <v>0.1875</v>
      </c>
      <c r="Q9" s="13">
        <v>0.28666666666666701</v>
      </c>
      <c r="R9" s="13"/>
      <c r="S9" s="13">
        <v>0.304054054054054</v>
      </c>
      <c r="T9" s="13">
        <v>0.27868852459016402</v>
      </c>
      <c r="U9" s="13">
        <v>0.194444444444444</v>
      </c>
      <c r="V9" s="13">
        <v>0.29166666666666702</v>
      </c>
      <c r="W9" s="13">
        <v>0.27777777777777801</v>
      </c>
      <c r="X9" s="13">
        <v>0.36065573770491799</v>
      </c>
      <c r="Y9" s="13">
        <v>0.31372549019607798</v>
      </c>
      <c r="Z9" s="13">
        <v>0.238095238095238</v>
      </c>
      <c r="AA9" s="13">
        <v>0.233333333333333</v>
      </c>
      <c r="AB9" s="13">
        <v>0.186046511627907</v>
      </c>
      <c r="AC9" s="13">
        <v>0.32258064516128998</v>
      </c>
      <c r="AD9" s="13">
        <v>0.42857142857142899</v>
      </c>
      <c r="AE9" s="13"/>
      <c r="AF9" s="13">
        <v>0.28217054263565899</v>
      </c>
      <c r="AG9" s="13">
        <v>0.2</v>
      </c>
      <c r="AH9" s="13"/>
      <c r="AI9" s="13">
        <v>0.394067796610169</v>
      </c>
      <c r="AJ9" s="13">
        <v>0.24637681159420299</v>
      </c>
      <c r="AK9" s="13">
        <v>0.210843373493976</v>
      </c>
      <c r="AL9" s="13"/>
      <c r="AM9" s="13">
        <v>0.39705882352941202</v>
      </c>
      <c r="AN9" s="13">
        <v>0.30769230769230799</v>
      </c>
      <c r="AO9" s="13">
        <v>0.36923076923076897</v>
      </c>
      <c r="AP9" s="13"/>
      <c r="AQ9" s="13">
        <v>0.30030959752322001</v>
      </c>
      <c r="AR9" s="13">
        <v>0.26299694189602402</v>
      </c>
      <c r="AS9" s="13"/>
      <c r="AT9" s="13">
        <v>0.30769230769230799</v>
      </c>
      <c r="AU9" s="13">
        <v>0.27500000000000002</v>
      </c>
      <c r="AV9" s="13"/>
      <c r="AW9" s="13">
        <v>0.300492610837438</v>
      </c>
      <c r="AX9" s="13">
        <v>0.26940639269406402</v>
      </c>
      <c r="AY9" s="13"/>
      <c r="AZ9" s="13">
        <v>0.27636363636363598</v>
      </c>
      <c r="BA9" s="13">
        <v>0.29120879120879101</v>
      </c>
      <c r="BB9" s="13"/>
      <c r="BC9" s="13">
        <v>0.27616279069767402</v>
      </c>
      <c r="BD9" s="13">
        <v>0.27014218009478702</v>
      </c>
      <c r="BE9" s="13"/>
      <c r="BF9" s="13">
        <v>0.35820895522388102</v>
      </c>
      <c r="BG9" s="13">
        <v>0.22380952380952401</v>
      </c>
      <c r="BH9" s="13"/>
      <c r="BI9" s="13">
        <v>0.28205128205128199</v>
      </c>
      <c r="BJ9" s="13">
        <v>0.28445229681978801</v>
      </c>
      <c r="BK9" s="13"/>
      <c r="BL9" s="13">
        <v>0.32508833922261499</v>
      </c>
      <c r="BM9" s="13">
        <v>0.25071225071225101</v>
      </c>
    </row>
    <row r="10" spans="2:65" x14ac:dyDescent="0.3">
      <c r="B10" s="14" t="s">
        <v>320</v>
      </c>
      <c r="C10" s="13">
        <v>0.222734254992319</v>
      </c>
      <c r="D10" s="13">
        <v>0.22866894197952201</v>
      </c>
      <c r="E10" s="13">
        <v>0.21813031161473101</v>
      </c>
      <c r="F10" s="13"/>
      <c r="G10" s="13">
        <v>0.24576271186440701</v>
      </c>
      <c r="H10" s="13">
        <v>0.202898550724638</v>
      </c>
      <c r="I10" s="13">
        <v>0.231884057971014</v>
      </c>
      <c r="J10" s="13">
        <v>0.232558139534884</v>
      </c>
      <c r="K10" s="13">
        <v>0.28070175438596501</v>
      </c>
      <c r="L10" s="13">
        <v>0.133333333333333</v>
      </c>
      <c r="M10" s="13"/>
      <c r="N10" s="13">
        <v>0.207792207792208</v>
      </c>
      <c r="O10" s="13">
        <v>0.226190476190476</v>
      </c>
      <c r="P10" s="13">
        <v>0.20833333333333301</v>
      </c>
      <c r="Q10" s="13">
        <v>0.25333333333333302</v>
      </c>
      <c r="R10" s="13"/>
      <c r="S10" s="13">
        <v>0.22972972972972999</v>
      </c>
      <c r="T10" s="13">
        <v>0.19672131147541</v>
      </c>
      <c r="U10" s="13">
        <v>0.16666666666666699</v>
      </c>
      <c r="V10" s="13">
        <v>0.16666666666666699</v>
      </c>
      <c r="W10" s="13">
        <v>0.16666666666666699</v>
      </c>
      <c r="X10" s="13">
        <v>0.27868852459016402</v>
      </c>
      <c r="Y10" s="13">
        <v>0.17647058823529399</v>
      </c>
      <c r="Z10" s="13">
        <v>0.19047619047618999</v>
      </c>
      <c r="AA10" s="13">
        <v>0.24444444444444399</v>
      </c>
      <c r="AB10" s="13">
        <v>0.25581395348837199</v>
      </c>
      <c r="AC10" s="13">
        <v>0.32258064516128998</v>
      </c>
      <c r="AD10" s="13">
        <v>0.42857142857142899</v>
      </c>
      <c r="AE10" s="13"/>
      <c r="AF10" s="13">
        <v>0.22170542635658899</v>
      </c>
      <c r="AG10" s="13">
        <v>0.4</v>
      </c>
      <c r="AH10" s="13"/>
      <c r="AI10" s="13">
        <v>0.322033898305085</v>
      </c>
      <c r="AJ10" s="13">
        <v>0.26086956521739102</v>
      </c>
      <c r="AK10" s="13">
        <v>0.147590361445783</v>
      </c>
      <c r="AL10" s="13"/>
      <c r="AM10" s="13">
        <v>0.26470588235294101</v>
      </c>
      <c r="AN10" s="13">
        <v>0.34615384615384598</v>
      </c>
      <c r="AO10" s="13">
        <v>0.35384615384615398</v>
      </c>
      <c r="AP10" s="13"/>
      <c r="AQ10" s="13">
        <v>0.21981424148606801</v>
      </c>
      <c r="AR10" s="13">
        <v>0.226299694189602</v>
      </c>
      <c r="AS10" s="13"/>
      <c r="AT10" s="13">
        <v>0.230769230769231</v>
      </c>
      <c r="AU10" s="13">
        <v>0.22291666666666701</v>
      </c>
      <c r="AV10" s="13"/>
      <c r="AW10" s="13">
        <v>0.27093596059113301</v>
      </c>
      <c r="AX10" s="13">
        <v>0.19634703196347</v>
      </c>
      <c r="AY10" s="13"/>
      <c r="AZ10" s="13">
        <v>0.25090909090909103</v>
      </c>
      <c r="BA10" s="13">
        <v>0.200549450549451</v>
      </c>
      <c r="BB10" s="13"/>
      <c r="BC10" s="13">
        <v>0.24127906976744201</v>
      </c>
      <c r="BD10" s="13">
        <v>0.208530805687204</v>
      </c>
      <c r="BE10" s="13"/>
      <c r="BF10" s="13">
        <v>0.23134328358209</v>
      </c>
      <c r="BG10" s="13">
        <v>0.24761904761904799</v>
      </c>
      <c r="BH10" s="13"/>
      <c r="BI10" s="13">
        <v>0.269230769230769</v>
      </c>
      <c r="BJ10" s="13">
        <v>0.21908127208480599</v>
      </c>
      <c r="BK10" s="13"/>
      <c r="BL10" s="13">
        <v>0.247349823321555</v>
      </c>
      <c r="BM10" s="13">
        <v>0.213675213675214</v>
      </c>
    </row>
    <row r="11" spans="2:65" x14ac:dyDescent="0.3">
      <c r="B11" s="14" t="s">
        <v>321</v>
      </c>
      <c r="C11" s="13">
        <v>0.210445468509985</v>
      </c>
      <c r="D11" s="13">
        <v>0.218430034129693</v>
      </c>
      <c r="E11" s="13">
        <v>0.20396600566572201</v>
      </c>
      <c r="F11" s="13"/>
      <c r="G11" s="13">
        <v>0.21186440677966101</v>
      </c>
      <c r="H11" s="13">
        <v>0.202898550724638</v>
      </c>
      <c r="I11" s="13">
        <v>0.24637681159420299</v>
      </c>
      <c r="J11" s="13">
        <v>0.186046511627907</v>
      </c>
      <c r="K11" s="13">
        <v>0.29824561403508798</v>
      </c>
      <c r="L11" s="13">
        <v>6.6666666666666693E-2</v>
      </c>
      <c r="M11" s="13"/>
      <c r="N11" s="13">
        <v>0.21212121212121199</v>
      </c>
      <c r="O11" s="13">
        <v>0.16666666666666699</v>
      </c>
      <c r="P11" s="13">
        <v>0.1875</v>
      </c>
      <c r="Q11" s="13">
        <v>0.27333333333333298</v>
      </c>
      <c r="R11" s="13"/>
      <c r="S11" s="13">
        <v>0.22972972972972999</v>
      </c>
      <c r="T11" s="13">
        <v>0.213114754098361</v>
      </c>
      <c r="U11" s="13">
        <v>0.194444444444444</v>
      </c>
      <c r="V11" s="13">
        <v>0.20833333333333301</v>
      </c>
      <c r="W11" s="13">
        <v>0.16666666666666699</v>
      </c>
      <c r="X11" s="13">
        <v>0.26229508196721302</v>
      </c>
      <c r="Y11" s="13">
        <v>0.19607843137254899</v>
      </c>
      <c r="Z11" s="13">
        <v>0.19047619047618999</v>
      </c>
      <c r="AA11" s="13">
        <v>0.211111111111111</v>
      </c>
      <c r="AB11" s="13">
        <v>6.9767441860465101E-2</v>
      </c>
      <c r="AC11" s="13">
        <v>0.29032258064516098</v>
      </c>
      <c r="AD11" s="13">
        <v>0.42857142857142899</v>
      </c>
      <c r="AE11" s="13"/>
      <c r="AF11" s="13">
        <v>0.209302325581395</v>
      </c>
      <c r="AG11" s="13">
        <v>0.2</v>
      </c>
      <c r="AH11" s="13"/>
      <c r="AI11" s="13">
        <v>0.29661016949152502</v>
      </c>
      <c r="AJ11" s="13">
        <v>0.231884057971014</v>
      </c>
      <c r="AK11" s="13">
        <v>0.147590361445783</v>
      </c>
      <c r="AL11" s="13"/>
      <c r="AM11" s="13">
        <v>0.20588235294117599</v>
      </c>
      <c r="AN11" s="13">
        <v>0.17307692307692299</v>
      </c>
      <c r="AO11" s="13">
        <v>0.37692307692307703</v>
      </c>
      <c r="AP11" s="13"/>
      <c r="AQ11" s="13">
        <v>0.179566563467492</v>
      </c>
      <c r="AR11" s="13">
        <v>0.24159021406727799</v>
      </c>
      <c r="AS11" s="13"/>
      <c r="AT11" s="13">
        <v>0.21794871794871801</v>
      </c>
      <c r="AU11" s="13">
        <v>0.20833333333333301</v>
      </c>
      <c r="AV11" s="13"/>
      <c r="AW11" s="13">
        <v>0.22167487684729101</v>
      </c>
      <c r="AX11" s="13">
        <v>0.207762557077626</v>
      </c>
      <c r="AY11" s="13"/>
      <c r="AZ11" s="13">
        <v>0.25090909090909103</v>
      </c>
      <c r="BA11" s="13">
        <v>0.18406593406593399</v>
      </c>
      <c r="BB11" s="13"/>
      <c r="BC11" s="13">
        <v>0.23546511627906999</v>
      </c>
      <c r="BD11" s="13">
        <v>0.199052132701422</v>
      </c>
      <c r="BE11" s="13"/>
      <c r="BF11" s="13">
        <v>0.27611940298507498</v>
      </c>
      <c r="BG11" s="13">
        <v>0.20952380952381</v>
      </c>
      <c r="BH11" s="13"/>
      <c r="BI11" s="13">
        <v>0.28205128205128199</v>
      </c>
      <c r="BJ11" s="13">
        <v>0.201413427561837</v>
      </c>
      <c r="BK11" s="13"/>
      <c r="BL11" s="13">
        <v>0.247349823321555</v>
      </c>
      <c r="BM11" s="13">
        <v>0.188034188034188</v>
      </c>
    </row>
    <row r="12" spans="2:65" x14ac:dyDescent="0.3">
      <c r="B12" s="14" t="s">
        <v>322</v>
      </c>
      <c r="C12" s="13">
        <v>0.15514592933947799</v>
      </c>
      <c r="D12" s="13">
        <v>0.16382252559727001</v>
      </c>
      <c r="E12" s="13">
        <v>0.15014164305948999</v>
      </c>
      <c r="F12" s="13"/>
      <c r="G12" s="13">
        <v>0.152542372881356</v>
      </c>
      <c r="H12" s="13">
        <v>0.22222222222222199</v>
      </c>
      <c r="I12" s="13">
        <v>0.108695652173913</v>
      </c>
      <c r="J12" s="13">
        <v>0.116279069767442</v>
      </c>
      <c r="K12" s="13">
        <v>0.157894736842105</v>
      </c>
      <c r="L12" s="13">
        <v>6.6666666666666693E-2</v>
      </c>
      <c r="M12" s="13"/>
      <c r="N12" s="13">
        <v>0.168831168831169</v>
      </c>
      <c r="O12" s="13">
        <v>0.13095238095238099</v>
      </c>
      <c r="P12" s="13">
        <v>0.14583333333333301</v>
      </c>
      <c r="Q12" s="13">
        <v>0.17333333333333301</v>
      </c>
      <c r="R12" s="13"/>
      <c r="S12" s="13">
        <v>0.168918918918919</v>
      </c>
      <c r="T12" s="13">
        <v>9.8360655737704902E-2</v>
      </c>
      <c r="U12" s="13">
        <v>0.13888888888888901</v>
      </c>
      <c r="V12" s="13">
        <v>0.20833333333333301</v>
      </c>
      <c r="W12" s="13">
        <v>0.18518518518518501</v>
      </c>
      <c r="X12" s="13">
        <v>8.1967213114754106E-2</v>
      </c>
      <c r="Y12" s="13">
        <v>0.15686274509803899</v>
      </c>
      <c r="Z12" s="13">
        <v>0.14285714285714299</v>
      </c>
      <c r="AA12" s="13">
        <v>0.2</v>
      </c>
      <c r="AB12" s="13">
        <v>0.162790697674419</v>
      </c>
      <c r="AC12" s="13">
        <v>0.12903225806451599</v>
      </c>
      <c r="AD12" s="13">
        <v>0</v>
      </c>
      <c r="AE12" s="13"/>
      <c r="AF12" s="13">
        <v>0.15658914728682199</v>
      </c>
      <c r="AG12" s="13">
        <v>0</v>
      </c>
      <c r="AH12" s="13"/>
      <c r="AI12" s="13">
        <v>0.25423728813559299</v>
      </c>
      <c r="AJ12" s="13">
        <v>0.26086956521739102</v>
      </c>
      <c r="AK12" s="13">
        <v>6.6265060240963902E-2</v>
      </c>
      <c r="AL12" s="13"/>
      <c r="AM12" s="13">
        <v>0.42647058823529399</v>
      </c>
      <c r="AN12" s="13">
        <v>0.28846153846153799</v>
      </c>
      <c r="AO12" s="13">
        <v>0.146153846153846</v>
      </c>
      <c r="AP12" s="13"/>
      <c r="AQ12" s="13">
        <v>0.201238390092879</v>
      </c>
      <c r="AR12" s="13">
        <v>0.11009174311926601</v>
      </c>
      <c r="AS12" s="13"/>
      <c r="AT12" s="13">
        <v>0.134615384615385</v>
      </c>
      <c r="AU12" s="13">
        <v>0.15416666666666701</v>
      </c>
      <c r="AV12" s="13"/>
      <c r="AW12" s="13">
        <v>0.108374384236453</v>
      </c>
      <c r="AX12" s="13">
        <v>0.17808219178082199</v>
      </c>
      <c r="AY12" s="13"/>
      <c r="AZ12" s="13">
        <v>0.105454545454545</v>
      </c>
      <c r="BA12" s="13">
        <v>0.19230769230769201</v>
      </c>
      <c r="BB12" s="13"/>
      <c r="BC12" s="13">
        <v>0.15406976744185999</v>
      </c>
      <c r="BD12" s="13">
        <v>0.175355450236967</v>
      </c>
      <c r="BE12" s="13"/>
      <c r="BF12" s="13">
        <v>0.19402985074626899</v>
      </c>
      <c r="BG12" s="13">
        <v>0.128571428571429</v>
      </c>
      <c r="BH12" s="13"/>
      <c r="BI12" s="13">
        <v>0.128205128205128</v>
      </c>
      <c r="BJ12" s="13">
        <v>0.16077738515901099</v>
      </c>
      <c r="BK12" s="13"/>
      <c r="BL12" s="13">
        <v>0.123674911660777</v>
      </c>
      <c r="BM12" s="13">
        <v>0.18233618233618201</v>
      </c>
    </row>
    <row r="13" spans="2:65" x14ac:dyDescent="0.3">
      <c r="B13" s="14" t="s">
        <v>323</v>
      </c>
      <c r="C13" s="13">
        <v>0.122887864823349</v>
      </c>
      <c r="D13" s="13">
        <v>0.133105802047782</v>
      </c>
      <c r="E13" s="13">
        <v>0.11614730878187</v>
      </c>
      <c r="F13" s="13"/>
      <c r="G13" s="13">
        <v>0.101694915254237</v>
      </c>
      <c r="H13" s="13">
        <v>0.11111111111111099</v>
      </c>
      <c r="I13" s="13">
        <v>0.15217391304347799</v>
      </c>
      <c r="J13" s="13">
        <v>0.15116279069767399</v>
      </c>
      <c r="K13" s="13">
        <v>0.157894736842105</v>
      </c>
      <c r="L13" s="13">
        <v>4.4444444444444398E-2</v>
      </c>
      <c r="M13" s="13"/>
      <c r="N13" s="13">
        <v>0.112554112554113</v>
      </c>
      <c r="O13" s="13">
        <v>8.9285714285714302E-2</v>
      </c>
      <c r="P13" s="13">
        <v>0.15625</v>
      </c>
      <c r="Q13" s="13">
        <v>0.16</v>
      </c>
      <c r="R13" s="13"/>
      <c r="S13" s="13">
        <v>0.14864864864864899</v>
      </c>
      <c r="T13" s="13">
        <v>0.13114754098360701</v>
      </c>
      <c r="U13" s="13">
        <v>8.3333333333333301E-2</v>
      </c>
      <c r="V13" s="13">
        <v>0.125</v>
      </c>
      <c r="W13" s="13">
        <v>9.2592592592592601E-2</v>
      </c>
      <c r="X13" s="13">
        <v>9.8360655737704902E-2</v>
      </c>
      <c r="Y13" s="13">
        <v>0.11764705882352899</v>
      </c>
      <c r="Z13" s="13">
        <v>4.7619047619047603E-2</v>
      </c>
      <c r="AA13" s="13">
        <v>0.11111111111111099</v>
      </c>
      <c r="AB13" s="13">
        <v>0.116279069767442</v>
      </c>
      <c r="AC13" s="13">
        <v>0.16129032258064499</v>
      </c>
      <c r="AD13" s="13">
        <v>0.42857142857142899</v>
      </c>
      <c r="AE13" s="13"/>
      <c r="AF13" s="13">
        <v>0.12248062015503899</v>
      </c>
      <c r="AG13" s="13">
        <v>0.2</v>
      </c>
      <c r="AH13" s="13"/>
      <c r="AI13" s="13">
        <v>0.18220338983050799</v>
      </c>
      <c r="AJ13" s="13">
        <v>0.14492753623188401</v>
      </c>
      <c r="AK13" s="13">
        <v>7.5301204819277101E-2</v>
      </c>
      <c r="AL13" s="13"/>
      <c r="AM13" s="13">
        <v>0.14705882352941199</v>
      </c>
      <c r="AN13" s="13">
        <v>7.69230769230769E-2</v>
      </c>
      <c r="AO13" s="13">
        <v>0.21538461538461501</v>
      </c>
      <c r="AP13" s="13"/>
      <c r="AQ13" s="13">
        <v>0.105263157894737</v>
      </c>
      <c r="AR13" s="13">
        <v>0.14067278287461801</v>
      </c>
      <c r="AS13" s="13"/>
      <c r="AT13" s="13">
        <v>0.108974358974359</v>
      </c>
      <c r="AU13" s="13">
        <v>0.12916666666666701</v>
      </c>
      <c r="AV13" s="13"/>
      <c r="AW13" s="13">
        <v>0.13793103448275901</v>
      </c>
      <c r="AX13" s="13">
        <v>0.114155251141553</v>
      </c>
      <c r="AY13" s="13"/>
      <c r="AZ13" s="13">
        <v>0.15636363636363601</v>
      </c>
      <c r="BA13" s="13">
        <v>0.10164835164835199</v>
      </c>
      <c r="BB13" s="13"/>
      <c r="BC13" s="13">
        <v>0.162790697674419</v>
      </c>
      <c r="BD13" s="13">
        <v>9.0047393364928896E-2</v>
      </c>
      <c r="BE13" s="13"/>
      <c r="BF13" s="13">
        <v>0.17910447761194001</v>
      </c>
      <c r="BG13" s="13">
        <v>0.15238095238095201</v>
      </c>
      <c r="BH13" s="13"/>
      <c r="BI13" s="13">
        <v>0.141025641025641</v>
      </c>
      <c r="BJ13" s="13">
        <v>0.121908127208481</v>
      </c>
      <c r="BK13" s="13"/>
      <c r="BL13" s="13">
        <v>0.16607773851590099</v>
      </c>
      <c r="BM13" s="13">
        <v>8.8319088319088301E-2</v>
      </c>
    </row>
    <row r="14" spans="2:65" x14ac:dyDescent="0.3">
      <c r="B14" s="14" t="s">
        <v>324</v>
      </c>
      <c r="C14" s="13">
        <v>0.10752688172043</v>
      </c>
      <c r="D14" s="13">
        <v>8.1911262798634796E-2</v>
      </c>
      <c r="E14" s="13">
        <v>0.13031161473087799</v>
      </c>
      <c r="F14" s="13"/>
      <c r="G14" s="13">
        <v>8.4745762711864403E-2</v>
      </c>
      <c r="H14" s="13">
        <v>0.15942028985507201</v>
      </c>
      <c r="I14" s="13">
        <v>0.108695652173913</v>
      </c>
      <c r="J14" s="13">
        <v>8.1395348837209294E-2</v>
      </c>
      <c r="K14" s="13">
        <v>7.0175438596491196E-2</v>
      </c>
      <c r="L14" s="13">
        <v>2.2222222222222199E-2</v>
      </c>
      <c r="M14" s="13"/>
      <c r="N14" s="13">
        <v>0.103896103896104</v>
      </c>
      <c r="O14" s="13">
        <v>0.101190476190476</v>
      </c>
      <c r="P14" s="13">
        <v>0.114583333333333</v>
      </c>
      <c r="Q14" s="13">
        <v>0.11333333333333299</v>
      </c>
      <c r="R14" s="13"/>
      <c r="S14" s="13">
        <v>8.7837837837837801E-2</v>
      </c>
      <c r="T14" s="13">
        <v>0.16393442622950799</v>
      </c>
      <c r="U14" s="13">
        <v>2.7777777777777801E-2</v>
      </c>
      <c r="V14" s="13">
        <v>8.3333333333333301E-2</v>
      </c>
      <c r="W14" s="13">
        <v>0.148148148148148</v>
      </c>
      <c r="X14" s="13">
        <v>0.16393442622950799</v>
      </c>
      <c r="Y14" s="13">
        <v>5.8823529411764698E-2</v>
      </c>
      <c r="Z14" s="13">
        <v>4.7619047619047603E-2</v>
      </c>
      <c r="AA14" s="13">
        <v>0.1</v>
      </c>
      <c r="AB14" s="13">
        <v>0.116279069767442</v>
      </c>
      <c r="AC14" s="13">
        <v>0.12903225806451599</v>
      </c>
      <c r="AD14" s="13">
        <v>0.28571428571428598</v>
      </c>
      <c r="AE14" s="13"/>
      <c r="AF14" s="13">
        <v>0.10542635658914699</v>
      </c>
      <c r="AG14" s="13">
        <v>0.4</v>
      </c>
      <c r="AH14" s="13"/>
      <c r="AI14" s="13">
        <v>0.169491525423729</v>
      </c>
      <c r="AJ14" s="13">
        <v>4.3478260869565202E-2</v>
      </c>
      <c r="AK14" s="13">
        <v>8.1325301204819303E-2</v>
      </c>
      <c r="AL14" s="13"/>
      <c r="AM14" s="13">
        <v>8.8235294117647106E-2</v>
      </c>
      <c r="AN14" s="13">
        <v>0.15384615384615399</v>
      </c>
      <c r="AO14" s="13">
        <v>0.138461538461538</v>
      </c>
      <c r="AP14" s="13"/>
      <c r="AQ14" s="13">
        <v>9.2879256965944304E-2</v>
      </c>
      <c r="AR14" s="13">
        <v>0.122324159021407</v>
      </c>
      <c r="AS14" s="13"/>
      <c r="AT14" s="13">
        <v>8.3333333333333301E-2</v>
      </c>
      <c r="AU14" s="13">
        <v>0.11874999999999999</v>
      </c>
      <c r="AV14" s="13"/>
      <c r="AW14" s="13">
        <v>0.123152709359606</v>
      </c>
      <c r="AX14" s="13">
        <v>0.100456621004566</v>
      </c>
      <c r="AY14" s="13"/>
      <c r="AZ14" s="13">
        <v>0.14181818181818201</v>
      </c>
      <c r="BA14" s="13">
        <v>8.5164835164835195E-2</v>
      </c>
      <c r="BB14" s="13"/>
      <c r="BC14" s="13">
        <v>0.13372093023255799</v>
      </c>
      <c r="BD14" s="13">
        <v>9.9526066350710901E-2</v>
      </c>
      <c r="BE14" s="13"/>
      <c r="BF14" s="13">
        <v>0.18656716417910399</v>
      </c>
      <c r="BG14" s="13">
        <v>0.1</v>
      </c>
      <c r="BH14" s="13"/>
      <c r="BI14" s="13">
        <v>0.17948717948717899</v>
      </c>
      <c r="BJ14" s="13">
        <v>9.8939929328621903E-2</v>
      </c>
      <c r="BK14" s="13"/>
      <c r="BL14" s="13">
        <v>0.12720848056537101</v>
      </c>
      <c r="BM14" s="13">
        <v>9.11680911680912E-2</v>
      </c>
    </row>
    <row r="15" spans="2:65" x14ac:dyDescent="0.3">
      <c r="B15" s="14" t="s">
        <v>325</v>
      </c>
      <c r="C15" s="13">
        <v>7.5268817204301106E-2</v>
      </c>
      <c r="D15" s="13">
        <v>9.2150170648464202E-2</v>
      </c>
      <c r="E15" s="13">
        <v>6.2322946175637398E-2</v>
      </c>
      <c r="F15" s="13"/>
      <c r="G15" s="13">
        <v>6.7796610169491497E-2</v>
      </c>
      <c r="H15" s="13">
        <v>0.120772946859903</v>
      </c>
      <c r="I15" s="13">
        <v>7.2463768115942004E-2</v>
      </c>
      <c r="J15" s="13">
        <v>3.4883720930232599E-2</v>
      </c>
      <c r="K15" s="13">
        <v>5.2631578947368397E-2</v>
      </c>
      <c r="L15" s="13">
        <v>0</v>
      </c>
      <c r="M15" s="13"/>
      <c r="N15" s="13">
        <v>0.11688311688311701</v>
      </c>
      <c r="O15" s="13">
        <v>4.7619047619047603E-2</v>
      </c>
      <c r="P15" s="13">
        <v>7.2916666666666699E-2</v>
      </c>
      <c r="Q15" s="13">
        <v>4.6666666666666697E-2</v>
      </c>
      <c r="R15" s="13"/>
      <c r="S15" s="13">
        <v>9.45945945945946E-2</v>
      </c>
      <c r="T15" s="13">
        <v>0.114754098360656</v>
      </c>
      <c r="U15" s="13">
        <v>5.5555555555555601E-2</v>
      </c>
      <c r="V15" s="13">
        <v>6.25E-2</v>
      </c>
      <c r="W15" s="13">
        <v>9.2592592592592601E-2</v>
      </c>
      <c r="X15" s="13">
        <v>4.91803278688525E-2</v>
      </c>
      <c r="Y15" s="13">
        <v>3.9215686274509803E-2</v>
      </c>
      <c r="Z15" s="13">
        <v>9.5238095238095205E-2</v>
      </c>
      <c r="AA15" s="13">
        <v>7.7777777777777807E-2</v>
      </c>
      <c r="AB15" s="13">
        <v>2.32558139534884E-2</v>
      </c>
      <c r="AC15" s="13">
        <v>9.6774193548387094E-2</v>
      </c>
      <c r="AD15" s="13">
        <v>0</v>
      </c>
      <c r="AE15" s="13"/>
      <c r="AF15" s="13">
        <v>7.5968992248062001E-2</v>
      </c>
      <c r="AG15" s="13">
        <v>0</v>
      </c>
      <c r="AH15" s="13"/>
      <c r="AI15" s="13">
        <v>0.110169491525424</v>
      </c>
      <c r="AJ15" s="13">
        <v>0.173913043478261</v>
      </c>
      <c r="AK15" s="13">
        <v>3.3132530120481903E-2</v>
      </c>
      <c r="AL15" s="13"/>
      <c r="AM15" s="13">
        <v>0.20588235294117599</v>
      </c>
      <c r="AN15" s="13">
        <v>0.21153846153846201</v>
      </c>
      <c r="AO15" s="13">
        <v>5.3846153846153801E-2</v>
      </c>
      <c r="AP15" s="13"/>
      <c r="AQ15" s="13">
        <v>8.9783281733746098E-2</v>
      </c>
      <c r="AR15" s="13">
        <v>6.1162079510703397E-2</v>
      </c>
      <c r="AS15" s="13"/>
      <c r="AT15" s="13">
        <v>5.7692307692307702E-2</v>
      </c>
      <c r="AU15" s="13">
        <v>8.1250000000000003E-2</v>
      </c>
      <c r="AV15" s="13"/>
      <c r="AW15" s="13">
        <v>8.3743842364532001E-2</v>
      </c>
      <c r="AX15" s="13">
        <v>7.3059360730593603E-2</v>
      </c>
      <c r="AY15" s="13"/>
      <c r="AZ15" s="13">
        <v>3.6363636363636397E-2</v>
      </c>
      <c r="BA15" s="13">
        <v>0.104395604395604</v>
      </c>
      <c r="BB15" s="13"/>
      <c r="BC15" s="13">
        <v>7.8488372093023298E-2</v>
      </c>
      <c r="BD15" s="13">
        <v>8.0568720379146905E-2</v>
      </c>
      <c r="BE15" s="13"/>
      <c r="BF15" s="13">
        <v>7.4626865671641798E-2</v>
      </c>
      <c r="BG15" s="13">
        <v>8.0952380952380998E-2</v>
      </c>
      <c r="BH15" s="13"/>
      <c r="BI15" s="13">
        <v>8.9743589743589702E-2</v>
      </c>
      <c r="BJ15" s="13">
        <v>7.4204946996466403E-2</v>
      </c>
      <c r="BK15" s="13"/>
      <c r="BL15" s="13">
        <v>5.6537102473498198E-2</v>
      </c>
      <c r="BM15" s="13">
        <v>9.4017094017094002E-2</v>
      </c>
    </row>
    <row r="16" spans="2:65" x14ac:dyDescent="0.3">
      <c r="B16" s="14" t="s">
        <v>326</v>
      </c>
      <c r="C16" s="13">
        <v>6.9124423963133605E-2</v>
      </c>
      <c r="D16" s="13">
        <v>8.5324232081911297E-2</v>
      </c>
      <c r="E16" s="13">
        <v>5.6657223796034002E-2</v>
      </c>
      <c r="F16" s="13"/>
      <c r="G16" s="13">
        <v>6.7796610169491497E-2</v>
      </c>
      <c r="H16" s="13">
        <v>0.115942028985507</v>
      </c>
      <c r="I16" s="13">
        <v>5.0724637681159403E-2</v>
      </c>
      <c r="J16" s="13">
        <v>4.6511627906976702E-2</v>
      </c>
      <c r="K16" s="13">
        <v>3.5087719298245598E-2</v>
      </c>
      <c r="L16" s="13">
        <v>0</v>
      </c>
      <c r="M16" s="13"/>
      <c r="N16" s="13">
        <v>9.9567099567099596E-2</v>
      </c>
      <c r="O16" s="13">
        <v>4.7619047619047603E-2</v>
      </c>
      <c r="P16" s="13">
        <v>6.25E-2</v>
      </c>
      <c r="Q16" s="13">
        <v>4.6666666666666697E-2</v>
      </c>
      <c r="R16" s="13"/>
      <c r="S16" s="13">
        <v>9.45945945945946E-2</v>
      </c>
      <c r="T16" s="13">
        <v>4.91803278688525E-2</v>
      </c>
      <c r="U16" s="13">
        <v>0</v>
      </c>
      <c r="V16" s="13">
        <v>0.104166666666667</v>
      </c>
      <c r="W16" s="13">
        <v>9.2592592592592601E-2</v>
      </c>
      <c r="X16" s="13">
        <v>3.2786885245901599E-2</v>
      </c>
      <c r="Y16" s="13">
        <v>5.8823529411764698E-2</v>
      </c>
      <c r="Z16" s="13">
        <v>4.7619047619047603E-2</v>
      </c>
      <c r="AA16" s="13">
        <v>0.11111111111111099</v>
      </c>
      <c r="AB16" s="13">
        <v>2.32558139534884E-2</v>
      </c>
      <c r="AC16" s="13">
        <v>3.2258064516128997E-2</v>
      </c>
      <c r="AD16" s="13">
        <v>0</v>
      </c>
      <c r="AE16" s="13"/>
      <c r="AF16" s="13">
        <v>6.9767441860465101E-2</v>
      </c>
      <c r="AG16" s="13">
        <v>0</v>
      </c>
      <c r="AH16" s="13"/>
      <c r="AI16" s="13">
        <v>8.4745762711864403E-2</v>
      </c>
      <c r="AJ16" s="13">
        <v>0.173913043478261</v>
      </c>
      <c r="AK16" s="13">
        <v>3.6144578313252997E-2</v>
      </c>
      <c r="AL16" s="13"/>
      <c r="AM16" s="13">
        <v>0.14705882352941199</v>
      </c>
      <c r="AN16" s="13">
        <v>0.15384615384615399</v>
      </c>
      <c r="AO16" s="13">
        <v>3.0769230769230799E-2</v>
      </c>
      <c r="AP16" s="13"/>
      <c r="AQ16" s="13">
        <v>0.114551083591331</v>
      </c>
      <c r="AR16" s="13">
        <v>2.4464831804281301E-2</v>
      </c>
      <c r="AS16" s="13"/>
      <c r="AT16" s="13">
        <v>8.9743589743589702E-2</v>
      </c>
      <c r="AU16" s="13">
        <v>6.25E-2</v>
      </c>
      <c r="AV16" s="13"/>
      <c r="AW16" s="13">
        <v>4.9261083743842402E-2</v>
      </c>
      <c r="AX16" s="13">
        <v>7.9908675799086795E-2</v>
      </c>
      <c r="AY16" s="13"/>
      <c r="AZ16" s="13">
        <v>3.2727272727272702E-2</v>
      </c>
      <c r="BA16" s="13">
        <v>9.8901098901098897E-2</v>
      </c>
      <c r="BB16" s="13"/>
      <c r="BC16" s="13">
        <v>8.4302325581395304E-2</v>
      </c>
      <c r="BD16" s="13">
        <v>5.6872037914691899E-2</v>
      </c>
      <c r="BE16" s="13"/>
      <c r="BF16" s="13">
        <v>0.119402985074627</v>
      </c>
      <c r="BG16" s="13">
        <v>6.19047619047619E-2</v>
      </c>
      <c r="BH16" s="13"/>
      <c r="BI16" s="13">
        <v>8.9743589743589702E-2</v>
      </c>
      <c r="BJ16" s="13">
        <v>6.7137809187279199E-2</v>
      </c>
      <c r="BK16" s="13"/>
      <c r="BL16" s="13">
        <v>3.8869257950529999E-2</v>
      </c>
      <c r="BM16" s="13">
        <v>9.4017094017094002E-2</v>
      </c>
    </row>
    <row r="17" spans="2:65" x14ac:dyDescent="0.3">
      <c r="B17" s="14" t="s">
        <v>327</v>
      </c>
      <c r="C17" s="13">
        <v>6.7588325652841799E-2</v>
      </c>
      <c r="D17" s="13">
        <v>9.2150170648464202E-2</v>
      </c>
      <c r="E17" s="13">
        <v>4.8158640226628899E-2</v>
      </c>
      <c r="F17" s="13"/>
      <c r="G17" s="13">
        <v>6.7796610169491497E-2</v>
      </c>
      <c r="H17" s="13">
        <v>9.1787439613526603E-2</v>
      </c>
      <c r="I17" s="13">
        <v>8.6956521739130405E-2</v>
      </c>
      <c r="J17" s="13">
        <v>4.6511627906976702E-2</v>
      </c>
      <c r="K17" s="13">
        <v>1.7543859649122799E-2</v>
      </c>
      <c r="L17" s="13">
        <v>0</v>
      </c>
      <c r="M17" s="13"/>
      <c r="N17" s="13">
        <v>7.7922077922077906E-2</v>
      </c>
      <c r="O17" s="13">
        <v>5.3571428571428603E-2</v>
      </c>
      <c r="P17" s="13">
        <v>7.2916666666666699E-2</v>
      </c>
      <c r="Q17" s="13">
        <v>6.6666666666666693E-2</v>
      </c>
      <c r="R17" s="13"/>
      <c r="S17" s="13">
        <v>7.4324324324324301E-2</v>
      </c>
      <c r="T17" s="13">
        <v>8.1967213114754106E-2</v>
      </c>
      <c r="U17" s="13">
        <v>2.7777777777777801E-2</v>
      </c>
      <c r="V17" s="13">
        <v>6.25E-2</v>
      </c>
      <c r="W17" s="13">
        <v>7.4074074074074098E-2</v>
      </c>
      <c r="X17" s="13">
        <v>0.114754098360656</v>
      </c>
      <c r="Y17" s="13">
        <v>5.8823529411764698E-2</v>
      </c>
      <c r="Z17" s="13">
        <v>0.14285714285714299</v>
      </c>
      <c r="AA17" s="13">
        <v>5.5555555555555601E-2</v>
      </c>
      <c r="AB17" s="13">
        <v>4.6511627906976702E-2</v>
      </c>
      <c r="AC17" s="13">
        <v>0</v>
      </c>
      <c r="AD17" s="13">
        <v>0</v>
      </c>
      <c r="AE17" s="13"/>
      <c r="AF17" s="13">
        <v>6.8217054263565904E-2</v>
      </c>
      <c r="AG17" s="13">
        <v>0</v>
      </c>
      <c r="AH17" s="13"/>
      <c r="AI17" s="13">
        <v>9.3220338983050793E-2</v>
      </c>
      <c r="AJ17" s="13">
        <v>0.101449275362319</v>
      </c>
      <c r="AK17" s="13">
        <v>3.9156626506024098E-2</v>
      </c>
      <c r="AL17" s="13"/>
      <c r="AM17" s="13">
        <v>0.20588235294117599</v>
      </c>
      <c r="AN17" s="13">
        <v>0.15384615384615399</v>
      </c>
      <c r="AO17" s="13">
        <v>3.0769230769230799E-2</v>
      </c>
      <c r="AP17" s="13"/>
      <c r="AQ17" s="13">
        <v>7.7399380804953594E-2</v>
      </c>
      <c r="AR17" s="13">
        <v>5.5045871559633003E-2</v>
      </c>
      <c r="AS17" s="13"/>
      <c r="AT17" s="13">
        <v>7.0512820512820498E-2</v>
      </c>
      <c r="AU17" s="13">
        <v>6.6666666666666693E-2</v>
      </c>
      <c r="AV17" s="13"/>
      <c r="AW17" s="13">
        <v>8.3743842364532001E-2</v>
      </c>
      <c r="AX17" s="13">
        <v>6.1643835616438401E-2</v>
      </c>
      <c r="AY17" s="13"/>
      <c r="AZ17" s="13">
        <v>0.04</v>
      </c>
      <c r="BA17" s="13">
        <v>9.0659340659340698E-2</v>
      </c>
      <c r="BB17" s="13"/>
      <c r="BC17" s="13">
        <v>7.8488372093023298E-2</v>
      </c>
      <c r="BD17" s="13">
        <v>6.1611374407582901E-2</v>
      </c>
      <c r="BE17" s="13"/>
      <c r="BF17" s="13">
        <v>5.22388059701493E-2</v>
      </c>
      <c r="BG17" s="13">
        <v>9.5238095238095205E-2</v>
      </c>
      <c r="BH17" s="13"/>
      <c r="BI17" s="13">
        <v>7.69230769230769E-2</v>
      </c>
      <c r="BJ17" s="13">
        <v>6.7137809187279199E-2</v>
      </c>
      <c r="BK17" s="13"/>
      <c r="BL17" s="13">
        <v>4.9469964664311E-2</v>
      </c>
      <c r="BM17" s="13">
        <v>8.26210826210826E-2</v>
      </c>
    </row>
    <row r="18" spans="2:65" x14ac:dyDescent="0.3">
      <c r="B18" s="14" t="s">
        <v>328</v>
      </c>
      <c r="C18" s="13">
        <v>6.4516129032258104E-2</v>
      </c>
      <c r="D18" s="13">
        <v>6.14334470989761E-2</v>
      </c>
      <c r="E18" s="13">
        <v>6.79886685552408E-2</v>
      </c>
      <c r="F18" s="13"/>
      <c r="G18" s="13">
        <v>5.93220338983051E-2</v>
      </c>
      <c r="H18" s="13">
        <v>7.7294685990338202E-2</v>
      </c>
      <c r="I18" s="13">
        <v>5.7971014492753603E-2</v>
      </c>
      <c r="J18" s="13">
        <v>4.6511627906976702E-2</v>
      </c>
      <c r="K18" s="13">
        <v>8.7719298245614002E-2</v>
      </c>
      <c r="L18" s="13">
        <v>4.4444444444444398E-2</v>
      </c>
      <c r="M18" s="13"/>
      <c r="N18" s="13">
        <v>6.4935064935064901E-2</v>
      </c>
      <c r="O18" s="13">
        <v>3.5714285714285698E-2</v>
      </c>
      <c r="P18" s="13">
        <v>0.114583333333333</v>
      </c>
      <c r="Q18" s="13">
        <v>0.06</v>
      </c>
      <c r="R18" s="13"/>
      <c r="S18" s="13">
        <v>9.45945945945946E-2</v>
      </c>
      <c r="T18" s="13">
        <v>9.8360655737704902E-2</v>
      </c>
      <c r="U18" s="13">
        <v>2.7777777777777801E-2</v>
      </c>
      <c r="V18" s="13">
        <v>0.104166666666667</v>
      </c>
      <c r="W18" s="13">
        <v>5.5555555555555601E-2</v>
      </c>
      <c r="X18" s="13">
        <v>4.91803278688525E-2</v>
      </c>
      <c r="Y18" s="13">
        <v>3.9215686274509803E-2</v>
      </c>
      <c r="Z18" s="13">
        <v>0</v>
      </c>
      <c r="AA18" s="13">
        <v>2.2222222222222199E-2</v>
      </c>
      <c r="AB18" s="13">
        <v>0.116279069767442</v>
      </c>
      <c r="AC18" s="13">
        <v>3.2258064516128997E-2</v>
      </c>
      <c r="AD18" s="13">
        <v>0</v>
      </c>
      <c r="AE18" s="13"/>
      <c r="AF18" s="13">
        <v>6.5116279069767399E-2</v>
      </c>
      <c r="AG18" s="13">
        <v>0</v>
      </c>
      <c r="AH18" s="13"/>
      <c r="AI18" s="13">
        <v>0.110169491525424</v>
      </c>
      <c r="AJ18" s="13">
        <v>7.2463768115942004E-2</v>
      </c>
      <c r="AK18" s="13">
        <v>3.3132530120481903E-2</v>
      </c>
      <c r="AL18" s="13"/>
      <c r="AM18" s="13">
        <v>0.191176470588235</v>
      </c>
      <c r="AN18" s="13">
        <v>0.15384615384615399</v>
      </c>
      <c r="AO18" s="13">
        <v>3.0769230769230799E-2</v>
      </c>
      <c r="AP18" s="13"/>
      <c r="AQ18" s="13">
        <v>8.3591331269349797E-2</v>
      </c>
      <c r="AR18" s="13">
        <v>4.5871559633027498E-2</v>
      </c>
      <c r="AS18" s="13"/>
      <c r="AT18" s="13">
        <v>7.0512820512820498E-2</v>
      </c>
      <c r="AU18" s="13">
        <v>6.0416666666666702E-2</v>
      </c>
      <c r="AV18" s="13"/>
      <c r="AW18" s="13">
        <v>5.4187192118226597E-2</v>
      </c>
      <c r="AX18" s="13">
        <v>6.8493150684931503E-2</v>
      </c>
      <c r="AY18" s="13"/>
      <c r="AZ18" s="13">
        <v>5.0909090909090897E-2</v>
      </c>
      <c r="BA18" s="13">
        <v>7.4175824175824204E-2</v>
      </c>
      <c r="BB18" s="13"/>
      <c r="BC18" s="13">
        <v>6.3953488372092998E-2</v>
      </c>
      <c r="BD18" s="13">
        <v>4.7393364928909901E-2</v>
      </c>
      <c r="BE18" s="13"/>
      <c r="BF18" s="13">
        <v>9.7014925373134303E-2</v>
      </c>
      <c r="BG18" s="13">
        <v>4.2857142857142899E-2</v>
      </c>
      <c r="BH18" s="13"/>
      <c r="BI18" s="13">
        <v>6.4102564102564097E-2</v>
      </c>
      <c r="BJ18" s="13">
        <v>6.5371024734982297E-2</v>
      </c>
      <c r="BK18" s="13"/>
      <c r="BL18" s="13">
        <v>4.2402826855123699E-2</v>
      </c>
      <c r="BM18" s="13">
        <v>7.4074074074074098E-2</v>
      </c>
    </row>
    <row r="19" spans="2:65" x14ac:dyDescent="0.3">
      <c r="B19" s="14" t="s">
        <v>329</v>
      </c>
      <c r="C19" s="13">
        <v>6.4516129032258104E-2</v>
      </c>
      <c r="D19" s="13">
        <v>8.1911262798634796E-2</v>
      </c>
      <c r="E19" s="13">
        <v>5.09915014164306E-2</v>
      </c>
      <c r="F19" s="13"/>
      <c r="G19" s="13">
        <v>3.3898305084745797E-2</v>
      </c>
      <c r="H19" s="13">
        <v>0.11111111111111099</v>
      </c>
      <c r="I19" s="13">
        <v>4.3478260869565202E-2</v>
      </c>
      <c r="J19" s="13">
        <v>3.4883720930232599E-2</v>
      </c>
      <c r="K19" s="13">
        <v>8.7719298245614002E-2</v>
      </c>
      <c r="L19" s="13">
        <v>2.2222222222222199E-2</v>
      </c>
      <c r="M19" s="13"/>
      <c r="N19" s="13">
        <v>9.9567099567099596E-2</v>
      </c>
      <c r="O19" s="13">
        <v>3.5714285714285698E-2</v>
      </c>
      <c r="P19" s="13">
        <v>4.1666666666666699E-2</v>
      </c>
      <c r="Q19" s="13">
        <v>0.06</v>
      </c>
      <c r="R19" s="13"/>
      <c r="S19" s="13">
        <v>7.4324324324324301E-2</v>
      </c>
      <c r="T19" s="13">
        <v>8.1967213114754106E-2</v>
      </c>
      <c r="U19" s="13">
        <v>0</v>
      </c>
      <c r="V19" s="13">
        <v>0.104166666666667</v>
      </c>
      <c r="W19" s="13">
        <v>0.12962962962963001</v>
      </c>
      <c r="X19" s="13">
        <v>6.5573770491803296E-2</v>
      </c>
      <c r="Y19" s="13">
        <v>1.9607843137254902E-2</v>
      </c>
      <c r="Z19" s="13">
        <v>9.5238095238095205E-2</v>
      </c>
      <c r="AA19" s="13">
        <v>2.2222222222222199E-2</v>
      </c>
      <c r="AB19" s="13">
        <v>4.6511627906976702E-2</v>
      </c>
      <c r="AC19" s="13">
        <v>9.6774193548387094E-2</v>
      </c>
      <c r="AD19" s="13">
        <v>0</v>
      </c>
      <c r="AE19" s="13"/>
      <c r="AF19" s="13">
        <v>6.5116279069767399E-2</v>
      </c>
      <c r="AG19" s="13">
        <v>0</v>
      </c>
      <c r="AH19" s="13"/>
      <c r="AI19" s="13">
        <v>0.105932203389831</v>
      </c>
      <c r="AJ19" s="13">
        <v>8.6956521739130405E-2</v>
      </c>
      <c r="AK19" s="13">
        <v>3.3132530120481903E-2</v>
      </c>
      <c r="AL19" s="13"/>
      <c r="AM19" s="13">
        <v>0.17647058823529399</v>
      </c>
      <c r="AN19" s="13">
        <v>0.17307692307692299</v>
      </c>
      <c r="AO19" s="13">
        <v>3.0769230769230799E-2</v>
      </c>
      <c r="AP19" s="13"/>
      <c r="AQ19" s="13">
        <v>7.7399380804953594E-2</v>
      </c>
      <c r="AR19" s="13">
        <v>5.1987767584097899E-2</v>
      </c>
      <c r="AS19" s="13"/>
      <c r="AT19" s="13">
        <v>7.0512820512820498E-2</v>
      </c>
      <c r="AU19" s="13">
        <v>6.0416666666666702E-2</v>
      </c>
      <c r="AV19" s="13"/>
      <c r="AW19" s="13">
        <v>7.3891625615763595E-2</v>
      </c>
      <c r="AX19" s="13">
        <v>6.1643835616438401E-2</v>
      </c>
      <c r="AY19" s="13"/>
      <c r="AZ19" s="13">
        <v>0.04</v>
      </c>
      <c r="BA19" s="13">
        <v>8.5164835164835195E-2</v>
      </c>
      <c r="BB19" s="13"/>
      <c r="BC19" s="13">
        <v>7.8488372093023298E-2</v>
      </c>
      <c r="BD19" s="13">
        <v>5.2132701421800903E-2</v>
      </c>
      <c r="BE19" s="13"/>
      <c r="BF19" s="13">
        <v>9.7014925373134303E-2</v>
      </c>
      <c r="BG19" s="13">
        <v>6.6666666666666693E-2</v>
      </c>
      <c r="BH19" s="13"/>
      <c r="BI19" s="13">
        <v>7.69230769230769E-2</v>
      </c>
      <c r="BJ19" s="13">
        <v>6.1837455830388702E-2</v>
      </c>
      <c r="BK19" s="13"/>
      <c r="BL19" s="13">
        <v>5.3003533568904602E-2</v>
      </c>
      <c r="BM19" s="13">
        <v>7.1225071225071199E-2</v>
      </c>
    </row>
    <row r="20" spans="2:65" x14ac:dyDescent="0.3">
      <c r="B20" s="14" t="s">
        <v>195</v>
      </c>
      <c r="C20" s="13">
        <v>0.14132104454685099</v>
      </c>
      <c r="D20" s="13">
        <v>0.12969283276450499</v>
      </c>
      <c r="E20" s="13">
        <v>0.14730878186968799</v>
      </c>
      <c r="F20" s="13"/>
      <c r="G20" s="13">
        <v>9.3220338983050793E-2</v>
      </c>
      <c r="H20" s="13">
        <v>9.1787439613526603E-2</v>
      </c>
      <c r="I20" s="13">
        <v>0.13043478260869601</v>
      </c>
      <c r="J20" s="13">
        <v>0.19767441860465099</v>
      </c>
      <c r="K20" s="13">
        <v>0.19298245614035101</v>
      </c>
      <c r="L20" s="13">
        <v>0.35555555555555601</v>
      </c>
      <c r="M20" s="13"/>
      <c r="N20" s="13">
        <v>0.16017316017316</v>
      </c>
      <c r="O20" s="13">
        <v>0.172619047619048</v>
      </c>
      <c r="P20" s="13">
        <v>9.375E-2</v>
      </c>
      <c r="Q20" s="13">
        <v>0.1</v>
      </c>
      <c r="R20" s="13"/>
      <c r="S20" s="13">
        <v>0.101351351351351</v>
      </c>
      <c r="T20" s="13">
        <v>0.114754098360656</v>
      </c>
      <c r="U20" s="13">
        <v>0.25</v>
      </c>
      <c r="V20" s="13">
        <v>0.125</v>
      </c>
      <c r="W20" s="13">
        <v>0.16666666666666699</v>
      </c>
      <c r="X20" s="13">
        <v>0.114754098360656</v>
      </c>
      <c r="Y20" s="13">
        <v>0.15686274509803899</v>
      </c>
      <c r="Z20" s="13">
        <v>0.28571428571428598</v>
      </c>
      <c r="AA20" s="13">
        <v>0.122222222222222</v>
      </c>
      <c r="AB20" s="13">
        <v>0.186046511627907</v>
      </c>
      <c r="AC20" s="13">
        <v>0.12903225806451599</v>
      </c>
      <c r="AD20" s="13">
        <v>0.28571428571428598</v>
      </c>
      <c r="AE20" s="13"/>
      <c r="AF20" s="13">
        <v>0.136434108527132</v>
      </c>
      <c r="AG20" s="13">
        <v>0.6</v>
      </c>
      <c r="AH20" s="13"/>
      <c r="AI20" s="13">
        <v>2.5423728813559299E-2</v>
      </c>
      <c r="AJ20" s="13">
        <v>5.7971014492753603E-2</v>
      </c>
      <c r="AK20" s="13">
        <v>0.240963855421687</v>
      </c>
      <c r="AL20" s="13"/>
      <c r="AM20" s="13">
        <v>0</v>
      </c>
      <c r="AN20" s="13">
        <v>1.9230769230769201E-2</v>
      </c>
      <c r="AO20" s="13">
        <v>6.15384615384615E-2</v>
      </c>
      <c r="AP20" s="13"/>
      <c r="AQ20" s="13">
        <v>0.108359133126935</v>
      </c>
      <c r="AR20" s="13">
        <v>0.17431192660550501</v>
      </c>
      <c r="AS20" s="13"/>
      <c r="AT20" s="13">
        <v>0.108974358974359</v>
      </c>
      <c r="AU20" s="13">
        <v>0.15208333333333299</v>
      </c>
      <c r="AV20" s="13"/>
      <c r="AW20" s="13">
        <v>0.16256157635467999</v>
      </c>
      <c r="AX20" s="13">
        <v>0.13242009132420099</v>
      </c>
      <c r="AY20" s="13"/>
      <c r="AZ20" s="13">
        <v>0.174545454545455</v>
      </c>
      <c r="BA20" s="13">
        <v>0.115384615384615</v>
      </c>
      <c r="BB20" s="13"/>
      <c r="BC20" s="13">
        <v>0.13081395348837199</v>
      </c>
      <c r="BD20" s="13">
        <v>0.11374407582938401</v>
      </c>
      <c r="BE20" s="13"/>
      <c r="BF20" s="13">
        <v>9.7014925373134303E-2</v>
      </c>
      <c r="BG20" s="13">
        <v>0.15238095238095201</v>
      </c>
      <c r="BH20" s="13"/>
      <c r="BI20" s="13">
        <v>0.141025641025641</v>
      </c>
      <c r="BJ20" s="13">
        <v>0.143109540636042</v>
      </c>
      <c r="BK20" s="13"/>
      <c r="BL20" s="13">
        <v>0.16961130742049499</v>
      </c>
      <c r="BM20" s="13">
        <v>0.12250712250712301</v>
      </c>
    </row>
    <row r="21" spans="2:65" x14ac:dyDescent="0.3">
      <c r="B21" s="14" t="s">
        <v>182</v>
      </c>
      <c r="C21" s="22">
        <v>0.15207373271889399</v>
      </c>
      <c r="D21" s="22">
        <v>0.143344709897611</v>
      </c>
      <c r="E21" s="22">
        <v>0.16147308781869699</v>
      </c>
      <c r="F21" s="22"/>
      <c r="G21" s="22">
        <v>0.169491525423729</v>
      </c>
      <c r="H21" s="22">
        <v>0.13043478260869601</v>
      </c>
      <c r="I21" s="22">
        <v>0.14492753623188401</v>
      </c>
      <c r="J21" s="22">
        <v>0.15116279069767399</v>
      </c>
      <c r="K21" s="22">
        <v>0.140350877192982</v>
      </c>
      <c r="L21" s="22">
        <v>0.24444444444444399</v>
      </c>
      <c r="M21" s="22"/>
      <c r="N21" s="22">
        <v>0.12121212121212099</v>
      </c>
      <c r="O21" s="22">
        <v>0.19047619047618999</v>
      </c>
      <c r="P21" s="22">
        <v>0.125</v>
      </c>
      <c r="Q21" s="22">
        <v>0.17333333333333301</v>
      </c>
      <c r="R21" s="22"/>
      <c r="S21" s="22">
        <v>0.12837837837837801</v>
      </c>
      <c r="T21" s="22">
        <v>0.19672131147541</v>
      </c>
      <c r="U21" s="22">
        <v>0.16666666666666699</v>
      </c>
      <c r="V21" s="22">
        <v>0.16666666666666699</v>
      </c>
      <c r="W21" s="22">
        <v>0.11111111111111099</v>
      </c>
      <c r="X21" s="22">
        <v>0.18032786885245899</v>
      </c>
      <c r="Y21" s="22">
        <v>0.13725490196078399</v>
      </c>
      <c r="Z21" s="22">
        <v>0.238095238095238</v>
      </c>
      <c r="AA21" s="22">
        <v>0.17777777777777801</v>
      </c>
      <c r="AB21" s="22">
        <v>0.186046511627907</v>
      </c>
      <c r="AC21" s="22">
        <v>3.2258064516128997E-2</v>
      </c>
      <c r="AD21" s="22">
        <v>0</v>
      </c>
      <c r="AE21" s="22"/>
      <c r="AF21" s="22">
        <v>0.15348837209302299</v>
      </c>
      <c r="AG21" s="22">
        <v>0</v>
      </c>
      <c r="AH21" s="22"/>
      <c r="AI21" s="22">
        <v>2.1186440677966101E-2</v>
      </c>
      <c r="AJ21" s="22">
        <v>0.115942028985507</v>
      </c>
      <c r="AK21" s="22">
        <v>0.25</v>
      </c>
      <c r="AL21" s="22"/>
      <c r="AM21" s="22">
        <v>2.9411764705882401E-2</v>
      </c>
      <c r="AN21" s="22">
        <v>1.9230769230769201E-2</v>
      </c>
      <c r="AO21" s="22">
        <v>5.3846153846153801E-2</v>
      </c>
      <c r="AP21" s="22"/>
      <c r="AQ21" s="22">
        <v>0.126934984520124</v>
      </c>
      <c r="AR21" s="22">
        <v>0.17737003058104001</v>
      </c>
      <c r="AS21" s="22"/>
      <c r="AT21" s="22">
        <v>0.147435897435897</v>
      </c>
      <c r="AU21" s="22">
        <v>0.15625</v>
      </c>
      <c r="AV21" s="22"/>
      <c r="AW21" s="22">
        <v>0.123152709359606</v>
      </c>
      <c r="AX21" s="22">
        <v>0.162100456621005</v>
      </c>
      <c r="AY21" s="22"/>
      <c r="AZ21" s="22">
        <v>0.16</v>
      </c>
      <c r="BA21" s="22">
        <v>0.134615384615385</v>
      </c>
      <c r="BB21" s="22"/>
      <c r="BC21" s="22">
        <v>0.13372093023255799</v>
      </c>
      <c r="BD21" s="22">
        <v>0.15639810426540299</v>
      </c>
      <c r="BE21" s="22"/>
      <c r="BF21" s="22">
        <v>0.104477611940299</v>
      </c>
      <c r="BG21" s="22">
        <v>0.15238095238095201</v>
      </c>
      <c r="BH21" s="22"/>
      <c r="BI21" s="22">
        <v>8.9743589743589702E-2</v>
      </c>
      <c r="BJ21" s="22">
        <v>0.157243816254417</v>
      </c>
      <c r="BK21" s="22"/>
      <c r="BL21" s="22">
        <v>0.15547703180212</v>
      </c>
      <c r="BM21" s="22">
        <v>0.148148148148148</v>
      </c>
    </row>
    <row r="22" spans="2:65" x14ac:dyDescent="0.3">
      <c r="B22" s="15"/>
    </row>
    <row r="23" spans="2:65" x14ac:dyDescent="0.3">
      <c r="B23" t="s">
        <v>80</v>
      </c>
    </row>
    <row r="24" spans="2:65" x14ac:dyDescent="0.3">
      <c r="B24" t="s">
        <v>81</v>
      </c>
    </row>
    <row r="26" spans="2:65" x14ac:dyDescent="0.3">
      <c r="B2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M20"/>
  <sheetViews>
    <sheetView showGridLines="0" workbookViewId="0">
      <pane xSplit="2" topLeftCell="C1" activePane="topRight" state="frozen"/>
      <selection pane="topRight" activeCell="B20" sqref="B20"/>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256</v>
      </c>
      <c r="D7" s="10">
        <v>120</v>
      </c>
      <c r="E7" s="10">
        <v>134</v>
      </c>
      <c r="F7" s="10"/>
      <c r="G7" s="10">
        <v>42</v>
      </c>
      <c r="H7" s="10">
        <v>98</v>
      </c>
      <c r="I7" s="10">
        <v>51</v>
      </c>
      <c r="J7" s="10">
        <v>30</v>
      </c>
      <c r="K7" s="10">
        <v>22</v>
      </c>
      <c r="L7" s="10">
        <v>13</v>
      </c>
      <c r="M7" s="10"/>
      <c r="N7" s="10">
        <v>99</v>
      </c>
      <c r="O7" s="10">
        <v>52</v>
      </c>
      <c r="P7" s="10">
        <v>40</v>
      </c>
      <c r="Q7" s="10">
        <v>65</v>
      </c>
      <c r="R7" s="10"/>
      <c r="S7" s="10">
        <v>70</v>
      </c>
      <c r="T7" s="10">
        <v>27</v>
      </c>
      <c r="U7" s="10">
        <v>9</v>
      </c>
      <c r="V7" s="10">
        <v>18</v>
      </c>
      <c r="W7" s="10">
        <v>22</v>
      </c>
      <c r="X7" s="10">
        <v>24</v>
      </c>
      <c r="Y7" s="10">
        <v>16</v>
      </c>
      <c r="Z7" s="10">
        <v>8</v>
      </c>
      <c r="AA7" s="10">
        <v>33</v>
      </c>
      <c r="AB7" s="10">
        <v>18</v>
      </c>
      <c r="AC7" s="10">
        <v>11</v>
      </c>
      <c r="AD7" s="10" t="s">
        <v>196</v>
      </c>
      <c r="AE7" s="10"/>
      <c r="AF7" s="10">
        <v>254</v>
      </c>
      <c r="AG7" s="10">
        <v>1</v>
      </c>
      <c r="AH7" s="10"/>
      <c r="AI7" s="10">
        <v>201</v>
      </c>
      <c r="AJ7" s="10">
        <v>55</v>
      </c>
      <c r="AK7" s="10" t="s">
        <v>196</v>
      </c>
      <c r="AL7" s="10"/>
      <c r="AM7" s="10">
        <v>68</v>
      </c>
      <c r="AN7" s="10">
        <v>52</v>
      </c>
      <c r="AO7" s="10">
        <v>97</v>
      </c>
      <c r="AP7" s="10"/>
      <c r="AQ7" s="10">
        <v>138</v>
      </c>
      <c r="AR7" s="10">
        <v>118</v>
      </c>
      <c r="AS7" s="10"/>
      <c r="AT7" s="10">
        <v>63</v>
      </c>
      <c r="AU7" s="10">
        <v>185</v>
      </c>
      <c r="AV7" s="10"/>
      <c r="AW7" s="10">
        <v>75</v>
      </c>
      <c r="AX7" s="10">
        <v>177</v>
      </c>
      <c r="AY7" s="10"/>
      <c r="AZ7" s="10">
        <v>105</v>
      </c>
      <c r="BA7" s="10">
        <v>149</v>
      </c>
      <c r="BB7" s="10"/>
      <c r="BC7" s="10">
        <v>131</v>
      </c>
      <c r="BD7" s="10">
        <v>84</v>
      </c>
      <c r="BE7" s="10"/>
      <c r="BF7" s="10">
        <v>52</v>
      </c>
      <c r="BG7" s="10">
        <v>79</v>
      </c>
      <c r="BH7" s="10"/>
      <c r="BI7" s="10">
        <v>34</v>
      </c>
      <c r="BJ7" s="10">
        <v>219</v>
      </c>
      <c r="BK7" s="10"/>
      <c r="BL7" s="10">
        <v>101</v>
      </c>
      <c r="BM7" s="10">
        <v>147</v>
      </c>
    </row>
    <row r="8" spans="2:65" x14ac:dyDescent="0.3">
      <c r="B8" s="14" t="s">
        <v>331</v>
      </c>
      <c r="C8" s="13">
        <v>9.765625E-2</v>
      </c>
      <c r="D8" s="13">
        <v>0.116666666666667</v>
      </c>
      <c r="E8" s="13">
        <v>8.2089552238805999E-2</v>
      </c>
      <c r="F8" s="13"/>
      <c r="G8" s="13">
        <v>7.1428571428571397E-2</v>
      </c>
      <c r="H8" s="13">
        <v>0.16326530612244899</v>
      </c>
      <c r="I8" s="13">
        <v>5.8823529411764698E-2</v>
      </c>
      <c r="J8" s="13">
        <v>6.6666666666666693E-2</v>
      </c>
      <c r="K8" s="13">
        <v>0</v>
      </c>
      <c r="L8" s="13">
        <v>7.69230769230769E-2</v>
      </c>
      <c r="M8" s="13"/>
      <c r="N8" s="13">
        <v>0.12121212121212099</v>
      </c>
      <c r="O8" s="13">
        <v>7.69230769230769E-2</v>
      </c>
      <c r="P8" s="13">
        <v>0.1</v>
      </c>
      <c r="Q8" s="13">
        <v>7.69230769230769E-2</v>
      </c>
      <c r="R8" s="13"/>
      <c r="S8" s="13">
        <v>5.7142857142857099E-2</v>
      </c>
      <c r="T8" s="13">
        <v>3.7037037037037E-2</v>
      </c>
      <c r="U8" s="13">
        <v>0</v>
      </c>
      <c r="V8" s="13">
        <v>0.11111111111111099</v>
      </c>
      <c r="W8" s="13">
        <v>0.13636363636363599</v>
      </c>
      <c r="X8" s="13">
        <v>0.16666666666666699</v>
      </c>
      <c r="Y8" s="13">
        <v>0</v>
      </c>
      <c r="Z8" s="13">
        <v>0.375</v>
      </c>
      <c r="AA8" s="13">
        <v>0.12121212121212099</v>
      </c>
      <c r="AB8" s="13">
        <v>5.5555555555555601E-2</v>
      </c>
      <c r="AC8" s="13">
        <v>0.27272727272727298</v>
      </c>
      <c r="AD8" s="13" t="s">
        <v>197</v>
      </c>
      <c r="AE8" s="13"/>
      <c r="AF8" s="13">
        <v>9.8425196850393706E-2</v>
      </c>
      <c r="AG8" s="13">
        <v>0</v>
      </c>
      <c r="AH8" s="13"/>
      <c r="AI8" s="13">
        <v>7.9601990049751201E-2</v>
      </c>
      <c r="AJ8" s="13">
        <v>0.163636363636364</v>
      </c>
      <c r="AK8" s="13" t="s">
        <v>197</v>
      </c>
      <c r="AL8" s="13"/>
      <c r="AM8" s="13">
        <v>0.13235294117647101</v>
      </c>
      <c r="AN8" s="13">
        <v>0.15384615384615399</v>
      </c>
      <c r="AO8" s="13">
        <v>3.09278350515464E-2</v>
      </c>
      <c r="AP8" s="13"/>
      <c r="AQ8" s="13">
        <v>0.123188405797101</v>
      </c>
      <c r="AR8" s="13">
        <v>6.7796610169491497E-2</v>
      </c>
      <c r="AS8" s="13"/>
      <c r="AT8" s="13">
        <v>0.14285714285714299</v>
      </c>
      <c r="AU8" s="13">
        <v>8.6486486486486505E-2</v>
      </c>
      <c r="AV8" s="13"/>
      <c r="AW8" s="13">
        <v>0.08</v>
      </c>
      <c r="AX8" s="13">
        <v>0.10734463276836199</v>
      </c>
      <c r="AY8" s="13"/>
      <c r="AZ8" s="13">
        <v>5.7142857142857099E-2</v>
      </c>
      <c r="BA8" s="13">
        <v>0.12080536912751701</v>
      </c>
      <c r="BB8" s="13"/>
      <c r="BC8" s="13">
        <v>0.122137404580153</v>
      </c>
      <c r="BD8" s="13">
        <v>5.95238095238095E-2</v>
      </c>
      <c r="BE8" s="13"/>
      <c r="BF8" s="13">
        <v>0.115384615384615</v>
      </c>
      <c r="BG8" s="13">
        <v>0.126582278481013</v>
      </c>
      <c r="BH8" s="13"/>
      <c r="BI8" s="13">
        <v>0.14705882352941199</v>
      </c>
      <c r="BJ8" s="13">
        <v>9.1324200913242004E-2</v>
      </c>
      <c r="BK8" s="13"/>
      <c r="BL8" s="13">
        <v>3.9603960396039598E-2</v>
      </c>
      <c r="BM8" s="13">
        <v>0.136054421768707</v>
      </c>
    </row>
    <row r="9" spans="2:65" x14ac:dyDescent="0.3">
      <c r="B9" s="14" t="s">
        <v>332</v>
      </c>
      <c r="C9" s="13">
        <v>0.12109375</v>
      </c>
      <c r="D9" s="13">
        <v>0.125</v>
      </c>
      <c r="E9" s="13">
        <v>0.119402985074627</v>
      </c>
      <c r="F9" s="13"/>
      <c r="G9" s="13">
        <v>4.7619047619047603E-2</v>
      </c>
      <c r="H9" s="13">
        <v>0.14285714285714299</v>
      </c>
      <c r="I9" s="13">
        <v>0.13725490196078399</v>
      </c>
      <c r="J9" s="13">
        <v>0.1</v>
      </c>
      <c r="K9" s="13">
        <v>0.22727272727272699</v>
      </c>
      <c r="L9" s="13">
        <v>0</v>
      </c>
      <c r="M9" s="13"/>
      <c r="N9" s="13">
        <v>0.18181818181818199</v>
      </c>
      <c r="O9" s="13">
        <v>7.69230769230769E-2</v>
      </c>
      <c r="P9" s="13">
        <v>0.1</v>
      </c>
      <c r="Q9" s="13">
        <v>7.69230769230769E-2</v>
      </c>
      <c r="R9" s="13"/>
      <c r="S9" s="13">
        <v>0.185714285714286</v>
      </c>
      <c r="T9" s="13">
        <v>0.148148148148148</v>
      </c>
      <c r="U9" s="13">
        <v>0</v>
      </c>
      <c r="V9" s="13">
        <v>0.16666666666666699</v>
      </c>
      <c r="W9" s="13">
        <v>4.5454545454545497E-2</v>
      </c>
      <c r="X9" s="13">
        <v>0</v>
      </c>
      <c r="Y9" s="13">
        <v>0.25</v>
      </c>
      <c r="Z9" s="13">
        <v>0</v>
      </c>
      <c r="AA9" s="13">
        <v>9.0909090909090898E-2</v>
      </c>
      <c r="AB9" s="13">
        <v>0.11111111111111099</v>
      </c>
      <c r="AC9" s="13">
        <v>9.0909090909090898E-2</v>
      </c>
      <c r="AD9" s="13" t="s">
        <v>197</v>
      </c>
      <c r="AE9" s="13"/>
      <c r="AF9" s="13">
        <v>0.118110236220472</v>
      </c>
      <c r="AG9" s="13">
        <v>1</v>
      </c>
      <c r="AH9" s="13"/>
      <c r="AI9" s="13">
        <v>0.119402985074627</v>
      </c>
      <c r="AJ9" s="13">
        <v>0.12727272727272701</v>
      </c>
      <c r="AK9" s="13" t="s">
        <v>197</v>
      </c>
      <c r="AL9" s="13"/>
      <c r="AM9" s="13">
        <v>0.17647058823529399</v>
      </c>
      <c r="AN9" s="13">
        <v>7.69230769230769E-2</v>
      </c>
      <c r="AO9" s="13">
        <v>6.18556701030928E-2</v>
      </c>
      <c r="AP9" s="13"/>
      <c r="AQ9" s="13">
        <v>0.15217391304347799</v>
      </c>
      <c r="AR9" s="13">
        <v>8.4745762711864403E-2</v>
      </c>
      <c r="AS9" s="13"/>
      <c r="AT9" s="13">
        <v>4.7619047619047603E-2</v>
      </c>
      <c r="AU9" s="13">
        <v>0.14054054054054099</v>
      </c>
      <c r="AV9" s="13"/>
      <c r="AW9" s="13">
        <v>9.3333333333333296E-2</v>
      </c>
      <c r="AX9" s="13">
        <v>0.13559322033898299</v>
      </c>
      <c r="AY9" s="13"/>
      <c r="AZ9" s="13">
        <v>6.6666666666666693E-2</v>
      </c>
      <c r="BA9" s="13">
        <v>0.15436241610738299</v>
      </c>
      <c r="BB9" s="13"/>
      <c r="BC9" s="13">
        <v>0.114503816793893</v>
      </c>
      <c r="BD9" s="13">
        <v>0.15476190476190499</v>
      </c>
      <c r="BE9" s="13"/>
      <c r="BF9" s="13">
        <v>0.21153846153846201</v>
      </c>
      <c r="BG9" s="13">
        <v>5.0632911392405097E-2</v>
      </c>
      <c r="BH9" s="13"/>
      <c r="BI9" s="13">
        <v>5.8823529411764698E-2</v>
      </c>
      <c r="BJ9" s="13">
        <v>0.13242009132420099</v>
      </c>
      <c r="BK9" s="13"/>
      <c r="BL9" s="13">
        <v>0.12871287128712899</v>
      </c>
      <c r="BM9" s="13">
        <v>0.122448979591837</v>
      </c>
    </row>
    <row r="10" spans="2:65" x14ac:dyDescent="0.3">
      <c r="B10" s="14" t="s">
        <v>333</v>
      </c>
      <c r="C10" s="13">
        <v>0.16796875</v>
      </c>
      <c r="D10" s="13">
        <v>0.241666666666667</v>
      </c>
      <c r="E10" s="13">
        <v>0.104477611940299</v>
      </c>
      <c r="F10" s="13"/>
      <c r="G10" s="13">
        <v>0.26190476190476197</v>
      </c>
      <c r="H10" s="13">
        <v>0.183673469387755</v>
      </c>
      <c r="I10" s="13">
        <v>0.13725490196078399</v>
      </c>
      <c r="J10" s="13">
        <v>0.16666666666666699</v>
      </c>
      <c r="K10" s="13">
        <v>0</v>
      </c>
      <c r="L10" s="13">
        <v>0.15384615384615399</v>
      </c>
      <c r="M10" s="13"/>
      <c r="N10" s="13">
        <v>0.12121212121212099</v>
      </c>
      <c r="O10" s="13">
        <v>0.17307692307692299</v>
      </c>
      <c r="P10" s="13">
        <v>0.15</v>
      </c>
      <c r="Q10" s="13">
        <v>0.246153846153846</v>
      </c>
      <c r="R10" s="13"/>
      <c r="S10" s="13">
        <v>0.17142857142857101</v>
      </c>
      <c r="T10" s="13">
        <v>0.11111111111111099</v>
      </c>
      <c r="U10" s="13">
        <v>0</v>
      </c>
      <c r="V10" s="13">
        <v>5.5555555555555601E-2</v>
      </c>
      <c r="W10" s="13">
        <v>0.22727272727272699</v>
      </c>
      <c r="X10" s="13">
        <v>0.29166666666666702</v>
      </c>
      <c r="Y10" s="13">
        <v>0.125</v>
      </c>
      <c r="Z10" s="13">
        <v>0</v>
      </c>
      <c r="AA10" s="13">
        <v>0.27272727272727298</v>
      </c>
      <c r="AB10" s="13">
        <v>0.22222222222222199</v>
      </c>
      <c r="AC10" s="13">
        <v>0</v>
      </c>
      <c r="AD10" s="13" t="s">
        <v>197</v>
      </c>
      <c r="AE10" s="13"/>
      <c r="AF10" s="13">
        <v>0.169291338582677</v>
      </c>
      <c r="AG10" s="13">
        <v>0</v>
      </c>
      <c r="AH10" s="13"/>
      <c r="AI10" s="13">
        <v>0.154228855721393</v>
      </c>
      <c r="AJ10" s="13">
        <v>0.218181818181818</v>
      </c>
      <c r="AK10" s="13" t="s">
        <v>197</v>
      </c>
      <c r="AL10" s="13"/>
      <c r="AM10" s="13">
        <v>0.17647058823529399</v>
      </c>
      <c r="AN10" s="13">
        <v>0.32692307692307698</v>
      </c>
      <c r="AO10" s="13">
        <v>7.2164948453608199E-2</v>
      </c>
      <c r="AP10" s="13"/>
      <c r="AQ10" s="13">
        <v>0.202898550724638</v>
      </c>
      <c r="AR10" s="13">
        <v>0.12711864406779699</v>
      </c>
      <c r="AS10" s="13"/>
      <c r="AT10" s="13">
        <v>0.19047619047618999</v>
      </c>
      <c r="AU10" s="13">
        <v>0.16756756756756799</v>
      </c>
      <c r="AV10" s="13"/>
      <c r="AW10" s="13">
        <v>0.18666666666666701</v>
      </c>
      <c r="AX10" s="13">
        <v>0.152542372881356</v>
      </c>
      <c r="AY10" s="13"/>
      <c r="AZ10" s="13">
        <v>0.14285714285714299</v>
      </c>
      <c r="BA10" s="13">
        <v>0.187919463087248</v>
      </c>
      <c r="BB10" s="13"/>
      <c r="BC10" s="13">
        <v>0.206106870229008</v>
      </c>
      <c r="BD10" s="13">
        <v>0.107142857142857</v>
      </c>
      <c r="BE10" s="13"/>
      <c r="BF10" s="13">
        <v>0.19230769230769201</v>
      </c>
      <c r="BG10" s="13">
        <v>0.215189873417722</v>
      </c>
      <c r="BH10" s="13"/>
      <c r="BI10" s="13">
        <v>0.26470588235294101</v>
      </c>
      <c r="BJ10" s="13">
        <v>0.15525114155251099</v>
      </c>
      <c r="BK10" s="13"/>
      <c r="BL10" s="13">
        <v>0.16831683168316799</v>
      </c>
      <c r="BM10" s="13">
        <v>0.17687074829932001</v>
      </c>
    </row>
    <row r="11" spans="2:65" ht="28.8" x14ac:dyDescent="0.3">
      <c r="B11" s="14" t="s">
        <v>334</v>
      </c>
      <c r="C11" s="13">
        <v>0.22265625</v>
      </c>
      <c r="D11" s="13">
        <v>0.19166666666666701</v>
      </c>
      <c r="E11" s="13">
        <v>0.25373134328358199</v>
      </c>
      <c r="F11" s="13"/>
      <c r="G11" s="13">
        <v>0.26190476190476197</v>
      </c>
      <c r="H11" s="13">
        <v>0.17346938775510201</v>
      </c>
      <c r="I11" s="13">
        <v>0.27450980392156898</v>
      </c>
      <c r="J11" s="13">
        <v>0.233333333333333</v>
      </c>
      <c r="K11" s="13">
        <v>0.27272727272727298</v>
      </c>
      <c r="L11" s="13">
        <v>0.15384615384615399</v>
      </c>
      <c r="M11" s="13"/>
      <c r="N11" s="13">
        <v>0.20202020202020199</v>
      </c>
      <c r="O11" s="13">
        <v>0.230769230769231</v>
      </c>
      <c r="P11" s="13">
        <v>0.3</v>
      </c>
      <c r="Q11" s="13">
        <v>0.2</v>
      </c>
      <c r="R11" s="13"/>
      <c r="S11" s="13">
        <v>0.185714285714286</v>
      </c>
      <c r="T11" s="13">
        <v>0.22222222222222199</v>
      </c>
      <c r="U11" s="13">
        <v>0.11111111111111099</v>
      </c>
      <c r="V11" s="13">
        <v>0.11111111111111099</v>
      </c>
      <c r="W11" s="13">
        <v>0.40909090909090901</v>
      </c>
      <c r="X11" s="13">
        <v>0.25</v>
      </c>
      <c r="Y11" s="13">
        <v>0.25</v>
      </c>
      <c r="Z11" s="13">
        <v>0.125</v>
      </c>
      <c r="AA11" s="13">
        <v>0.18181818181818199</v>
      </c>
      <c r="AB11" s="13">
        <v>0.27777777777777801</v>
      </c>
      <c r="AC11" s="13">
        <v>0.36363636363636398</v>
      </c>
      <c r="AD11" s="13" t="s">
        <v>197</v>
      </c>
      <c r="AE11" s="13"/>
      <c r="AF11" s="13">
        <v>0.22440944881889799</v>
      </c>
      <c r="AG11" s="13">
        <v>0</v>
      </c>
      <c r="AH11" s="13"/>
      <c r="AI11" s="13">
        <v>0.22885572139303501</v>
      </c>
      <c r="AJ11" s="13">
        <v>0.2</v>
      </c>
      <c r="AK11" s="13" t="s">
        <v>197</v>
      </c>
      <c r="AL11" s="13"/>
      <c r="AM11" s="13">
        <v>0.20588235294117599</v>
      </c>
      <c r="AN11" s="13">
        <v>0.25</v>
      </c>
      <c r="AO11" s="13">
        <v>0.25773195876288701</v>
      </c>
      <c r="AP11" s="13"/>
      <c r="AQ11" s="13">
        <v>0.231884057971014</v>
      </c>
      <c r="AR11" s="13">
        <v>0.21186440677966101</v>
      </c>
      <c r="AS11" s="13"/>
      <c r="AT11" s="13">
        <v>0.317460317460317</v>
      </c>
      <c r="AU11" s="13">
        <v>0.19459459459459499</v>
      </c>
      <c r="AV11" s="13"/>
      <c r="AW11" s="13">
        <v>0.18666666666666701</v>
      </c>
      <c r="AX11" s="13">
        <v>0.23163841807909599</v>
      </c>
      <c r="AY11" s="13"/>
      <c r="AZ11" s="13">
        <v>0.238095238095238</v>
      </c>
      <c r="BA11" s="13">
        <v>0.21476510067114099</v>
      </c>
      <c r="BB11" s="13"/>
      <c r="BC11" s="13">
        <v>0.18320610687022901</v>
      </c>
      <c r="BD11" s="13">
        <v>0.28571428571428598</v>
      </c>
      <c r="BE11" s="13"/>
      <c r="BF11" s="13">
        <v>0.15384615384615399</v>
      </c>
      <c r="BG11" s="13">
        <v>0.20253164556962</v>
      </c>
      <c r="BH11" s="13"/>
      <c r="BI11" s="13">
        <v>0.20588235294117599</v>
      </c>
      <c r="BJ11" s="13">
        <v>0.21461187214611899</v>
      </c>
      <c r="BK11" s="13"/>
      <c r="BL11" s="13">
        <v>0.158415841584158</v>
      </c>
      <c r="BM11" s="13">
        <v>0.24489795918367299</v>
      </c>
    </row>
    <row r="12" spans="2:65" x14ac:dyDescent="0.3">
      <c r="B12" s="14" t="s">
        <v>335</v>
      </c>
      <c r="C12" s="13">
        <v>9.765625E-2</v>
      </c>
      <c r="D12" s="13">
        <v>7.4999999999999997E-2</v>
      </c>
      <c r="E12" s="13">
        <v>0.111940298507463</v>
      </c>
      <c r="F12" s="13"/>
      <c r="G12" s="13">
        <v>4.7619047619047603E-2</v>
      </c>
      <c r="H12" s="13">
        <v>7.1428571428571397E-2</v>
      </c>
      <c r="I12" s="13">
        <v>0.15686274509803899</v>
      </c>
      <c r="J12" s="13">
        <v>0.1</v>
      </c>
      <c r="K12" s="13">
        <v>9.0909090909090898E-2</v>
      </c>
      <c r="L12" s="13">
        <v>0.230769230769231</v>
      </c>
      <c r="M12" s="13"/>
      <c r="N12" s="13">
        <v>0.10101010101010099</v>
      </c>
      <c r="O12" s="13">
        <v>0.115384615384615</v>
      </c>
      <c r="P12" s="13">
        <v>0.1</v>
      </c>
      <c r="Q12" s="13">
        <v>7.69230769230769E-2</v>
      </c>
      <c r="R12" s="13"/>
      <c r="S12" s="13">
        <v>5.7142857142857099E-2</v>
      </c>
      <c r="T12" s="13">
        <v>0.18518518518518501</v>
      </c>
      <c r="U12" s="13">
        <v>0.11111111111111099</v>
      </c>
      <c r="V12" s="13">
        <v>0.16666666666666699</v>
      </c>
      <c r="W12" s="13">
        <v>9.0909090909090898E-2</v>
      </c>
      <c r="X12" s="13">
        <v>0.125</v>
      </c>
      <c r="Y12" s="13">
        <v>0</v>
      </c>
      <c r="Z12" s="13">
        <v>0.125</v>
      </c>
      <c r="AA12" s="13">
        <v>6.0606060606060601E-2</v>
      </c>
      <c r="AB12" s="13">
        <v>0.16666666666666699</v>
      </c>
      <c r="AC12" s="13">
        <v>9.0909090909090898E-2</v>
      </c>
      <c r="AD12" s="13" t="s">
        <v>197</v>
      </c>
      <c r="AE12" s="13"/>
      <c r="AF12" s="13">
        <v>9.8425196850393706E-2</v>
      </c>
      <c r="AG12" s="13">
        <v>0</v>
      </c>
      <c r="AH12" s="13"/>
      <c r="AI12" s="13">
        <v>0.104477611940299</v>
      </c>
      <c r="AJ12" s="13">
        <v>7.2727272727272696E-2</v>
      </c>
      <c r="AK12" s="13" t="s">
        <v>197</v>
      </c>
      <c r="AL12" s="13"/>
      <c r="AM12" s="13">
        <v>0.10294117647058799</v>
      </c>
      <c r="AN12" s="13">
        <v>7.69230769230769E-2</v>
      </c>
      <c r="AO12" s="13">
        <v>0.10309278350515499</v>
      </c>
      <c r="AP12" s="13"/>
      <c r="AQ12" s="13">
        <v>6.5217391304347797E-2</v>
      </c>
      <c r="AR12" s="13">
        <v>0.13559322033898299</v>
      </c>
      <c r="AS12" s="13"/>
      <c r="AT12" s="13">
        <v>4.7619047619047603E-2</v>
      </c>
      <c r="AU12" s="13">
        <v>0.11891891891891899</v>
      </c>
      <c r="AV12" s="13"/>
      <c r="AW12" s="13">
        <v>0.146666666666667</v>
      </c>
      <c r="AX12" s="13">
        <v>7.9096045197740106E-2</v>
      </c>
      <c r="AY12" s="13"/>
      <c r="AZ12" s="13">
        <v>0.114285714285714</v>
      </c>
      <c r="BA12" s="13">
        <v>8.7248322147651006E-2</v>
      </c>
      <c r="BB12" s="13"/>
      <c r="BC12" s="13">
        <v>9.1603053435114504E-2</v>
      </c>
      <c r="BD12" s="13">
        <v>9.5238095238095205E-2</v>
      </c>
      <c r="BE12" s="13"/>
      <c r="BF12" s="13">
        <v>7.69230769230769E-2</v>
      </c>
      <c r="BG12" s="13">
        <v>0.10126582278481</v>
      </c>
      <c r="BH12" s="13"/>
      <c r="BI12" s="13">
        <v>0.11764705882352899</v>
      </c>
      <c r="BJ12" s="13">
        <v>9.5890410958904104E-2</v>
      </c>
      <c r="BK12" s="13"/>
      <c r="BL12" s="13">
        <v>0.10891089108910899</v>
      </c>
      <c r="BM12" s="13">
        <v>9.5238095238095205E-2</v>
      </c>
    </row>
    <row r="13" spans="2:65" x14ac:dyDescent="0.3">
      <c r="B13" s="14" t="s">
        <v>336</v>
      </c>
      <c r="C13" s="13">
        <v>8.984375E-2</v>
      </c>
      <c r="D13" s="13">
        <v>9.1666666666666702E-2</v>
      </c>
      <c r="E13" s="13">
        <v>8.9552238805970102E-2</v>
      </c>
      <c r="F13" s="13"/>
      <c r="G13" s="13">
        <v>0.16666666666666699</v>
      </c>
      <c r="H13" s="13">
        <v>6.1224489795918401E-2</v>
      </c>
      <c r="I13" s="13">
        <v>9.8039215686274495E-2</v>
      </c>
      <c r="J13" s="13">
        <v>0.1</v>
      </c>
      <c r="K13" s="13">
        <v>4.5454545454545497E-2</v>
      </c>
      <c r="L13" s="13">
        <v>7.69230769230769E-2</v>
      </c>
      <c r="M13" s="13"/>
      <c r="N13" s="13">
        <v>8.0808080808080801E-2</v>
      </c>
      <c r="O13" s="13">
        <v>0.115384615384615</v>
      </c>
      <c r="P13" s="13">
        <v>7.4999999999999997E-2</v>
      </c>
      <c r="Q13" s="13">
        <v>9.2307692307692299E-2</v>
      </c>
      <c r="R13" s="13"/>
      <c r="S13" s="13">
        <v>5.7142857142857099E-2</v>
      </c>
      <c r="T13" s="13">
        <v>7.4074074074074098E-2</v>
      </c>
      <c r="U13" s="13">
        <v>0.22222222222222199</v>
      </c>
      <c r="V13" s="13">
        <v>0.16666666666666699</v>
      </c>
      <c r="W13" s="13">
        <v>4.5454545454545497E-2</v>
      </c>
      <c r="X13" s="13">
        <v>8.3333333333333301E-2</v>
      </c>
      <c r="Y13" s="13">
        <v>0.3125</v>
      </c>
      <c r="Z13" s="13">
        <v>0.125</v>
      </c>
      <c r="AA13" s="13">
        <v>9.0909090909090898E-2</v>
      </c>
      <c r="AB13" s="13">
        <v>0</v>
      </c>
      <c r="AC13" s="13">
        <v>0</v>
      </c>
      <c r="AD13" s="13" t="s">
        <v>197</v>
      </c>
      <c r="AE13" s="13"/>
      <c r="AF13" s="13">
        <v>9.0551181102362197E-2</v>
      </c>
      <c r="AG13" s="13">
        <v>0</v>
      </c>
      <c r="AH13" s="13"/>
      <c r="AI13" s="13">
        <v>7.9601990049751201E-2</v>
      </c>
      <c r="AJ13" s="13">
        <v>0.12727272727272701</v>
      </c>
      <c r="AK13" s="13" t="s">
        <v>197</v>
      </c>
      <c r="AL13" s="13"/>
      <c r="AM13" s="13">
        <v>0.11764705882352899</v>
      </c>
      <c r="AN13" s="13">
        <v>1.9230769230769201E-2</v>
      </c>
      <c r="AO13" s="13">
        <v>0.11340206185567001</v>
      </c>
      <c r="AP13" s="13"/>
      <c r="AQ13" s="13">
        <v>9.4202898550724598E-2</v>
      </c>
      <c r="AR13" s="13">
        <v>8.4745762711864403E-2</v>
      </c>
      <c r="AS13" s="13"/>
      <c r="AT13" s="13">
        <v>6.3492063492063502E-2</v>
      </c>
      <c r="AU13" s="13">
        <v>9.7297297297297303E-2</v>
      </c>
      <c r="AV13" s="13"/>
      <c r="AW13" s="13">
        <v>9.3333333333333296E-2</v>
      </c>
      <c r="AX13" s="13">
        <v>9.03954802259887E-2</v>
      </c>
      <c r="AY13" s="13"/>
      <c r="AZ13" s="13">
        <v>0.104761904761905</v>
      </c>
      <c r="BA13" s="13">
        <v>8.0536912751677805E-2</v>
      </c>
      <c r="BB13" s="13"/>
      <c r="BC13" s="13">
        <v>0.106870229007634</v>
      </c>
      <c r="BD13" s="13">
        <v>7.1428571428571397E-2</v>
      </c>
      <c r="BE13" s="13"/>
      <c r="BF13" s="13">
        <v>7.69230769230769E-2</v>
      </c>
      <c r="BG13" s="13">
        <v>0.126582278481013</v>
      </c>
      <c r="BH13" s="13"/>
      <c r="BI13" s="13">
        <v>2.9411764705882401E-2</v>
      </c>
      <c r="BJ13" s="13">
        <v>0.100456621004566</v>
      </c>
      <c r="BK13" s="13"/>
      <c r="BL13" s="13">
        <v>0.12871287128712899</v>
      </c>
      <c r="BM13" s="13">
        <v>6.1224489795918401E-2</v>
      </c>
    </row>
    <row r="14" spans="2:65" x14ac:dyDescent="0.3">
      <c r="B14" s="14" t="s">
        <v>337</v>
      </c>
      <c r="C14" s="13">
        <v>0.18359375</v>
      </c>
      <c r="D14" s="13">
        <v>0.141666666666667</v>
      </c>
      <c r="E14" s="13">
        <v>0.21641791044776101</v>
      </c>
      <c r="F14" s="13"/>
      <c r="G14" s="13">
        <v>0.14285714285714299</v>
      </c>
      <c r="H14" s="13">
        <v>0.20408163265306101</v>
      </c>
      <c r="I14" s="13">
        <v>0.11764705882352899</v>
      </c>
      <c r="J14" s="13">
        <v>0.2</v>
      </c>
      <c r="K14" s="13">
        <v>0.31818181818181801</v>
      </c>
      <c r="L14" s="13">
        <v>0.15384615384615399</v>
      </c>
      <c r="M14" s="13"/>
      <c r="N14" s="13">
        <v>0.18181818181818199</v>
      </c>
      <c r="O14" s="13">
        <v>0.19230769230769201</v>
      </c>
      <c r="P14" s="13">
        <v>0.15</v>
      </c>
      <c r="Q14" s="13">
        <v>0.2</v>
      </c>
      <c r="R14" s="13"/>
      <c r="S14" s="13">
        <v>0.27142857142857102</v>
      </c>
      <c r="T14" s="13">
        <v>0.148148148148148</v>
      </c>
      <c r="U14" s="13">
        <v>0.33333333333333298</v>
      </c>
      <c r="V14" s="13">
        <v>0.22222222222222199</v>
      </c>
      <c r="W14" s="13">
        <v>4.5454545454545497E-2</v>
      </c>
      <c r="X14" s="13">
        <v>8.3333333333333301E-2</v>
      </c>
      <c r="Y14" s="13">
        <v>6.25E-2</v>
      </c>
      <c r="Z14" s="13">
        <v>0.25</v>
      </c>
      <c r="AA14" s="13">
        <v>0.18181818181818199</v>
      </c>
      <c r="AB14" s="13">
        <v>0.16666666666666699</v>
      </c>
      <c r="AC14" s="13">
        <v>0.18181818181818199</v>
      </c>
      <c r="AD14" s="13" t="s">
        <v>197</v>
      </c>
      <c r="AE14" s="13"/>
      <c r="AF14" s="13">
        <v>0.181102362204724</v>
      </c>
      <c r="AG14" s="13">
        <v>0</v>
      </c>
      <c r="AH14" s="13"/>
      <c r="AI14" s="13">
        <v>0.21890547263681601</v>
      </c>
      <c r="AJ14" s="13">
        <v>5.4545454545454501E-2</v>
      </c>
      <c r="AK14" s="13" t="s">
        <v>197</v>
      </c>
      <c r="AL14" s="13"/>
      <c r="AM14" s="13">
        <v>7.3529411764705899E-2</v>
      </c>
      <c r="AN14" s="13">
        <v>7.69230769230769E-2</v>
      </c>
      <c r="AO14" s="13">
        <v>0.32989690721649501</v>
      </c>
      <c r="AP14" s="13"/>
      <c r="AQ14" s="13">
        <v>0.13043478260869601</v>
      </c>
      <c r="AR14" s="13">
        <v>0.24576271186440701</v>
      </c>
      <c r="AS14" s="13"/>
      <c r="AT14" s="13">
        <v>0.158730158730159</v>
      </c>
      <c r="AU14" s="13">
        <v>0.178378378378378</v>
      </c>
      <c r="AV14" s="13"/>
      <c r="AW14" s="13">
        <v>0.18666666666666701</v>
      </c>
      <c r="AX14" s="13">
        <v>0.186440677966102</v>
      </c>
      <c r="AY14" s="13"/>
      <c r="AZ14" s="13">
        <v>0.22857142857142901</v>
      </c>
      <c r="BA14" s="13">
        <v>0.15436241610738299</v>
      </c>
      <c r="BB14" s="13"/>
      <c r="BC14" s="13">
        <v>0.16793893129771001</v>
      </c>
      <c r="BD14" s="13">
        <v>0.19047619047618999</v>
      </c>
      <c r="BE14" s="13"/>
      <c r="BF14" s="13">
        <v>0.17307692307692299</v>
      </c>
      <c r="BG14" s="13">
        <v>0.164556962025316</v>
      </c>
      <c r="BH14" s="13"/>
      <c r="BI14" s="13">
        <v>0.17647058823529399</v>
      </c>
      <c r="BJ14" s="13">
        <v>0.187214611872146</v>
      </c>
      <c r="BK14" s="13"/>
      <c r="BL14" s="13">
        <v>0.237623762376238</v>
      </c>
      <c r="BM14" s="13">
        <v>0.14965986394557801</v>
      </c>
    </row>
    <row r="15" spans="2:65" x14ac:dyDescent="0.3">
      <c r="B15" s="25" t="s">
        <v>91</v>
      </c>
      <c r="C15" s="22">
        <v>1.953125E-2</v>
      </c>
      <c r="D15" s="22">
        <v>1.6666666666666701E-2</v>
      </c>
      <c r="E15" s="22">
        <v>2.2388059701492501E-2</v>
      </c>
      <c r="F15" s="22"/>
      <c r="G15" s="22">
        <v>0</v>
      </c>
      <c r="H15" s="22">
        <v>0</v>
      </c>
      <c r="I15" s="22">
        <v>1.9607843137254902E-2</v>
      </c>
      <c r="J15" s="22">
        <v>3.3333333333333298E-2</v>
      </c>
      <c r="K15" s="22">
        <v>4.5454545454545497E-2</v>
      </c>
      <c r="L15" s="22">
        <v>0.15384615384615399</v>
      </c>
      <c r="M15" s="22"/>
      <c r="N15" s="22">
        <v>1.01010101010101E-2</v>
      </c>
      <c r="O15" s="22">
        <v>1.9230769230769201E-2</v>
      </c>
      <c r="P15" s="22">
        <v>2.5000000000000001E-2</v>
      </c>
      <c r="Q15" s="22">
        <v>3.0769230769230799E-2</v>
      </c>
      <c r="R15" s="22"/>
      <c r="S15" s="22">
        <v>1.4285714285714299E-2</v>
      </c>
      <c r="T15" s="22">
        <v>7.4074074074074098E-2</v>
      </c>
      <c r="U15" s="22">
        <v>0.22222222222222199</v>
      </c>
      <c r="V15" s="22">
        <v>0</v>
      </c>
      <c r="W15" s="22">
        <v>0</v>
      </c>
      <c r="X15" s="22">
        <v>0</v>
      </c>
      <c r="Y15" s="22">
        <v>0</v>
      </c>
      <c r="Z15" s="22">
        <v>0</v>
      </c>
      <c r="AA15" s="22">
        <v>0</v>
      </c>
      <c r="AB15" s="22">
        <v>0</v>
      </c>
      <c r="AC15" s="22">
        <v>0</v>
      </c>
      <c r="AD15" s="22" t="s">
        <v>197</v>
      </c>
      <c r="AE15" s="22"/>
      <c r="AF15" s="22">
        <v>1.9685039370078702E-2</v>
      </c>
      <c r="AG15" s="22">
        <v>0</v>
      </c>
      <c r="AH15" s="22"/>
      <c r="AI15" s="22">
        <v>1.49253731343284E-2</v>
      </c>
      <c r="AJ15" s="22">
        <v>3.6363636363636397E-2</v>
      </c>
      <c r="AK15" s="22" t="s">
        <v>197</v>
      </c>
      <c r="AL15" s="22"/>
      <c r="AM15" s="22">
        <v>1.4705882352941201E-2</v>
      </c>
      <c r="AN15" s="22">
        <v>1.9230769230769201E-2</v>
      </c>
      <c r="AO15" s="22">
        <v>3.09278350515464E-2</v>
      </c>
      <c r="AP15" s="22"/>
      <c r="AQ15" s="22">
        <v>0</v>
      </c>
      <c r="AR15" s="22">
        <v>4.2372881355932202E-2</v>
      </c>
      <c r="AS15" s="22"/>
      <c r="AT15" s="22">
        <v>3.1746031746031703E-2</v>
      </c>
      <c r="AU15" s="22">
        <v>1.62162162162162E-2</v>
      </c>
      <c r="AV15" s="22"/>
      <c r="AW15" s="22">
        <v>2.66666666666667E-2</v>
      </c>
      <c r="AX15" s="22">
        <v>1.6949152542372899E-2</v>
      </c>
      <c r="AY15" s="22"/>
      <c r="AZ15" s="22">
        <v>4.7619047619047603E-2</v>
      </c>
      <c r="BA15" s="22">
        <v>0</v>
      </c>
      <c r="BB15" s="22"/>
      <c r="BC15" s="22">
        <v>7.63358778625954E-3</v>
      </c>
      <c r="BD15" s="22">
        <v>3.5714285714285698E-2</v>
      </c>
      <c r="BE15" s="22"/>
      <c r="BF15" s="22">
        <v>0</v>
      </c>
      <c r="BG15" s="22">
        <v>1.26582278481013E-2</v>
      </c>
      <c r="BH15" s="22"/>
      <c r="BI15" s="22">
        <v>0</v>
      </c>
      <c r="BJ15" s="22">
        <v>2.2831050228310501E-2</v>
      </c>
      <c r="BK15" s="22"/>
      <c r="BL15" s="22">
        <v>2.9702970297029702E-2</v>
      </c>
      <c r="BM15" s="22">
        <v>1.3605442176870699E-2</v>
      </c>
    </row>
    <row r="16" spans="2:65" x14ac:dyDescent="0.3">
      <c r="B16" t="s">
        <v>533</v>
      </c>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347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78</v>
      </c>
      <c r="D7" s="10">
        <v>29</v>
      </c>
      <c r="E7" s="10">
        <v>49</v>
      </c>
      <c r="F7" s="10"/>
      <c r="G7" s="10">
        <v>14</v>
      </c>
      <c r="H7" s="10">
        <v>32</v>
      </c>
      <c r="I7" s="10">
        <v>18</v>
      </c>
      <c r="J7" s="10">
        <v>6</v>
      </c>
      <c r="K7" s="10">
        <v>5</v>
      </c>
      <c r="L7" s="10">
        <v>3</v>
      </c>
      <c r="M7" s="10"/>
      <c r="N7" s="10">
        <v>35</v>
      </c>
      <c r="O7" s="10">
        <v>10</v>
      </c>
      <c r="P7" s="10">
        <v>11</v>
      </c>
      <c r="Q7" s="10">
        <v>22</v>
      </c>
      <c r="R7" s="10"/>
      <c r="S7" s="10">
        <v>21</v>
      </c>
      <c r="T7" s="10">
        <v>11</v>
      </c>
      <c r="U7" s="10">
        <v>2</v>
      </c>
      <c r="V7" s="10">
        <v>5</v>
      </c>
      <c r="W7" s="10">
        <v>4</v>
      </c>
      <c r="X7" s="10">
        <v>11</v>
      </c>
      <c r="Y7" s="10">
        <v>5</v>
      </c>
      <c r="Z7" s="10">
        <v>4</v>
      </c>
      <c r="AA7" s="10">
        <v>8</v>
      </c>
      <c r="AB7" s="10">
        <v>3</v>
      </c>
      <c r="AC7" s="10">
        <v>4</v>
      </c>
      <c r="AD7" s="10" t="s">
        <v>196</v>
      </c>
      <c r="AE7" s="10"/>
      <c r="AF7" s="10">
        <v>78</v>
      </c>
      <c r="AG7" s="10" t="s">
        <v>196</v>
      </c>
      <c r="AH7" s="10"/>
      <c r="AI7" s="10">
        <v>62</v>
      </c>
      <c r="AJ7" s="10">
        <v>16</v>
      </c>
      <c r="AK7" s="10" t="s">
        <v>196</v>
      </c>
      <c r="AL7" s="10"/>
      <c r="AM7" s="10">
        <v>67</v>
      </c>
      <c r="AN7" s="10" t="s">
        <v>196</v>
      </c>
      <c r="AO7" s="10" t="s">
        <v>196</v>
      </c>
      <c r="AP7" s="10"/>
      <c r="AQ7" s="10">
        <v>42</v>
      </c>
      <c r="AR7" s="10">
        <v>36</v>
      </c>
      <c r="AS7" s="10"/>
      <c r="AT7" s="10">
        <v>14</v>
      </c>
      <c r="AU7" s="10">
        <v>61</v>
      </c>
      <c r="AV7" s="10"/>
      <c r="AW7" s="10">
        <v>22</v>
      </c>
      <c r="AX7" s="10">
        <v>54</v>
      </c>
      <c r="AY7" s="10"/>
      <c r="AZ7" s="10">
        <v>31</v>
      </c>
      <c r="BA7" s="10">
        <v>47</v>
      </c>
      <c r="BB7" s="10"/>
      <c r="BC7" s="10">
        <v>41</v>
      </c>
      <c r="BD7" s="10">
        <v>22</v>
      </c>
      <c r="BE7" s="10"/>
      <c r="BF7" s="10">
        <v>16</v>
      </c>
      <c r="BG7" s="10">
        <v>25</v>
      </c>
      <c r="BH7" s="10"/>
      <c r="BI7" s="10">
        <v>7</v>
      </c>
      <c r="BJ7" s="10">
        <v>71</v>
      </c>
      <c r="BK7" s="10"/>
      <c r="BL7" s="10">
        <v>29</v>
      </c>
      <c r="BM7" s="10">
        <v>48</v>
      </c>
    </row>
    <row r="8" spans="2:65" ht="28.8" x14ac:dyDescent="0.3">
      <c r="B8" s="14" t="s">
        <v>339</v>
      </c>
      <c r="C8" s="13">
        <v>0.61538461538461497</v>
      </c>
      <c r="D8" s="13">
        <v>0.51724137931034497</v>
      </c>
      <c r="E8" s="13">
        <v>0.67346938775510201</v>
      </c>
      <c r="F8" s="13"/>
      <c r="G8" s="13">
        <v>0.78571428571428603</v>
      </c>
      <c r="H8" s="13">
        <v>0.59375</v>
      </c>
      <c r="I8" s="13">
        <v>0.5</v>
      </c>
      <c r="J8" s="13">
        <v>0.66666666666666696</v>
      </c>
      <c r="K8" s="13">
        <v>0.8</v>
      </c>
      <c r="L8" s="13">
        <v>0.33333333333333298</v>
      </c>
      <c r="M8" s="13"/>
      <c r="N8" s="13">
        <v>0.6</v>
      </c>
      <c r="O8" s="13">
        <v>0.8</v>
      </c>
      <c r="P8" s="13">
        <v>0.45454545454545497</v>
      </c>
      <c r="Q8" s="13">
        <v>0.63636363636363602</v>
      </c>
      <c r="R8" s="13"/>
      <c r="S8" s="13">
        <v>0.57142857142857095</v>
      </c>
      <c r="T8" s="13">
        <v>0.45454545454545497</v>
      </c>
      <c r="U8" s="13">
        <v>1</v>
      </c>
      <c r="V8" s="13">
        <v>1</v>
      </c>
      <c r="W8" s="13">
        <v>0.5</v>
      </c>
      <c r="X8" s="13">
        <v>0.63636363636363602</v>
      </c>
      <c r="Y8" s="13">
        <v>1</v>
      </c>
      <c r="Z8" s="13">
        <v>0.25</v>
      </c>
      <c r="AA8" s="13">
        <v>0.5</v>
      </c>
      <c r="AB8" s="13">
        <v>0.66666666666666696</v>
      </c>
      <c r="AC8" s="13">
        <v>0.75</v>
      </c>
      <c r="AD8" s="13" t="s">
        <v>197</v>
      </c>
      <c r="AE8" s="13"/>
      <c r="AF8" s="13">
        <v>0.61538461538461497</v>
      </c>
      <c r="AG8" s="13" t="s">
        <v>197</v>
      </c>
      <c r="AH8" s="13"/>
      <c r="AI8" s="13">
        <v>0.67741935483870996</v>
      </c>
      <c r="AJ8" s="13">
        <v>0.375</v>
      </c>
      <c r="AK8" s="13" t="s">
        <v>197</v>
      </c>
      <c r="AL8" s="13"/>
      <c r="AM8" s="13">
        <v>0.62686567164179097</v>
      </c>
      <c r="AN8" s="13" t="s">
        <v>197</v>
      </c>
      <c r="AO8" s="13" t="s">
        <v>197</v>
      </c>
      <c r="AP8" s="13"/>
      <c r="AQ8" s="13">
        <v>0.64285714285714302</v>
      </c>
      <c r="AR8" s="13">
        <v>0.58333333333333304</v>
      </c>
      <c r="AS8" s="13"/>
      <c r="AT8" s="13">
        <v>0.57142857142857095</v>
      </c>
      <c r="AU8" s="13">
        <v>0.63934426229508201</v>
      </c>
      <c r="AV8" s="13"/>
      <c r="AW8" s="13">
        <v>0.54545454545454497</v>
      </c>
      <c r="AX8" s="13">
        <v>0.64814814814814803</v>
      </c>
      <c r="AY8" s="13"/>
      <c r="AZ8" s="13">
        <v>0.64516129032258096</v>
      </c>
      <c r="BA8" s="13">
        <v>0.59574468085106402</v>
      </c>
      <c r="BB8" s="13"/>
      <c r="BC8" s="13">
        <v>0.48780487804877998</v>
      </c>
      <c r="BD8" s="13">
        <v>0.77272727272727304</v>
      </c>
      <c r="BE8" s="13"/>
      <c r="BF8" s="13">
        <v>0.5625</v>
      </c>
      <c r="BG8" s="13">
        <v>0.44</v>
      </c>
      <c r="BH8" s="13"/>
      <c r="BI8" s="13">
        <v>0.42857142857142899</v>
      </c>
      <c r="BJ8" s="13">
        <v>0.63380281690140805</v>
      </c>
      <c r="BK8" s="13"/>
      <c r="BL8" s="13">
        <v>0.65517241379310298</v>
      </c>
      <c r="BM8" s="13">
        <v>0.60416666666666696</v>
      </c>
    </row>
    <row r="9" spans="2:65" x14ac:dyDescent="0.3">
      <c r="B9" s="14" t="s">
        <v>340</v>
      </c>
      <c r="C9" s="13">
        <v>0.34615384615384598</v>
      </c>
      <c r="D9" s="13">
        <v>0.34482758620689702</v>
      </c>
      <c r="E9" s="13">
        <v>0.34693877551020402</v>
      </c>
      <c r="F9" s="13"/>
      <c r="G9" s="13">
        <v>0.42857142857142899</v>
      </c>
      <c r="H9" s="13">
        <v>0.375</v>
      </c>
      <c r="I9" s="13">
        <v>0.27777777777777801</v>
      </c>
      <c r="J9" s="13">
        <v>0</v>
      </c>
      <c r="K9" s="13">
        <v>0.8</v>
      </c>
      <c r="L9" s="13">
        <v>0</v>
      </c>
      <c r="M9" s="13"/>
      <c r="N9" s="13">
        <v>0.371428571428571</v>
      </c>
      <c r="O9" s="13">
        <v>0.3</v>
      </c>
      <c r="P9" s="13">
        <v>0.27272727272727298</v>
      </c>
      <c r="Q9" s="13">
        <v>0.36363636363636398</v>
      </c>
      <c r="R9" s="13"/>
      <c r="S9" s="13">
        <v>0.33333333333333298</v>
      </c>
      <c r="T9" s="13">
        <v>0.18181818181818199</v>
      </c>
      <c r="U9" s="13">
        <v>0.5</v>
      </c>
      <c r="V9" s="13">
        <v>0.6</v>
      </c>
      <c r="W9" s="13">
        <v>0.5</v>
      </c>
      <c r="X9" s="13">
        <v>0.45454545454545497</v>
      </c>
      <c r="Y9" s="13">
        <v>0.2</v>
      </c>
      <c r="Z9" s="13">
        <v>0.25</v>
      </c>
      <c r="AA9" s="13">
        <v>0.5</v>
      </c>
      <c r="AB9" s="13">
        <v>0</v>
      </c>
      <c r="AC9" s="13">
        <v>0.25</v>
      </c>
      <c r="AD9" s="13" t="s">
        <v>197</v>
      </c>
      <c r="AE9" s="13"/>
      <c r="AF9" s="13">
        <v>0.34615384615384598</v>
      </c>
      <c r="AG9" s="13" t="s">
        <v>197</v>
      </c>
      <c r="AH9" s="13"/>
      <c r="AI9" s="13">
        <v>0.37096774193548399</v>
      </c>
      <c r="AJ9" s="13">
        <v>0.25</v>
      </c>
      <c r="AK9" s="13" t="s">
        <v>197</v>
      </c>
      <c r="AL9" s="13"/>
      <c r="AM9" s="13">
        <v>0.35820895522388102</v>
      </c>
      <c r="AN9" s="13" t="s">
        <v>197</v>
      </c>
      <c r="AO9" s="13" t="s">
        <v>197</v>
      </c>
      <c r="AP9" s="13"/>
      <c r="AQ9" s="13">
        <v>0.38095238095238099</v>
      </c>
      <c r="AR9" s="13">
        <v>0.30555555555555602</v>
      </c>
      <c r="AS9" s="13"/>
      <c r="AT9" s="13">
        <v>0.5</v>
      </c>
      <c r="AU9" s="13">
        <v>0.31147540983606598</v>
      </c>
      <c r="AV9" s="13"/>
      <c r="AW9" s="13">
        <v>0.22727272727272699</v>
      </c>
      <c r="AX9" s="13">
        <v>0.407407407407407</v>
      </c>
      <c r="AY9" s="13"/>
      <c r="AZ9" s="13">
        <v>0.29032258064516098</v>
      </c>
      <c r="BA9" s="13">
        <v>0.38297872340425498</v>
      </c>
      <c r="BB9" s="13"/>
      <c r="BC9" s="13">
        <v>0.26829268292682901</v>
      </c>
      <c r="BD9" s="13">
        <v>0.45454545454545497</v>
      </c>
      <c r="BE9" s="13"/>
      <c r="BF9" s="13">
        <v>0.1875</v>
      </c>
      <c r="BG9" s="13">
        <v>0.32</v>
      </c>
      <c r="BH9" s="13"/>
      <c r="BI9" s="13">
        <v>0.28571428571428598</v>
      </c>
      <c r="BJ9" s="13">
        <v>0.352112676056338</v>
      </c>
      <c r="BK9" s="13"/>
      <c r="BL9" s="13">
        <v>0.34482758620689702</v>
      </c>
      <c r="BM9" s="13">
        <v>0.35416666666666702</v>
      </c>
    </row>
    <row r="10" spans="2:65" x14ac:dyDescent="0.3">
      <c r="B10" s="14" t="s">
        <v>341</v>
      </c>
      <c r="C10" s="13">
        <v>0.33333333333333298</v>
      </c>
      <c r="D10" s="13">
        <v>0.34482758620689702</v>
      </c>
      <c r="E10" s="13">
        <v>0.32653061224489799</v>
      </c>
      <c r="F10" s="13"/>
      <c r="G10" s="13">
        <v>0.214285714285714</v>
      </c>
      <c r="H10" s="13">
        <v>0.40625</v>
      </c>
      <c r="I10" s="13">
        <v>0.27777777777777801</v>
      </c>
      <c r="J10" s="13">
        <v>0.33333333333333298</v>
      </c>
      <c r="K10" s="13">
        <v>0.6</v>
      </c>
      <c r="L10" s="13">
        <v>0</v>
      </c>
      <c r="M10" s="13"/>
      <c r="N10" s="13">
        <v>0.4</v>
      </c>
      <c r="O10" s="13">
        <v>0.2</v>
      </c>
      <c r="P10" s="13">
        <v>0.27272727272727298</v>
      </c>
      <c r="Q10" s="13">
        <v>0.31818181818181801</v>
      </c>
      <c r="R10" s="13"/>
      <c r="S10" s="13">
        <v>0.42857142857142899</v>
      </c>
      <c r="T10" s="13">
        <v>0.18181818181818199</v>
      </c>
      <c r="U10" s="13">
        <v>0.5</v>
      </c>
      <c r="V10" s="13">
        <v>0.2</v>
      </c>
      <c r="W10" s="13">
        <v>0.5</v>
      </c>
      <c r="X10" s="13">
        <v>0.18181818181818199</v>
      </c>
      <c r="Y10" s="13">
        <v>0.2</v>
      </c>
      <c r="Z10" s="13">
        <v>0.5</v>
      </c>
      <c r="AA10" s="13">
        <v>0.375</v>
      </c>
      <c r="AB10" s="13">
        <v>1</v>
      </c>
      <c r="AC10" s="13">
        <v>0</v>
      </c>
      <c r="AD10" s="13" t="s">
        <v>197</v>
      </c>
      <c r="AE10" s="13"/>
      <c r="AF10" s="13">
        <v>0.33333333333333298</v>
      </c>
      <c r="AG10" s="13" t="s">
        <v>197</v>
      </c>
      <c r="AH10" s="13"/>
      <c r="AI10" s="13">
        <v>0.32258064516128998</v>
      </c>
      <c r="AJ10" s="13">
        <v>0.375</v>
      </c>
      <c r="AK10" s="13" t="s">
        <v>197</v>
      </c>
      <c r="AL10" s="13"/>
      <c r="AM10" s="13">
        <v>0.29850746268656703</v>
      </c>
      <c r="AN10" s="13" t="s">
        <v>197</v>
      </c>
      <c r="AO10" s="13" t="s">
        <v>197</v>
      </c>
      <c r="AP10" s="13"/>
      <c r="AQ10" s="13">
        <v>0.38095238095238099</v>
      </c>
      <c r="AR10" s="13">
        <v>0.27777777777777801</v>
      </c>
      <c r="AS10" s="13"/>
      <c r="AT10" s="13">
        <v>0.14285714285714299</v>
      </c>
      <c r="AU10" s="13">
        <v>0.37704918032786899</v>
      </c>
      <c r="AV10" s="13"/>
      <c r="AW10" s="13">
        <v>0.18181818181818199</v>
      </c>
      <c r="AX10" s="13">
        <v>0.38888888888888901</v>
      </c>
      <c r="AY10" s="13"/>
      <c r="AZ10" s="13">
        <v>0.32258064516128998</v>
      </c>
      <c r="BA10" s="13">
        <v>0.340425531914894</v>
      </c>
      <c r="BB10" s="13"/>
      <c r="BC10" s="13">
        <v>0.34146341463414598</v>
      </c>
      <c r="BD10" s="13">
        <v>0.22727272727272699</v>
      </c>
      <c r="BE10" s="13"/>
      <c r="BF10" s="13">
        <v>0.5625</v>
      </c>
      <c r="BG10" s="13">
        <v>0.2</v>
      </c>
      <c r="BH10" s="13"/>
      <c r="BI10" s="13">
        <v>0.14285714285714299</v>
      </c>
      <c r="BJ10" s="13">
        <v>0.352112676056338</v>
      </c>
      <c r="BK10" s="13"/>
      <c r="BL10" s="13">
        <v>0.24137931034482801</v>
      </c>
      <c r="BM10" s="13">
        <v>0.39583333333333298</v>
      </c>
    </row>
    <row r="11" spans="2:65" ht="28.8" x14ac:dyDescent="0.3">
      <c r="B11" s="14" t="s">
        <v>342</v>
      </c>
      <c r="C11" s="13">
        <v>0.30769230769230799</v>
      </c>
      <c r="D11" s="13">
        <v>0.31034482758620702</v>
      </c>
      <c r="E11" s="13">
        <v>0.30612244897959201</v>
      </c>
      <c r="F11" s="13"/>
      <c r="G11" s="13">
        <v>0.35714285714285698</v>
      </c>
      <c r="H11" s="13">
        <v>0.40625</v>
      </c>
      <c r="I11" s="13">
        <v>0.22222222222222199</v>
      </c>
      <c r="J11" s="13">
        <v>0.16666666666666699</v>
      </c>
      <c r="K11" s="13">
        <v>0.2</v>
      </c>
      <c r="L11" s="13">
        <v>0</v>
      </c>
      <c r="M11" s="13"/>
      <c r="N11" s="13">
        <v>0.371428571428571</v>
      </c>
      <c r="O11" s="13">
        <v>0.3</v>
      </c>
      <c r="P11" s="13">
        <v>0.36363636363636398</v>
      </c>
      <c r="Q11" s="13">
        <v>0.18181818181818199</v>
      </c>
      <c r="R11" s="13"/>
      <c r="S11" s="13">
        <v>0.19047619047618999</v>
      </c>
      <c r="T11" s="13">
        <v>0.27272727272727298</v>
      </c>
      <c r="U11" s="13">
        <v>0</v>
      </c>
      <c r="V11" s="13">
        <v>0.2</v>
      </c>
      <c r="W11" s="13">
        <v>0.5</v>
      </c>
      <c r="X11" s="13">
        <v>0.27272727272727298</v>
      </c>
      <c r="Y11" s="13">
        <v>0</v>
      </c>
      <c r="Z11" s="13">
        <v>0.5</v>
      </c>
      <c r="AA11" s="13">
        <v>0.75</v>
      </c>
      <c r="AB11" s="13">
        <v>0.66666666666666696</v>
      </c>
      <c r="AC11" s="13">
        <v>0.25</v>
      </c>
      <c r="AD11" s="13" t="s">
        <v>197</v>
      </c>
      <c r="AE11" s="13"/>
      <c r="AF11" s="13">
        <v>0.30769230769230799</v>
      </c>
      <c r="AG11" s="13" t="s">
        <v>197</v>
      </c>
      <c r="AH11" s="13"/>
      <c r="AI11" s="13">
        <v>0.29032258064516098</v>
      </c>
      <c r="AJ11" s="13">
        <v>0.375</v>
      </c>
      <c r="AK11" s="13" t="s">
        <v>197</v>
      </c>
      <c r="AL11" s="13"/>
      <c r="AM11" s="13">
        <v>0.26865671641791</v>
      </c>
      <c r="AN11" s="13" t="s">
        <v>197</v>
      </c>
      <c r="AO11" s="13" t="s">
        <v>197</v>
      </c>
      <c r="AP11" s="13"/>
      <c r="AQ11" s="13">
        <v>0.40476190476190499</v>
      </c>
      <c r="AR11" s="13">
        <v>0.194444444444444</v>
      </c>
      <c r="AS11" s="13"/>
      <c r="AT11" s="13">
        <v>0.35714285714285698</v>
      </c>
      <c r="AU11" s="13">
        <v>0.29508196721311503</v>
      </c>
      <c r="AV11" s="13"/>
      <c r="AW11" s="13">
        <v>0.22727272727272699</v>
      </c>
      <c r="AX11" s="13">
        <v>0.35185185185185203</v>
      </c>
      <c r="AY11" s="13"/>
      <c r="AZ11" s="13">
        <v>0.225806451612903</v>
      </c>
      <c r="BA11" s="13">
        <v>0.36170212765957399</v>
      </c>
      <c r="BB11" s="13"/>
      <c r="BC11" s="13">
        <v>0.36585365853658502</v>
      </c>
      <c r="BD11" s="13">
        <v>0.18181818181818199</v>
      </c>
      <c r="BE11" s="13"/>
      <c r="BF11" s="13">
        <v>0.5</v>
      </c>
      <c r="BG11" s="13">
        <v>0.28000000000000003</v>
      </c>
      <c r="BH11" s="13"/>
      <c r="BI11" s="13">
        <v>0.14285714285714299</v>
      </c>
      <c r="BJ11" s="13">
        <v>0.323943661971831</v>
      </c>
      <c r="BK11" s="13"/>
      <c r="BL11" s="13">
        <v>0.20689655172413801</v>
      </c>
      <c r="BM11" s="13">
        <v>0.375</v>
      </c>
    </row>
    <row r="12" spans="2:65" ht="43.2" x14ac:dyDescent="0.3">
      <c r="B12" s="14" t="s">
        <v>343</v>
      </c>
      <c r="C12" s="13">
        <v>0.230769230769231</v>
      </c>
      <c r="D12" s="13">
        <v>0.24137931034482801</v>
      </c>
      <c r="E12" s="13">
        <v>0.22448979591836701</v>
      </c>
      <c r="F12" s="13"/>
      <c r="G12" s="13">
        <v>0.28571428571428598</v>
      </c>
      <c r="H12" s="13">
        <v>0.21875</v>
      </c>
      <c r="I12" s="13">
        <v>0.22222222222222199</v>
      </c>
      <c r="J12" s="13">
        <v>0.33333333333333298</v>
      </c>
      <c r="K12" s="13">
        <v>0.2</v>
      </c>
      <c r="L12" s="13">
        <v>0</v>
      </c>
      <c r="M12" s="13"/>
      <c r="N12" s="13">
        <v>0.28571428571428598</v>
      </c>
      <c r="O12" s="13">
        <v>0.3</v>
      </c>
      <c r="P12" s="13">
        <v>0.27272727272727298</v>
      </c>
      <c r="Q12" s="13">
        <v>9.0909090909090898E-2</v>
      </c>
      <c r="R12" s="13"/>
      <c r="S12" s="13">
        <v>0.33333333333333298</v>
      </c>
      <c r="T12" s="13">
        <v>9.0909090909090898E-2</v>
      </c>
      <c r="U12" s="13">
        <v>0.5</v>
      </c>
      <c r="V12" s="13">
        <v>0</v>
      </c>
      <c r="W12" s="13">
        <v>0</v>
      </c>
      <c r="X12" s="13">
        <v>0.18181818181818199</v>
      </c>
      <c r="Y12" s="13">
        <v>0</v>
      </c>
      <c r="Z12" s="13">
        <v>0.25</v>
      </c>
      <c r="AA12" s="13">
        <v>0.625</v>
      </c>
      <c r="AB12" s="13">
        <v>0.33333333333333298</v>
      </c>
      <c r="AC12" s="13">
        <v>0</v>
      </c>
      <c r="AD12" s="13" t="s">
        <v>197</v>
      </c>
      <c r="AE12" s="13"/>
      <c r="AF12" s="13">
        <v>0.230769230769231</v>
      </c>
      <c r="AG12" s="13" t="s">
        <v>197</v>
      </c>
      <c r="AH12" s="13"/>
      <c r="AI12" s="13">
        <v>0.241935483870968</v>
      </c>
      <c r="AJ12" s="13">
        <v>0.1875</v>
      </c>
      <c r="AK12" s="13" t="s">
        <v>197</v>
      </c>
      <c r="AL12" s="13"/>
      <c r="AM12" s="13">
        <v>0.19402985074626899</v>
      </c>
      <c r="AN12" s="13" t="s">
        <v>197</v>
      </c>
      <c r="AO12" s="13" t="s">
        <v>197</v>
      </c>
      <c r="AP12" s="13"/>
      <c r="AQ12" s="13">
        <v>0.28571428571428598</v>
      </c>
      <c r="AR12" s="13">
        <v>0.16666666666666699</v>
      </c>
      <c r="AS12" s="13"/>
      <c r="AT12" s="13">
        <v>0.35714285714285698</v>
      </c>
      <c r="AU12" s="13">
        <v>0.19672131147541</v>
      </c>
      <c r="AV12" s="13"/>
      <c r="AW12" s="13">
        <v>9.0909090909090898E-2</v>
      </c>
      <c r="AX12" s="13">
        <v>0.27777777777777801</v>
      </c>
      <c r="AY12" s="13"/>
      <c r="AZ12" s="13">
        <v>0.19354838709677399</v>
      </c>
      <c r="BA12" s="13">
        <v>0.25531914893617003</v>
      </c>
      <c r="BB12" s="13"/>
      <c r="BC12" s="13">
        <v>0.24390243902438999</v>
      </c>
      <c r="BD12" s="13">
        <v>0.13636363636363599</v>
      </c>
      <c r="BE12" s="13"/>
      <c r="BF12" s="13">
        <v>0.375</v>
      </c>
      <c r="BG12" s="13">
        <v>0.16</v>
      </c>
      <c r="BH12" s="13"/>
      <c r="BI12" s="13">
        <v>0.14285714285714299</v>
      </c>
      <c r="BJ12" s="13">
        <v>0.23943661971831001</v>
      </c>
      <c r="BK12" s="13"/>
      <c r="BL12" s="13">
        <v>0.17241379310344801</v>
      </c>
      <c r="BM12" s="13">
        <v>0.25</v>
      </c>
    </row>
    <row r="13" spans="2:65" ht="28.8" x14ac:dyDescent="0.3">
      <c r="B13" s="14" t="s">
        <v>344</v>
      </c>
      <c r="C13" s="13">
        <v>0.21794871794871801</v>
      </c>
      <c r="D13" s="13">
        <v>0.20689655172413801</v>
      </c>
      <c r="E13" s="13">
        <v>0.22448979591836701</v>
      </c>
      <c r="F13" s="13"/>
      <c r="G13" s="13">
        <v>0.28571428571428598</v>
      </c>
      <c r="H13" s="13">
        <v>0.25</v>
      </c>
      <c r="I13" s="13">
        <v>0.11111111111111099</v>
      </c>
      <c r="J13" s="13">
        <v>0</v>
      </c>
      <c r="K13" s="13">
        <v>0.6</v>
      </c>
      <c r="L13" s="13">
        <v>0</v>
      </c>
      <c r="M13" s="13"/>
      <c r="N13" s="13">
        <v>0.22857142857142901</v>
      </c>
      <c r="O13" s="13">
        <v>0.3</v>
      </c>
      <c r="P13" s="13">
        <v>0.27272727272727298</v>
      </c>
      <c r="Q13" s="13">
        <v>0.13636363636363599</v>
      </c>
      <c r="R13" s="13"/>
      <c r="S13" s="13">
        <v>0.19047619047618999</v>
      </c>
      <c r="T13" s="13">
        <v>0.18181818181818199</v>
      </c>
      <c r="U13" s="13">
        <v>0</v>
      </c>
      <c r="V13" s="13">
        <v>0</v>
      </c>
      <c r="W13" s="13">
        <v>0.5</v>
      </c>
      <c r="X13" s="13">
        <v>0.18181818181818199</v>
      </c>
      <c r="Y13" s="13">
        <v>0</v>
      </c>
      <c r="Z13" s="13">
        <v>0.25</v>
      </c>
      <c r="AA13" s="13">
        <v>0.5</v>
      </c>
      <c r="AB13" s="13">
        <v>0.66666666666666696</v>
      </c>
      <c r="AC13" s="13">
        <v>0</v>
      </c>
      <c r="AD13" s="13" t="s">
        <v>197</v>
      </c>
      <c r="AE13" s="13"/>
      <c r="AF13" s="13">
        <v>0.21794871794871801</v>
      </c>
      <c r="AG13" s="13" t="s">
        <v>197</v>
      </c>
      <c r="AH13" s="13"/>
      <c r="AI13" s="13">
        <v>0.209677419354839</v>
      </c>
      <c r="AJ13" s="13">
        <v>0.25</v>
      </c>
      <c r="AK13" s="13" t="s">
        <v>197</v>
      </c>
      <c r="AL13" s="13"/>
      <c r="AM13" s="13">
        <v>0.17910447761194001</v>
      </c>
      <c r="AN13" s="13" t="s">
        <v>197</v>
      </c>
      <c r="AO13" s="13" t="s">
        <v>197</v>
      </c>
      <c r="AP13" s="13"/>
      <c r="AQ13" s="13">
        <v>0.33333333333333298</v>
      </c>
      <c r="AR13" s="13">
        <v>8.3333333333333301E-2</v>
      </c>
      <c r="AS13" s="13"/>
      <c r="AT13" s="13">
        <v>0.14285714285714299</v>
      </c>
      <c r="AU13" s="13">
        <v>0.24590163934426201</v>
      </c>
      <c r="AV13" s="13"/>
      <c r="AW13" s="13">
        <v>9.0909090909090898E-2</v>
      </c>
      <c r="AX13" s="13">
        <v>0.27777777777777801</v>
      </c>
      <c r="AY13" s="13"/>
      <c r="AZ13" s="13">
        <v>0.225806451612903</v>
      </c>
      <c r="BA13" s="13">
        <v>0.21276595744680901</v>
      </c>
      <c r="BB13" s="13"/>
      <c r="BC13" s="13">
        <v>0.26829268292682901</v>
      </c>
      <c r="BD13" s="13">
        <v>0.18181818181818199</v>
      </c>
      <c r="BE13" s="13"/>
      <c r="BF13" s="13">
        <v>0.375</v>
      </c>
      <c r="BG13" s="13">
        <v>0.2</v>
      </c>
      <c r="BH13" s="13"/>
      <c r="BI13" s="13">
        <v>0.14285714285714299</v>
      </c>
      <c r="BJ13" s="13">
        <v>0.22535211267605601</v>
      </c>
      <c r="BK13" s="13"/>
      <c r="BL13" s="13">
        <v>0.17241379310344801</v>
      </c>
      <c r="BM13" s="13">
        <v>0.25</v>
      </c>
    </row>
    <row r="14" spans="2:65" ht="43.2" x14ac:dyDescent="0.3">
      <c r="B14" s="14" t="s">
        <v>345</v>
      </c>
      <c r="C14" s="13">
        <v>0.19230769230769201</v>
      </c>
      <c r="D14" s="13">
        <v>0.27586206896551702</v>
      </c>
      <c r="E14" s="13">
        <v>0.14285714285714299</v>
      </c>
      <c r="F14" s="13"/>
      <c r="G14" s="13">
        <v>7.1428571428571397E-2</v>
      </c>
      <c r="H14" s="13">
        <v>0.25</v>
      </c>
      <c r="I14" s="13">
        <v>0.11111111111111099</v>
      </c>
      <c r="J14" s="13">
        <v>0.16666666666666699</v>
      </c>
      <c r="K14" s="13">
        <v>0.6</v>
      </c>
      <c r="L14" s="13">
        <v>0</v>
      </c>
      <c r="M14" s="13"/>
      <c r="N14" s="13">
        <v>0.22857142857142901</v>
      </c>
      <c r="O14" s="13">
        <v>0.2</v>
      </c>
      <c r="P14" s="13">
        <v>9.0909090909090898E-2</v>
      </c>
      <c r="Q14" s="13">
        <v>0.18181818181818199</v>
      </c>
      <c r="R14" s="13"/>
      <c r="S14" s="13">
        <v>0.19047619047618999</v>
      </c>
      <c r="T14" s="13">
        <v>0.27272727272727298</v>
      </c>
      <c r="U14" s="13">
        <v>0</v>
      </c>
      <c r="V14" s="13">
        <v>0.2</v>
      </c>
      <c r="W14" s="13">
        <v>0.5</v>
      </c>
      <c r="X14" s="13">
        <v>0.18181818181818199</v>
      </c>
      <c r="Y14" s="13">
        <v>0</v>
      </c>
      <c r="Z14" s="13">
        <v>0.25</v>
      </c>
      <c r="AA14" s="13">
        <v>0.25</v>
      </c>
      <c r="AB14" s="13">
        <v>0</v>
      </c>
      <c r="AC14" s="13">
        <v>0</v>
      </c>
      <c r="AD14" s="13" t="s">
        <v>197</v>
      </c>
      <c r="AE14" s="13"/>
      <c r="AF14" s="13">
        <v>0.19230769230769201</v>
      </c>
      <c r="AG14" s="13" t="s">
        <v>197</v>
      </c>
      <c r="AH14" s="13"/>
      <c r="AI14" s="13">
        <v>0.16129032258064499</v>
      </c>
      <c r="AJ14" s="13">
        <v>0.3125</v>
      </c>
      <c r="AK14" s="13" t="s">
        <v>197</v>
      </c>
      <c r="AL14" s="13"/>
      <c r="AM14" s="13">
        <v>0.22388059701492499</v>
      </c>
      <c r="AN14" s="13" t="s">
        <v>197</v>
      </c>
      <c r="AO14" s="13" t="s">
        <v>197</v>
      </c>
      <c r="AP14" s="13"/>
      <c r="AQ14" s="13">
        <v>0.19047619047618999</v>
      </c>
      <c r="AR14" s="13">
        <v>0.194444444444444</v>
      </c>
      <c r="AS14" s="13"/>
      <c r="AT14" s="13">
        <v>0.214285714285714</v>
      </c>
      <c r="AU14" s="13">
        <v>0.18032786885245899</v>
      </c>
      <c r="AV14" s="13"/>
      <c r="AW14" s="13">
        <v>0.13636363636363599</v>
      </c>
      <c r="AX14" s="13">
        <v>0.22222222222222199</v>
      </c>
      <c r="AY14" s="13"/>
      <c r="AZ14" s="13">
        <v>0.19354838709677399</v>
      </c>
      <c r="BA14" s="13">
        <v>0.19148936170212799</v>
      </c>
      <c r="BB14" s="13"/>
      <c r="BC14" s="13">
        <v>0.17073170731707299</v>
      </c>
      <c r="BD14" s="13">
        <v>0.18181818181818199</v>
      </c>
      <c r="BE14" s="13"/>
      <c r="BF14" s="13">
        <v>0</v>
      </c>
      <c r="BG14" s="13">
        <v>0.28000000000000003</v>
      </c>
      <c r="BH14" s="13"/>
      <c r="BI14" s="13">
        <v>0.28571428571428598</v>
      </c>
      <c r="BJ14" s="13">
        <v>0.183098591549296</v>
      </c>
      <c r="BK14" s="13"/>
      <c r="BL14" s="13">
        <v>0.17241379310344801</v>
      </c>
      <c r="BM14" s="13">
        <v>0.20833333333333301</v>
      </c>
    </row>
    <row r="15" spans="2:65" ht="43.2" x14ac:dyDescent="0.3">
      <c r="B15" s="14" t="s">
        <v>346</v>
      </c>
      <c r="C15" s="22">
        <v>0.115384615384615</v>
      </c>
      <c r="D15" s="22">
        <v>6.8965517241379296E-2</v>
      </c>
      <c r="E15" s="22">
        <v>0.14285714285714299</v>
      </c>
      <c r="F15" s="22"/>
      <c r="G15" s="22">
        <v>0</v>
      </c>
      <c r="H15" s="22">
        <v>3.125E-2</v>
      </c>
      <c r="I15" s="22">
        <v>0.22222222222222199</v>
      </c>
      <c r="J15" s="22">
        <v>0.33333333333333298</v>
      </c>
      <c r="K15" s="22">
        <v>0</v>
      </c>
      <c r="L15" s="22">
        <v>0.66666666666666696</v>
      </c>
      <c r="M15" s="22"/>
      <c r="N15" s="22">
        <v>0.114285714285714</v>
      </c>
      <c r="O15" s="22">
        <v>0</v>
      </c>
      <c r="P15" s="22">
        <v>0.27272727272727298</v>
      </c>
      <c r="Q15" s="22">
        <v>9.0909090909090898E-2</v>
      </c>
      <c r="R15" s="22"/>
      <c r="S15" s="22">
        <v>4.7619047619047603E-2</v>
      </c>
      <c r="T15" s="22">
        <v>0.36363636363636398</v>
      </c>
      <c r="U15" s="22">
        <v>0</v>
      </c>
      <c r="V15" s="22">
        <v>0</v>
      </c>
      <c r="W15" s="22">
        <v>0</v>
      </c>
      <c r="X15" s="22">
        <v>9.0909090909090898E-2</v>
      </c>
      <c r="Y15" s="22">
        <v>0</v>
      </c>
      <c r="Z15" s="22">
        <v>0.25</v>
      </c>
      <c r="AA15" s="22">
        <v>0.125</v>
      </c>
      <c r="AB15" s="22">
        <v>0</v>
      </c>
      <c r="AC15" s="22">
        <v>0.25</v>
      </c>
      <c r="AD15" s="22" t="s">
        <v>197</v>
      </c>
      <c r="AE15" s="22"/>
      <c r="AF15" s="22">
        <v>0.115384615384615</v>
      </c>
      <c r="AG15" s="22" t="s">
        <v>197</v>
      </c>
      <c r="AH15" s="22"/>
      <c r="AI15" s="22">
        <v>0.12903225806451599</v>
      </c>
      <c r="AJ15" s="22">
        <v>6.25E-2</v>
      </c>
      <c r="AK15" s="22" t="s">
        <v>197</v>
      </c>
      <c r="AL15" s="22"/>
      <c r="AM15" s="22">
        <v>0.119402985074627</v>
      </c>
      <c r="AN15" s="22" t="s">
        <v>197</v>
      </c>
      <c r="AO15" s="22" t="s">
        <v>197</v>
      </c>
      <c r="AP15" s="22"/>
      <c r="AQ15" s="22">
        <v>4.7619047619047603E-2</v>
      </c>
      <c r="AR15" s="22">
        <v>0.194444444444444</v>
      </c>
      <c r="AS15" s="22"/>
      <c r="AT15" s="22">
        <v>0</v>
      </c>
      <c r="AU15" s="22">
        <v>0.14754098360655701</v>
      </c>
      <c r="AV15" s="22"/>
      <c r="AW15" s="22">
        <v>0.13636363636363599</v>
      </c>
      <c r="AX15" s="22">
        <v>0.11111111111111099</v>
      </c>
      <c r="AY15" s="22"/>
      <c r="AZ15" s="22">
        <v>0.16129032258064499</v>
      </c>
      <c r="BA15" s="22">
        <v>8.5106382978723402E-2</v>
      </c>
      <c r="BB15" s="22"/>
      <c r="BC15" s="22">
        <v>0.12195121951219499</v>
      </c>
      <c r="BD15" s="22">
        <v>0.13636363636363599</v>
      </c>
      <c r="BE15" s="22"/>
      <c r="BF15" s="22">
        <v>0.125</v>
      </c>
      <c r="BG15" s="22">
        <v>0.12</v>
      </c>
      <c r="BH15" s="22"/>
      <c r="BI15" s="22">
        <v>0.14285714285714299</v>
      </c>
      <c r="BJ15" s="22">
        <v>0.11267605633802801</v>
      </c>
      <c r="BK15" s="22"/>
      <c r="BL15" s="22">
        <v>0.20689655172413801</v>
      </c>
      <c r="BM15" s="22">
        <v>6.25E-2</v>
      </c>
    </row>
    <row r="16" spans="2:65" x14ac:dyDescent="0.3">
      <c r="B16" s="15" t="s">
        <v>288</v>
      </c>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355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79</v>
      </c>
      <c r="D7" s="10">
        <v>30</v>
      </c>
      <c r="E7" s="10">
        <v>49</v>
      </c>
      <c r="F7" s="10"/>
      <c r="G7" s="10">
        <v>14</v>
      </c>
      <c r="H7" s="10">
        <v>33</v>
      </c>
      <c r="I7" s="10">
        <v>18</v>
      </c>
      <c r="J7" s="10">
        <v>6</v>
      </c>
      <c r="K7" s="10">
        <v>5</v>
      </c>
      <c r="L7" s="10">
        <v>3</v>
      </c>
      <c r="M7" s="10"/>
      <c r="N7" s="10">
        <v>35</v>
      </c>
      <c r="O7" s="10">
        <v>10</v>
      </c>
      <c r="P7" s="10">
        <v>12</v>
      </c>
      <c r="Q7" s="10">
        <v>22</v>
      </c>
      <c r="R7" s="10"/>
      <c r="S7" s="10">
        <v>21</v>
      </c>
      <c r="T7" s="10">
        <v>11</v>
      </c>
      <c r="U7" s="10">
        <v>2</v>
      </c>
      <c r="V7" s="10">
        <v>5</v>
      </c>
      <c r="W7" s="10">
        <v>4</v>
      </c>
      <c r="X7" s="10">
        <v>11</v>
      </c>
      <c r="Y7" s="10">
        <v>5</v>
      </c>
      <c r="Z7" s="10">
        <v>4</v>
      </c>
      <c r="AA7" s="10">
        <v>9</v>
      </c>
      <c r="AB7" s="10">
        <v>3</v>
      </c>
      <c r="AC7" s="10">
        <v>4</v>
      </c>
      <c r="AD7" s="10" t="s">
        <v>196</v>
      </c>
      <c r="AE7" s="10"/>
      <c r="AF7" s="10">
        <v>79</v>
      </c>
      <c r="AG7" s="10" t="s">
        <v>196</v>
      </c>
      <c r="AH7" s="10"/>
      <c r="AI7" s="10">
        <v>63</v>
      </c>
      <c r="AJ7" s="10">
        <v>16</v>
      </c>
      <c r="AK7" s="10" t="s">
        <v>196</v>
      </c>
      <c r="AL7" s="10"/>
      <c r="AM7" s="10">
        <v>68</v>
      </c>
      <c r="AN7" s="10" t="s">
        <v>196</v>
      </c>
      <c r="AO7" s="10" t="s">
        <v>196</v>
      </c>
      <c r="AP7" s="10"/>
      <c r="AQ7" s="10">
        <v>43</v>
      </c>
      <c r="AR7" s="10">
        <v>36</v>
      </c>
      <c r="AS7" s="10"/>
      <c r="AT7" s="10">
        <v>15</v>
      </c>
      <c r="AU7" s="10">
        <v>61</v>
      </c>
      <c r="AV7" s="10"/>
      <c r="AW7" s="10">
        <v>22</v>
      </c>
      <c r="AX7" s="10">
        <v>55</v>
      </c>
      <c r="AY7" s="10"/>
      <c r="AZ7" s="10">
        <v>31</v>
      </c>
      <c r="BA7" s="10">
        <v>48</v>
      </c>
      <c r="BB7" s="10"/>
      <c r="BC7" s="10">
        <v>42</v>
      </c>
      <c r="BD7" s="10">
        <v>22</v>
      </c>
      <c r="BE7" s="10"/>
      <c r="BF7" s="10">
        <v>17</v>
      </c>
      <c r="BG7" s="10">
        <v>25</v>
      </c>
      <c r="BH7" s="10"/>
      <c r="BI7" s="10">
        <v>7</v>
      </c>
      <c r="BJ7" s="10">
        <v>72</v>
      </c>
      <c r="BK7" s="10"/>
      <c r="BL7" s="10">
        <v>30</v>
      </c>
      <c r="BM7" s="10">
        <v>48</v>
      </c>
    </row>
    <row r="8" spans="2:65" ht="43.2" x14ac:dyDescent="0.3">
      <c r="B8" s="14" t="s">
        <v>348</v>
      </c>
      <c r="C8" s="13">
        <v>0.40506329113924</v>
      </c>
      <c r="D8" s="13">
        <v>0.33333333333333298</v>
      </c>
      <c r="E8" s="13">
        <v>0.44897959183673503</v>
      </c>
      <c r="F8" s="13"/>
      <c r="G8" s="13">
        <v>0.28571428571428598</v>
      </c>
      <c r="H8" s="13">
        <v>0.42424242424242398</v>
      </c>
      <c r="I8" s="13">
        <v>0.38888888888888901</v>
      </c>
      <c r="J8" s="13">
        <v>0.33333333333333298</v>
      </c>
      <c r="K8" s="13">
        <v>0.4</v>
      </c>
      <c r="L8" s="13">
        <v>1</v>
      </c>
      <c r="M8" s="13"/>
      <c r="N8" s="13">
        <v>0.34285714285714303</v>
      </c>
      <c r="O8" s="13">
        <v>0.6</v>
      </c>
      <c r="P8" s="13">
        <v>0.5</v>
      </c>
      <c r="Q8" s="13">
        <v>0.36363636363636398</v>
      </c>
      <c r="R8" s="13"/>
      <c r="S8" s="13">
        <v>0.238095238095238</v>
      </c>
      <c r="T8" s="13">
        <v>0.45454545454545497</v>
      </c>
      <c r="U8" s="13">
        <v>0.5</v>
      </c>
      <c r="V8" s="13">
        <v>0.4</v>
      </c>
      <c r="W8" s="13">
        <v>0.75</v>
      </c>
      <c r="X8" s="13">
        <v>0.36363636363636398</v>
      </c>
      <c r="Y8" s="13">
        <v>0.6</v>
      </c>
      <c r="Z8" s="13">
        <v>0.5</v>
      </c>
      <c r="AA8" s="13">
        <v>0.55555555555555602</v>
      </c>
      <c r="AB8" s="13">
        <v>0</v>
      </c>
      <c r="AC8" s="13">
        <v>0.5</v>
      </c>
      <c r="AD8" s="13" t="s">
        <v>197</v>
      </c>
      <c r="AE8" s="13"/>
      <c r="AF8" s="13">
        <v>0.40506329113924</v>
      </c>
      <c r="AG8" s="13" t="s">
        <v>197</v>
      </c>
      <c r="AH8" s="13"/>
      <c r="AI8" s="13">
        <v>0.41269841269841301</v>
      </c>
      <c r="AJ8" s="13">
        <v>0.375</v>
      </c>
      <c r="AK8" s="13" t="s">
        <v>197</v>
      </c>
      <c r="AL8" s="13"/>
      <c r="AM8" s="13">
        <v>0.42647058823529399</v>
      </c>
      <c r="AN8" s="13" t="s">
        <v>197</v>
      </c>
      <c r="AO8" s="13" t="s">
        <v>197</v>
      </c>
      <c r="AP8" s="13"/>
      <c r="AQ8" s="13">
        <v>0.372093023255814</v>
      </c>
      <c r="AR8" s="13">
        <v>0.44444444444444398</v>
      </c>
      <c r="AS8" s="13"/>
      <c r="AT8" s="13">
        <v>0.266666666666667</v>
      </c>
      <c r="AU8" s="13">
        <v>0.45901639344262302</v>
      </c>
      <c r="AV8" s="13"/>
      <c r="AW8" s="13">
        <v>0.5</v>
      </c>
      <c r="AX8" s="13">
        <v>0.381818181818182</v>
      </c>
      <c r="AY8" s="13"/>
      <c r="AZ8" s="13">
        <v>0.51612903225806495</v>
      </c>
      <c r="BA8" s="13">
        <v>0.33333333333333298</v>
      </c>
      <c r="BB8" s="13"/>
      <c r="BC8" s="13">
        <v>0.33333333333333298</v>
      </c>
      <c r="BD8" s="13">
        <v>0.45454545454545497</v>
      </c>
      <c r="BE8" s="13"/>
      <c r="BF8" s="13">
        <v>0.23529411764705899</v>
      </c>
      <c r="BG8" s="13">
        <v>0.4</v>
      </c>
      <c r="BH8" s="13"/>
      <c r="BI8" s="13">
        <v>0.28571428571428598</v>
      </c>
      <c r="BJ8" s="13">
        <v>0.41666666666666702</v>
      </c>
      <c r="BK8" s="13"/>
      <c r="BL8" s="13">
        <v>0.5</v>
      </c>
      <c r="BM8" s="13">
        <v>0.35416666666666702</v>
      </c>
    </row>
    <row r="9" spans="2:65" x14ac:dyDescent="0.3">
      <c r="B9" s="14" t="s">
        <v>349</v>
      </c>
      <c r="C9" s="13">
        <v>0.265822784810127</v>
      </c>
      <c r="D9" s="13">
        <v>0.33333333333333298</v>
      </c>
      <c r="E9" s="13">
        <v>0.22448979591836701</v>
      </c>
      <c r="F9" s="13"/>
      <c r="G9" s="13">
        <v>7.1428571428571397E-2</v>
      </c>
      <c r="H9" s="13">
        <v>0.27272727272727298</v>
      </c>
      <c r="I9" s="13">
        <v>0.27777777777777801</v>
      </c>
      <c r="J9" s="13">
        <v>0.33333333333333298</v>
      </c>
      <c r="K9" s="13">
        <v>0.2</v>
      </c>
      <c r="L9" s="13">
        <v>1</v>
      </c>
      <c r="M9" s="13"/>
      <c r="N9" s="13">
        <v>0.25714285714285701</v>
      </c>
      <c r="O9" s="13">
        <v>0.1</v>
      </c>
      <c r="P9" s="13">
        <v>0.25</v>
      </c>
      <c r="Q9" s="13">
        <v>0.36363636363636398</v>
      </c>
      <c r="R9" s="13"/>
      <c r="S9" s="13">
        <v>9.5238095238095205E-2</v>
      </c>
      <c r="T9" s="13">
        <v>0.54545454545454497</v>
      </c>
      <c r="U9" s="13">
        <v>0</v>
      </c>
      <c r="V9" s="13">
        <v>0</v>
      </c>
      <c r="W9" s="13">
        <v>0.5</v>
      </c>
      <c r="X9" s="13">
        <v>9.0909090909090898E-2</v>
      </c>
      <c r="Y9" s="13">
        <v>0.4</v>
      </c>
      <c r="Z9" s="13">
        <v>0.75</v>
      </c>
      <c r="AA9" s="13">
        <v>0.33333333333333298</v>
      </c>
      <c r="AB9" s="13">
        <v>0</v>
      </c>
      <c r="AC9" s="13">
        <v>0.5</v>
      </c>
      <c r="AD9" s="13" t="s">
        <v>197</v>
      </c>
      <c r="AE9" s="13"/>
      <c r="AF9" s="13">
        <v>0.265822784810127</v>
      </c>
      <c r="AG9" s="13" t="s">
        <v>197</v>
      </c>
      <c r="AH9" s="13"/>
      <c r="AI9" s="13">
        <v>0.26984126984126999</v>
      </c>
      <c r="AJ9" s="13">
        <v>0.25</v>
      </c>
      <c r="AK9" s="13" t="s">
        <v>197</v>
      </c>
      <c r="AL9" s="13"/>
      <c r="AM9" s="13">
        <v>0.27941176470588203</v>
      </c>
      <c r="AN9" s="13" t="s">
        <v>197</v>
      </c>
      <c r="AO9" s="13" t="s">
        <v>197</v>
      </c>
      <c r="AP9" s="13"/>
      <c r="AQ9" s="13">
        <v>9.3023255813953501E-2</v>
      </c>
      <c r="AR9" s="13">
        <v>0.47222222222222199</v>
      </c>
      <c r="AS9" s="13"/>
      <c r="AT9" s="13">
        <v>6.6666666666666693E-2</v>
      </c>
      <c r="AU9" s="13">
        <v>0.32786885245901598</v>
      </c>
      <c r="AV9" s="13"/>
      <c r="AW9" s="13">
        <v>0.45454545454545497</v>
      </c>
      <c r="AX9" s="13">
        <v>0.18181818181818199</v>
      </c>
      <c r="AY9" s="13"/>
      <c r="AZ9" s="13">
        <v>0.38709677419354799</v>
      </c>
      <c r="BA9" s="13">
        <v>0.1875</v>
      </c>
      <c r="BB9" s="13"/>
      <c r="BC9" s="13">
        <v>0.28571428571428598</v>
      </c>
      <c r="BD9" s="13">
        <v>0.22727272727272699</v>
      </c>
      <c r="BE9" s="13"/>
      <c r="BF9" s="13">
        <v>0.17647058823529399</v>
      </c>
      <c r="BG9" s="13">
        <v>0.36</v>
      </c>
      <c r="BH9" s="13"/>
      <c r="BI9" s="13">
        <v>0.28571428571428598</v>
      </c>
      <c r="BJ9" s="13">
        <v>0.26388888888888901</v>
      </c>
      <c r="BK9" s="13"/>
      <c r="BL9" s="13">
        <v>0.43333333333333302</v>
      </c>
      <c r="BM9" s="13">
        <v>0.16666666666666699</v>
      </c>
    </row>
    <row r="10" spans="2:65" ht="43.2" x14ac:dyDescent="0.3">
      <c r="B10" s="14" t="s">
        <v>350</v>
      </c>
      <c r="C10" s="13">
        <v>0.253164556962025</v>
      </c>
      <c r="D10" s="13">
        <v>0.266666666666667</v>
      </c>
      <c r="E10" s="13">
        <v>0.24489795918367299</v>
      </c>
      <c r="F10" s="13"/>
      <c r="G10" s="13">
        <v>0.214285714285714</v>
      </c>
      <c r="H10" s="13">
        <v>0.33333333333333298</v>
      </c>
      <c r="I10" s="13">
        <v>0.27777777777777801</v>
      </c>
      <c r="J10" s="13">
        <v>0</v>
      </c>
      <c r="K10" s="13">
        <v>0.2</v>
      </c>
      <c r="L10" s="13">
        <v>0</v>
      </c>
      <c r="M10" s="13"/>
      <c r="N10" s="13">
        <v>0.4</v>
      </c>
      <c r="O10" s="13">
        <v>0</v>
      </c>
      <c r="P10" s="13">
        <v>0.25</v>
      </c>
      <c r="Q10" s="13">
        <v>0.13636363636363599</v>
      </c>
      <c r="R10" s="13"/>
      <c r="S10" s="13">
        <v>0.33333333333333298</v>
      </c>
      <c r="T10" s="13">
        <v>9.0909090909090898E-2</v>
      </c>
      <c r="U10" s="13">
        <v>0</v>
      </c>
      <c r="V10" s="13">
        <v>0.4</v>
      </c>
      <c r="W10" s="13">
        <v>0</v>
      </c>
      <c r="X10" s="13">
        <v>0.27272727272727298</v>
      </c>
      <c r="Y10" s="13">
        <v>0.2</v>
      </c>
      <c r="Z10" s="13">
        <v>0.25</v>
      </c>
      <c r="AA10" s="13">
        <v>0.33333333333333298</v>
      </c>
      <c r="AB10" s="13">
        <v>0.33333333333333298</v>
      </c>
      <c r="AC10" s="13">
        <v>0.25</v>
      </c>
      <c r="AD10" s="13" t="s">
        <v>197</v>
      </c>
      <c r="AE10" s="13"/>
      <c r="AF10" s="13">
        <v>0.253164556962025</v>
      </c>
      <c r="AG10" s="13" t="s">
        <v>197</v>
      </c>
      <c r="AH10" s="13"/>
      <c r="AI10" s="13">
        <v>0.25396825396825401</v>
      </c>
      <c r="AJ10" s="13">
        <v>0.25</v>
      </c>
      <c r="AK10" s="13" t="s">
        <v>197</v>
      </c>
      <c r="AL10" s="13"/>
      <c r="AM10" s="13">
        <v>0.23529411764705899</v>
      </c>
      <c r="AN10" s="13" t="s">
        <v>197</v>
      </c>
      <c r="AO10" s="13" t="s">
        <v>197</v>
      </c>
      <c r="AP10" s="13"/>
      <c r="AQ10" s="13">
        <v>0.30232558139534899</v>
      </c>
      <c r="AR10" s="13">
        <v>0.194444444444444</v>
      </c>
      <c r="AS10" s="13"/>
      <c r="AT10" s="13">
        <v>0.266666666666667</v>
      </c>
      <c r="AU10" s="13">
        <v>0.213114754098361</v>
      </c>
      <c r="AV10" s="13"/>
      <c r="AW10" s="13">
        <v>0.18181818181818199</v>
      </c>
      <c r="AX10" s="13">
        <v>0.29090909090909101</v>
      </c>
      <c r="AY10" s="13"/>
      <c r="AZ10" s="13">
        <v>0.12903225806451599</v>
      </c>
      <c r="BA10" s="13">
        <v>0.33333333333333298</v>
      </c>
      <c r="BB10" s="13"/>
      <c r="BC10" s="13">
        <v>0.238095238095238</v>
      </c>
      <c r="BD10" s="13">
        <v>0.36363636363636398</v>
      </c>
      <c r="BE10" s="13"/>
      <c r="BF10" s="13">
        <v>0.29411764705882398</v>
      </c>
      <c r="BG10" s="13">
        <v>0.2</v>
      </c>
      <c r="BH10" s="13"/>
      <c r="BI10" s="13">
        <v>0</v>
      </c>
      <c r="BJ10" s="13">
        <v>0.27777777777777801</v>
      </c>
      <c r="BK10" s="13"/>
      <c r="BL10" s="13">
        <v>0.16666666666666699</v>
      </c>
      <c r="BM10" s="13">
        <v>0.3125</v>
      </c>
    </row>
    <row r="11" spans="2:65" ht="28.8" x14ac:dyDescent="0.3">
      <c r="B11" s="14" t="s">
        <v>351</v>
      </c>
      <c r="C11" s="13">
        <v>0.215189873417722</v>
      </c>
      <c r="D11" s="13">
        <v>0.2</v>
      </c>
      <c r="E11" s="13">
        <v>0.22448979591836701</v>
      </c>
      <c r="F11" s="13"/>
      <c r="G11" s="13">
        <v>0.35714285714285698</v>
      </c>
      <c r="H11" s="13">
        <v>0.21212121212121199</v>
      </c>
      <c r="I11" s="13">
        <v>0.22222222222222199</v>
      </c>
      <c r="J11" s="13">
        <v>0.16666666666666699</v>
      </c>
      <c r="K11" s="13">
        <v>0</v>
      </c>
      <c r="L11" s="13">
        <v>0</v>
      </c>
      <c r="M11" s="13"/>
      <c r="N11" s="13">
        <v>0.17142857142857101</v>
      </c>
      <c r="O11" s="13">
        <v>0.4</v>
      </c>
      <c r="P11" s="13">
        <v>0.16666666666666699</v>
      </c>
      <c r="Q11" s="13">
        <v>0.22727272727272699</v>
      </c>
      <c r="R11" s="13"/>
      <c r="S11" s="13">
        <v>9.5238095238095205E-2</v>
      </c>
      <c r="T11" s="13">
        <v>0.27272727272727298</v>
      </c>
      <c r="U11" s="13">
        <v>0</v>
      </c>
      <c r="V11" s="13">
        <v>0.2</v>
      </c>
      <c r="W11" s="13">
        <v>0.5</v>
      </c>
      <c r="X11" s="13">
        <v>0.27272727272727298</v>
      </c>
      <c r="Y11" s="13">
        <v>0.4</v>
      </c>
      <c r="Z11" s="13">
        <v>0.25</v>
      </c>
      <c r="AA11" s="13">
        <v>0.33333333333333298</v>
      </c>
      <c r="AB11" s="13">
        <v>0</v>
      </c>
      <c r="AC11" s="13">
        <v>0</v>
      </c>
      <c r="AD11" s="13" t="s">
        <v>197</v>
      </c>
      <c r="AE11" s="13"/>
      <c r="AF11" s="13">
        <v>0.215189873417722</v>
      </c>
      <c r="AG11" s="13" t="s">
        <v>197</v>
      </c>
      <c r="AH11" s="13"/>
      <c r="AI11" s="13">
        <v>0.206349206349206</v>
      </c>
      <c r="AJ11" s="13">
        <v>0.25</v>
      </c>
      <c r="AK11" s="13" t="s">
        <v>197</v>
      </c>
      <c r="AL11" s="13"/>
      <c r="AM11" s="13">
        <v>0.23529411764705899</v>
      </c>
      <c r="AN11" s="13" t="s">
        <v>197</v>
      </c>
      <c r="AO11" s="13" t="s">
        <v>197</v>
      </c>
      <c r="AP11" s="13"/>
      <c r="AQ11" s="13">
        <v>0.25581395348837199</v>
      </c>
      <c r="AR11" s="13">
        <v>0.16666666666666699</v>
      </c>
      <c r="AS11" s="13"/>
      <c r="AT11" s="13">
        <v>0.2</v>
      </c>
      <c r="AU11" s="13">
        <v>0.22950819672131101</v>
      </c>
      <c r="AV11" s="13"/>
      <c r="AW11" s="13">
        <v>0.13636363636363599</v>
      </c>
      <c r="AX11" s="13">
        <v>0.25454545454545502</v>
      </c>
      <c r="AY11" s="13"/>
      <c r="AZ11" s="13">
        <v>0.19354838709677399</v>
      </c>
      <c r="BA11" s="13">
        <v>0.22916666666666699</v>
      </c>
      <c r="BB11" s="13"/>
      <c r="BC11" s="13">
        <v>0.19047619047618999</v>
      </c>
      <c r="BD11" s="13">
        <v>0.27272727272727298</v>
      </c>
      <c r="BE11" s="13"/>
      <c r="BF11" s="13">
        <v>0.11764705882352899</v>
      </c>
      <c r="BG11" s="13">
        <v>0.24</v>
      </c>
      <c r="BH11" s="13"/>
      <c r="BI11" s="13">
        <v>0.28571428571428598</v>
      </c>
      <c r="BJ11" s="13">
        <v>0.20833333333333301</v>
      </c>
      <c r="BK11" s="13"/>
      <c r="BL11" s="13">
        <v>0.2</v>
      </c>
      <c r="BM11" s="13">
        <v>0.22916666666666699</v>
      </c>
    </row>
    <row r="12" spans="2:65" ht="43.2" x14ac:dyDescent="0.3">
      <c r="B12" s="14" t="s">
        <v>352</v>
      </c>
      <c r="C12" s="13">
        <v>0.20253164556962</v>
      </c>
      <c r="D12" s="13">
        <v>0.233333333333333</v>
      </c>
      <c r="E12" s="13">
        <v>0.183673469387755</v>
      </c>
      <c r="F12" s="13"/>
      <c r="G12" s="13">
        <v>0.214285714285714</v>
      </c>
      <c r="H12" s="13">
        <v>0.24242424242424199</v>
      </c>
      <c r="I12" s="13">
        <v>0.11111111111111099</v>
      </c>
      <c r="J12" s="13">
        <v>0</v>
      </c>
      <c r="K12" s="13">
        <v>0.4</v>
      </c>
      <c r="L12" s="13">
        <v>0.33333333333333298</v>
      </c>
      <c r="M12" s="13"/>
      <c r="N12" s="13">
        <v>0.14285714285714299</v>
      </c>
      <c r="O12" s="13">
        <v>0.4</v>
      </c>
      <c r="P12" s="13">
        <v>0.33333333333333298</v>
      </c>
      <c r="Q12" s="13">
        <v>0.13636363636363599</v>
      </c>
      <c r="R12" s="13"/>
      <c r="S12" s="13">
        <v>0.14285714285714299</v>
      </c>
      <c r="T12" s="13">
        <v>0.54545454545454497</v>
      </c>
      <c r="U12" s="13">
        <v>0</v>
      </c>
      <c r="V12" s="13">
        <v>0</v>
      </c>
      <c r="W12" s="13">
        <v>0.25</v>
      </c>
      <c r="X12" s="13">
        <v>9.0909090909090898E-2</v>
      </c>
      <c r="Y12" s="13">
        <v>0</v>
      </c>
      <c r="Z12" s="13">
        <v>0.5</v>
      </c>
      <c r="AA12" s="13">
        <v>0.22222222222222199</v>
      </c>
      <c r="AB12" s="13">
        <v>0.33333333333333298</v>
      </c>
      <c r="AC12" s="13">
        <v>0</v>
      </c>
      <c r="AD12" s="13" t="s">
        <v>197</v>
      </c>
      <c r="AE12" s="13"/>
      <c r="AF12" s="13">
        <v>0.20253164556962</v>
      </c>
      <c r="AG12" s="13" t="s">
        <v>197</v>
      </c>
      <c r="AH12" s="13"/>
      <c r="AI12" s="13">
        <v>0.22222222222222199</v>
      </c>
      <c r="AJ12" s="13">
        <v>0.125</v>
      </c>
      <c r="AK12" s="13" t="s">
        <v>197</v>
      </c>
      <c r="AL12" s="13"/>
      <c r="AM12" s="13">
        <v>0.220588235294118</v>
      </c>
      <c r="AN12" s="13" t="s">
        <v>197</v>
      </c>
      <c r="AO12" s="13" t="s">
        <v>197</v>
      </c>
      <c r="AP12" s="13"/>
      <c r="AQ12" s="13">
        <v>0.209302325581395</v>
      </c>
      <c r="AR12" s="13">
        <v>0.194444444444444</v>
      </c>
      <c r="AS12" s="13"/>
      <c r="AT12" s="13">
        <v>0.133333333333333</v>
      </c>
      <c r="AU12" s="13">
        <v>0.22950819672131101</v>
      </c>
      <c r="AV12" s="13"/>
      <c r="AW12" s="13">
        <v>0.13636363636363599</v>
      </c>
      <c r="AX12" s="13">
        <v>0.218181818181818</v>
      </c>
      <c r="AY12" s="13"/>
      <c r="AZ12" s="13">
        <v>0.19354838709677399</v>
      </c>
      <c r="BA12" s="13">
        <v>0.20833333333333301</v>
      </c>
      <c r="BB12" s="13"/>
      <c r="BC12" s="13">
        <v>0.19047619047618999</v>
      </c>
      <c r="BD12" s="13">
        <v>9.0909090909090898E-2</v>
      </c>
      <c r="BE12" s="13"/>
      <c r="BF12" s="13">
        <v>0.17647058823529399</v>
      </c>
      <c r="BG12" s="13">
        <v>0.2</v>
      </c>
      <c r="BH12" s="13"/>
      <c r="BI12" s="13">
        <v>0.28571428571428598</v>
      </c>
      <c r="BJ12" s="13">
        <v>0.194444444444444</v>
      </c>
      <c r="BK12" s="13"/>
      <c r="BL12" s="13">
        <v>0.266666666666667</v>
      </c>
      <c r="BM12" s="13">
        <v>0.14583333333333301</v>
      </c>
    </row>
    <row r="13" spans="2:65" x14ac:dyDescent="0.3">
      <c r="B13" s="14" t="s">
        <v>353</v>
      </c>
      <c r="C13" s="13">
        <v>0.189873417721519</v>
      </c>
      <c r="D13" s="13">
        <v>0.266666666666667</v>
      </c>
      <c r="E13" s="13">
        <v>0.14285714285714299</v>
      </c>
      <c r="F13" s="13"/>
      <c r="G13" s="13">
        <v>0.28571428571428598</v>
      </c>
      <c r="H13" s="13">
        <v>0.12121212121212099</v>
      </c>
      <c r="I13" s="13">
        <v>0.11111111111111099</v>
      </c>
      <c r="J13" s="13">
        <v>0.33333333333333298</v>
      </c>
      <c r="K13" s="13">
        <v>0.4</v>
      </c>
      <c r="L13" s="13">
        <v>0.33333333333333298</v>
      </c>
      <c r="M13" s="13"/>
      <c r="N13" s="13">
        <v>0.114285714285714</v>
      </c>
      <c r="O13" s="13">
        <v>0.2</v>
      </c>
      <c r="P13" s="13">
        <v>0.25</v>
      </c>
      <c r="Q13" s="13">
        <v>0.27272727272727298</v>
      </c>
      <c r="R13" s="13"/>
      <c r="S13" s="13">
        <v>0.19047619047618999</v>
      </c>
      <c r="T13" s="13">
        <v>0.18181818181818199</v>
      </c>
      <c r="U13" s="13">
        <v>0</v>
      </c>
      <c r="V13" s="13">
        <v>0</v>
      </c>
      <c r="W13" s="13">
        <v>0</v>
      </c>
      <c r="X13" s="13">
        <v>0.36363636363636398</v>
      </c>
      <c r="Y13" s="13">
        <v>0</v>
      </c>
      <c r="Z13" s="13">
        <v>0.25</v>
      </c>
      <c r="AA13" s="13">
        <v>0.22222222222222199</v>
      </c>
      <c r="AB13" s="13">
        <v>0.33333333333333298</v>
      </c>
      <c r="AC13" s="13">
        <v>0.25</v>
      </c>
      <c r="AD13" s="13" t="s">
        <v>197</v>
      </c>
      <c r="AE13" s="13"/>
      <c r="AF13" s="13">
        <v>0.189873417721519</v>
      </c>
      <c r="AG13" s="13" t="s">
        <v>197</v>
      </c>
      <c r="AH13" s="13"/>
      <c r="AI13" s="13">
        <v>0.206349206349206</v>
      </c>
      <c r="AJ13" s="13">
        <v>0.125</v>
      </c>
      <c r="AK13" s="13" t="s">
        <v>197</v>
      </c>
      <c r="AL13" s="13"/>
      <c r="AM13" s="13">
        <v>0.191176470588235</v>
      </c>
      <c r="AN13" s="13" t="s">
        <v>197</v>
      </c>
      <c r="AO13" s="13" t="s">
        <v>197</v>
      </c>
      <c r="AP13" s="13"/>
      <c r="AQ13" s="13">
        <v>0.186046511627907</v>
      </c>
      <c r="AR13" s="13">
        <v>0.194444444444444</v>
      </c>
      <c r="AS13" s="13"/>
      <c r="AT13" s="13">
        <v>0.2</v>
      </c>
      <c r="AU13" s="13">
        <v>0.19672131147541</v>
      </c>
      <c r="AV13" s="13"/>
      <c r="AW13" s="13">
        <v>0.18181818181818199</v>
      </c>
      <c r="AX13" s="13">
        <v>0.2</v>
      </c>
      <c r="AY13" s="13"/>
      <c r="AZ13" s="13">
        <v>0.25806451612903197</v>
      </c>
      <c r="BA13" s="13">
        <v>0.14583333333333301</v>
      </c>
      <c r="BB13" s="13"/>
      <c r="BC13" s="13">
        <v>0.26190476190476197</v>
      </c>
      <c r="BD13" s="13">
        <v>4.5454545454545497E-2</v>
      </c>
      <c r="BE13" s="13"/>
      <c r="BF13" s="13">
        <v>0.23529411764705899</v>
      </c>
      <c r="BG13" s="13">
        <v>0.28000000000000003</v>
      </c>
      <c r="BH13" s="13"/>
      <c r="BI13" s="13">
        <v>0.28571428571428598</v>
      </c>
      <c r="BJ13" s="13">
        <v>0.180555555555556</v>
      </c>
      <c r="BK13" s="13"/>
      <c r="BL13" s="13">
        <v>0.266666666666667</v>
      </c>
      <c r="BM13" s="13">
        <v>0.14583333333333301</v>
      </c>
    </row>
    <row r="14" spans="2:65" ht="28.8" x14ac:dyDescent="0.3">
      <c r="B14" s="14" t="s">
        <v>354</v>
      </c>
      <c r="C14" s="13">
        <v>0.177215189873418</v>
      </c>
      <c r="D14" s="13">
        <v>0.16666666666666699</v>
      </c>
      <c r="E14" s="13">
        <v>0.183673469387755</v>
      </c>
      <c r="F14" s="13"/>
      <c r="G14" s="13">
        <v>7.1428571428571397E-2</v>
      </c>
      <c r="H14" s="13">
        <v>0.27272727272727298</v>
      </c>
      <c r="I14" s="13">
        <v>5.5555555555555601E-2</v>
      </c>
      <c r="J14" s="13">
        <v>0.16666666666666699</v>
      </c>
      <c r="K14" s="13">
        <v>0.4</v>
      </c>
      <c r="L14" s="13">
        <v>0</v>
      </c>
      <c r="M14" s="13"/>
      <c r="N14" s="13">
        <v>0.25714285714285701</v>
      </c>
      <c r="O14" s="13">
        <v>0.2</v>
      </c>
      <c r="P14" s="13">
        <v>8.3333333333333301E-2</v>
      </c>
      <c r="Q14" s="13">
        <v>9.0909090909090898E-2</v>
      </c>
      <c r="R14" s="13"/>
      <c r="S14" s="13">
        <v>0.19047619047618999</v>
      </c>
      <c r="T14" s="13">
        <v>0.27272727272727298</v>
      </c>
      <c r="U14" s="13">
        <v>0.5</v>
      </c>
      <c r="V14" s="13">
        <v>0</v>
      </c>
      <c r="W14" s="13">
        <v>0.25</v>
      </c>
      <c r="X14" s="13">
        <v>0.18181818181818199</v>
      </c>
      <c r="Y14" s="13">
        <v>0</v>
      </c>
      <c r="Z14" s="13">
        <v>0</v>
      </c>
      <c r="AA14" s="13">
        <v>0.22222222222222199</v>
      </c>
      <c r="AB14" s="13">
        <v>0.33333333333333298</v>
      </c>
      <c r="AC14" s="13">
        <v>0</v>
      </c>
      <c r="AD14" s="13" t="s">
        <v>197</v>
      </c>
      <c r="AE14" s="13"/>
      <c r="AF14" s="13">
        <v>0.177215189873418</v>
      </c>
      <c r="AG14" s="13" t="s">
        <v>197</v>
      </c>
      <c r="AH14" s="13"/>
      <c r="AI14" s="13">
        <v>0.158730158730159</v>
      </c>
      <c r="AJ14" s="13">
        <v>0.25</v>
      </c>
      <c r="AK14" s="13" t="s">
        <v>197</v>
      </c>
      <c r="AL14" s="13"/>
      <c r="AM14" s="13">
        <v>0.161764705882353</v>
      </c>
      <c r="AN14" s="13" t="s">
        <v>197</v>
      </c>
      <c r="AO14" s="13" t="s">
        <v>197</v>
      </c>
      <c r="AP14" s="13"/>
      <c r="AQ14" s="13">
        <v>0.209302325581395</v>
      </c>
      <c r="AR14" s="13">
        <v>0.13888888888888901</v>
      </c>
      <c r="AS14" s="13"/>
      <c r="AT14" s="13">
        <v>0.133333333333333</v>
      </c>
      <c r="AU14" s="13">
        <v>0.19672131147541</v>
      </c>
      <c r="AV14" s="13"/>
      <c r="AW14" s="13">
        <v>0.13636363636363599</v>
      </c>
      <c r="AX14" s="13">
        <v>0.2</v>
      </c>
      <c r="AY14" s="13"/>
      <c r="AZ14" s="13">
        <v>0.12903225806451599</v>
      </c>
      <c r="BA14" s="13">
        <v>0.20833333333333301</v>
      </c>
      <c r="BB14" s="13"/>
      <c r="BC14" s="13">
        <v>0.214285714285714</v>
      </c>
      <c r="BD14" s="13">
        <v>4.5454545454545497E-2</v>
      </c>
      <c r="BE14" s="13"/>
      <c r="BF14" s="13">
        <v>0.23529411764705899</v>
      </c>
      <c r="BG14" s="13">
        <v>0.2</v>
      </c>
      <c r="BH14" s="13"/>
      <c r="BI14" s="13">
        <v>0</v>
      </c>
      <c r="BJ14" s="13">
        <v>0.194444444444444</v>
      </c>
      <c r="BK14" s="13"/>
      <c r="BL14" s="13">
        <v>0.16666666666666699</v>
      </c>
      <c r="BM14" s="13">
        <v>0.1875</v>
      </c>
    </row>
    <row r="15" spans="2:65" x14ac:dyDescent="0.3">
      <c r="B15" s="14" t="s">
        <v>91</v>
      </c>
      <c r="C15" s="22">
        <v>2.53164556962025E-2</v>
      </c>
      <c r="D15" s="22">
        <v>0</v>
      </c>
      <c r="E15" s="22">
        <v>4.08163265306122E-2</v>
      </c>
      <c r="F15" s="22"/>
      <c r="G15" s="22">
        <v>7.1428571428571397E-2</v>
      </c>
      <c r="H15" s="22">
        <v>0</v>
      </c>
      <c r="I15" s="22">
        <v>5.5555555555555601E-2</v>
      </c>
      <c r="J15" s="22">
        <v>0</v>
      </c>
      <c r="K15" s="22">
        <v>0</v>
      </c>
      <c r="L15" s="22">
        <v>0</v>
      </c>
      <c r="M15" s="22"/>
      <c r="N15" s="22">
        <v>0</v>
      </c>
      <c r="O15" s="22">
        <v>0.1</v>
      </c>
      <c r="P15" s="22">
        <v>0</v>
      </c>
      <c r="Q15" s="22">
        <v>4.5454545454545497E-2</v>
      </c>
      <c r="R15" s="22"/>
      <c r="S15" s="22">
        <v>4.7619047619047603E-2</v>
      </c>
      <c r="T15" s="22">
        <v>0</v>
      </c>
      <c r="U15" s="22">
        <v>0</v>
      </c>
      <c r="V15" s="22">
        <v>0</v>
      </c>
      <c r="W15" s="22">
        <v>0</v>
      </c>
      <c r="X15" s="22">
        <v>0</v>
      </c>
      <c r="Y15" s="22">
        <v>0</v>
      </c>
      <c r="Z15" s="22">
        <v>0</v>
      </c>
      <c r="AA15" s="22">
        <v>0</v>
      </c>
      <c r="AB15" s="22">
        <v>0</v>
      </c>
      <c r="AC15" s="22">
        <v>0.25</v>
      </c>
      <c r="AD15" s="22" t="s">
        <v>197</v>
      </c>
      <c r="AE15" s="22"/>
      <c r="AF15" s="22">
        <v>2.53164556962025E-2</v>
      </c>
      <c r="AG15" s="22" t="s">
        <v>197</v>
      </c>
      <c r="AH15" s="22"/>
      <c r="AI15" s="22">
        <v>1.58730158730159E-2</v>
      </c>
      <c r="AJ15" s="22">
        <v>6.25E-2</v>
      </c>
      <c r="AK15" s="22" t="s">
        <v>197</v>
      </c>
      <c r="AL15" s="22"/>
      <c r="AM15" s="22">
        <v>1.4705882352941201E-2</v>
      </c>
      <c r="AN15" s="22" t="s">
        <v>197</v>
      </c>
      <c r="AO15" s="22" t="s">
        <v>197</v>
      </c>
      <c r="AP15" s="22"/>
      <c r="AQ15" s="22">
        <v>2.32558139534884E-2</v>
      </c>
      <c r="AR15" s="22">
        <v>2.7777777777777801E-2</v>
      </c>
      <c r="AS15" s="22"/>
      <c r="AT15" s="22">
        <v>0.133333333333333</v>
      </c>
      <c r="AU15" s="22">
        <v>0</v>
      </c>
      <c r="AV15" s="22"/>
      <c r="AW15" s="22">
        <v>4.5454545454545497E-2</v>
      </c>
      <c r="AX15" s="22">
        <v>1.8181818181818198E-2</v>
      </c>
      <c r="AY15" s="22"/>
      <c r="AZ15" s="22">
        <v>0</v>
      </c>
      <c r="BA15" s="22">
        <v>4.1666666666666699E-2</v>
      </c>
      <c r="BB15" s="22"/>
      <c r="BC15" s="22">
        <v>4.7619047619047603E-2</v>
      </c>
      <c r="BD15" s="22">
        <v>0</v>
      </c>
      <c r="BE15" s="22"/>
      <c r="BF15" s="22">
        <v>5.8823529411764698E-2</v>
      </c>
      <c r="BG15" s="22">
        <v>0.04</v>
      </c>
      <c r="BH15" s="22"/>
      <c r="BI15" s="22">
        <v>0.14285714285714299</v>
      </c>
      <c r="BJ15" s="22">
        <v>1.38888888888889E-2</v>
      </c>
      <c r="BK15" s="22"/>
      <c r="BL15" s="22">
        <v>0</v>
      </c>
      <c r="BM15" s="22">
        <v>4.1666666666666699E-2</v>
      </c>
    </row>
    <row r="16" spans="2:65" x14ac:dyDescent="0.3">
      <c r="B16" s="15" t="s">
        <v>288</v>
      </c>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L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2" width="20.77734375" customWidth="1"/>
  </cols>
  <sheetData>
    <row r="2" spans="2:12" ht="40.049999999999997" customHeight="1" x14ac:dyDescent="0.3">
      <c r="D2" s="32" t="s">
        <v>369</v>
      </c>
      <c r="E2" s="29"/>
      <c r="F2" s="29"/>
      <c r="G2" s="29"/>
      <c r="H2" s="29"/>
      <c r="I2" s="29"/>
      <c r="J2" s="29"/>
      <c r="K2" s="29"/>
      <c r="L2" s="29"/>
    </row>
    <row r="6" spans="2:12" ht="49.95" customHeight="1" x14ac:dyDescent="0.3">
      <c r="B6" s="16" t="s">
        <v>15</v>
      </c>
      <c r="C6" s="16" t="s">
        <v>356</v>
      </c>
      <c r="D6" s="16" t="s">
        <v>357</v>
      </c>
      <c r="E6" s="16" t="s">
        <v>358</v>
      </c>
      <c r="F6" s="16" t="s">
        <v>359</v>
      </c>
      <c r="G6" s="16" t="s">
        <v>360</v>
      </c>
      <c r="H6" s="16" t="s">
        <v>361</v>
      </c>
      <c r="I6" s="16" t="s">
        <v>362</v>
      </c>
      <c r="J6" s="16" t="s">
        <v>363</v>
      </c>
      <c r="K6" s="16" t="s">
        <v>364</v>
      </c>
    </row>
    <row r="7" spans="2:12" x14ac:dyDescent="0.3">
      <c r="B7" s="14" t="s">
        <v>365</v>
      </c>
      <c r="C7" s="13">
        <v>0.75189107413010603</v>
      </c>
      <c r="D7" s="13">
        <v>0.62481089258698896</v>
      </c>
      <c r="E7" s="13">
        <v>0.51891074130105896</v>
      </c>
      <c r="F7" s="13">
        <v>0.913767019667171</v>
      </c>
      <c r="G7" s="13">
        <v>0.48260211800302599</v>
      </c>
      <c r="H7" s="13">
        <v>0.88350983358547697</v>
      </c>
      <c r="I7" s="13">
        <v>0.73222390317700503</v>
      </c>
      <c r="J7" s="13">
        <v>0.331316187594554</v>
      </c>
      <c r="K7" s="13">
        <v>0.38653555219364599</v>
      </c>
    </row>
    <row r="8" spans="2:12" ht="28.8" x14ac:dyDescent="0.3">
      <c r="B8" s="14" t="s">
        <v>366</v>
      </c>
      <c r="C8" s="13">
        <v>0.145990922844176</v>
      </c>
      <c r="D8" s="13">
        <v>0.172465960665658</v>
      </c>
      <c r="E8" s="13">
        <v>0.27004538577912302</v>
      </c>
      <c r="F8" s="13">
        <v>4.7655068078668698E-2</v>
      </c>
      <c r="G8" s="13">
        <v>0.24432677760968199</v>
      </c>
      <c r="H8" s="13">
        <v>6.88350983358548E-2</v>
      </c>
      <c r="I8" s="13">
        <v>0.15431164901664099</v>
      </c>
      <c r="J8" s="13">
        <v>0.34266263237518901</v>
      </c>
      <c r="K8" s="13">
        <v>0.31089258698941002</v>
      </c>
    </row>
    <row r="9" spans="2:12" ht="28.8" x14ac:dyDescent="0.3">
      <c r="B9" s="14" t="s">
        <v>367</v>
      </c>
      <c r="C9" s="13">
        <v>4.16036308623298E-2</v>
      </c>
      <c r="D9" s="13">
        <v>5.9757942511346397E-2</v>
      </c>
      <c r="E9" s="13">
        <v>4.6142208774583998E-2</v>
      </c>
      <c r="F9" s="13">
        <v>2.1180030257186101E-2</v>
      </c>
      <c r="G9" s="13">
        <v>5.3706505295007603E-2</v>
      </c>
      <c r="H9" s="13">
        <v>2.1936459909228399E-2</v>
      </c>
      <c r="I9" s="13">
        <v>4.3872919818456903E-2</v>
      </c>
      <c r="J9" s="13">
        <v>7.48865355521936E-2</v>
      </c>
      <c r="K9" s="13">
        <v>6.0514372163388799E-2</v>
      </c>
    </row>
    <row r="10" spans="2:12" x14ac:dyDescent="0.3">
      <c r="B10" s="14" t="s">
        <v>368</v>
      </c>
      <c r="C10" s="13">
        <v>3.6308623298033298E-2</v>
      </c>
      <c r="D10" s="13">
        <v>7.18608169440242E-2</v>
      </c>
      <c r="E10" s="13">
        <v>0.102118003025719</v>
      </c>
      <c r="F10" s="13">
        <v>9.0771558245083192E-3</v>
      </c>
      <c r="G10" s="13">
        <v>0.125567322239032</v>
      </c>
      <c r="H10" s="13">
        <v>7.5642965204235999E-3</v>
      </c>
      <c r="I10" s="13">
        <v>3.1013615733736798E-2</v>
      </c>
      <c r="J10" s="13">
        <v>0.155068078668684</v>
      </c>
      <c r="K10" s="13">
        <v>0.16111951588502299</v>
      </c>
    </row>
    <row r="11" spans="2:12" x14ac:dyDescent="0.3">
      <c r="B11" s="14" t="s">
        <v>91</v>
      </c>
      <c r="C11" s="13">
        <v>2.4205748865355502E-2</v>
      </c>
      <c r="D11" s="13">
        <v>7.1104387291981805E-2</v>
      </c>
      <c r="E11" s="13">
        <v>6.2783661119515902E-2</v>
      </c>
      <c r="F11" s="13">
        <v>8.3207261724659604E-3</v>
      </c>
      <c r="G11" s="13">
        <v>9.3797276853252606E-2</v>
      </c>
      <c r="H11" s="13">
        <v>1.81543116490166E-2</v>
      </c>
      <c r="I11" s="13">
        <v>3.85779122541604E-2</v>
      </c>
      <c r="J11" s="13">
        <v>9.6066565809379695E-2</v>
      </c>
      <c r="K11" s="13">
        <v>8.0937972768532498E-2</v>
      </c>
    </row>
    <row r="12" spans="2:12" x14ac:dyDescent="0.3">
      <c r="B12" s="15"/>
      <c r="C12" s="15"/>
      <c r="D12" s="15"/>
      <c r="E12" s="15"/>
      <c r="F12" s="15"/>
      <c r="G12" s="15"/>
      <c r="H12" s="15"/>
      <c r="I12" s="15"/>
      <c r="J12" s="15"/>
      <c r="K12" s="15"/>
    </row>
    <row r="13" spans="2:12" x14ac:dyDescent="0.3">
      <c r="B13" t="s">
        <v>80</v>
      </c>
    </row>
    <row r="14" spans="2:12" x14ac:dyDescent="0.3">
      <c r="B14" t="s">
        <v>81</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0.75189107413010603</v>
      </c>
      <c r="D8" s="13">
        <v>0.77046548956661298</v>
      </c>
      <c r="E8" s="13">
        <v>0.73410404624277503</v>
      </c>
      <c r="F8" s="13"/>
      <c r="G8" s="13">
        <v>0.74033149171270696</v>
      </c>
      <c r="H8" s="13">
        <v>0.747899159663866</v>
      </c>
      <c r="I8" s="13">
        <v>0.76383763837638396</v>
      </c>
      <c r="J8" s="13">
        <v>0.73459715639810397</v>
      </c>
      <c r="K8" s="13">
        <v>0.82442748091603102</v>
      </c>
      <c r="L8" s="13">
        <v>0.71929824561403499</v>
      </c>
      <c r="M8" s="13"/>
      <c r="N8" s="13">
        <v>0.75106382978723396</v>
      </c>
      <c r="O8" s="13">
        <v>0.77058823529411802</v>
      </c>
      <c r="P8" s="13">
        <v>0.72471910112359506</v>
      </c>
      <c r="Q8" s="13">
        <v>0.73981191222570497</v>
      </c>
      <c r="R8" s="13"/>
      <c r="S8" s="13">
        <v>0.75432525951557095</v>
      </c>
      <c r="T8" s="13">
        <v>0.68656716417910402</v>
      </c>
      <c r="U8" s="13">
        <v>0.79032258064516103</v>
      </c>
      <c r="V8" s="13">
        <v>0.78095238095238095</v>
      </c>
      <c r="W8" s="13">
        <v>0.76470588235294101</v>
      </c>
      <c r="X8" s="13">
        <v>0.80303030303030298</v>
      </c>
      <c r="Y8" s="13">
        <v>0.74766355140186902</v>
      </c>
      <c r="Z8" s="13">
        <v>0.8</v>
      </c>
      <c r="AA8" s="13">
        <v>0.74213836477987405</v>
      </c>
      <c r="AB8" s="13">
        <v>0.71276595744680804</v>
      </c>
      <c r="AC8" s="13">
        <v>0.76470588235294101</v>
      </c>
      <c r="AD8" s="13">
        <v>0.65217391304347805</v>
      </c>
      <c r="AE8" s="13"/>
      <c r="AF8" s="13">
        <v>0.77917189460476799</v>
      </c>
      <c r="AG8" s="13">
        <v>0.71011673151750998</v>
      </c>
      <c r="AH8" s="13"/>
      <c r="AI8" s="13">
        <v>0.74152542372881403</v>
      </c>
      <c r="AJ8" s="13">
        <v>0.70129870129870098</v>
      </c>
      <c r="AK8" s="13">
        <v>0.81791907514450901</v>
      </c>
      <c r="AL8" s="13"/>
      <c r="AM8" s="13">
        <v>0.80882352941176505</v>
      </c>
      <c r="AN8" s="13">
        <v>0.67307692307692302</v>
      </c>
      <c r="AO8" s="13">
        <v>0.71111111111111103</v>
      </c>
      <c r="AP8" s="13"/>
      <c r="AQ8" s="13">
        <v>0.73008849557522104</v>
      </c>
      <c r="AR8" s="13">
        <v>0.77500000000000002</v>
      </c>
      <c r="AS8" s="13"/>
      <c r="AT8" s="13">
        <v>0.71171171171171199</v>
      </c>
      <c r="AU8" s="13">
        <v>0.76850886339937396</v>
      </c>
      <c r="AV8" s="13"/>
      <c r="AW8" s="13">
        <v>0.79036827195467396</v>
      </c>
      <c r="AX8" s="13">
        <v>0.73662119622245503</v>
      </c>
      <c r="AY8" s="13"/>
      <c r="AZ8" s="13">
        <v>0.78413284132841299</v>
      </c>
      <c r="BA8" s="13">
        <v>0.72894736842105301</v>
      </c>
      <c r="BB8" s="13"/>
      <c r="BC8" s="13">
        <v>0.79885057471264398</v>
      </c>
      <c r="BD8" s="13">
        <v>0.69130434782608696</v>
      </c>
      <c r="BE8" s="13"/>
      <c r="BF8" s="13">
        <v>0.77941176470588203</v>
      </c>
      <c r="BG8" s="13">
        <v>0.81132075471698095</v>
      </c>
      <c r="BH8" s="13"/>
      <c r="BI8" s="13">
        <v>0.72463768115941996</v>
      </c>
      <c r="BJ8" s="13">
        <v>0.75705731394354103</v>
      </c>
      <c r="BK8" s="13"/>
      <c r="BL8" s="13">
        <v>0.78613861386138595</v>
      </c>
      <c r="BM8" s="13">
        <v>0.73106060606060597</v>
      </c>
    </row>
    <row r="9" spans="2:65" ht="28.8" x14ac:dyDescent="0.3">
      <c r="B9" s="14" t="s">
        <v>366</v>
      </c>
      <c r="C9" s="13">
        <v>0.145990922844176</v>
      </c>
      <c r="D9" s="13">
        <v>0.11878009630818601</v>
      </c>
      <c r="E9" s="13">
        <v>0.170520231213873</v>
      </c>
      <c r="F9" s="13"/>
      <c r="G9" s="13">
        <v>0.16574585635359099</v>
      </c>
      <c r="H9" s="13">
        <v>0.16806722689075601</v>
      </c>
      <c r="I9" s="13">
        <v>0.12915129151291499</v>
      </c>
      <c r="J9" s="13">
        <v>0.16587677725118499</v>
      </c>
      <c r="K9" s="13">
        <v>6.8702290076335895E-2</v>
      </c>
      <c r="L9" s="13">
        <v>0.140350877192982</v>
      </c>
      <c r="M9" s="13"/>
      <c r="N9" s="13">
        <v>0.16382978723404301</v>
      </c>
      <c r="O9" s="13">
        <v>0.120588235294118</v>
      </c>
      <c r="P9" s="13">
        <v>0.15730337078651699</v>
      </c>
      <c r="Q9" s="13">
        <v>0.14733542319749199</v>
      </c>
      <c r="R9" s="13"/>
      <c r="S9" s="13">
        <v>0.14186851211072701</v>
      </c>
      <c r="T9" s="13">
        <v>0.171641791044776</v>
      </c>
      <c r="U9" s="13">
        <v>0.14516129032258099</v>
      </c>
      <c r="V9" s="13">
        <v>0.104761904761905</v>
      </c>
      <c r="W9" s="13">
        <v>0.159663865546218</v>
      </c>
      <c r="X9" s="13">
        <v>0.11363636363636399</v>
      </c>
      <c r="Y9" s="13">
        <v>0.13084112149532701</v>
      </c>
      <c r="Z9" s="13">
        <v>0.133333333333333</v>
      </c>
      <c r="AA9" s="13">
        <v>0.15094339622641501</v>
      </c>
      <c r="AB9" s="13">
        <v>0.170212765957447</v>
      </c>
      <c r="AC9" s="13">
        <v>0.17647058823529399</v>
      </c>
      <c r="AD9" s="13">
        <v>0.217391304347826</v>
      </c>
      <c r="AE9" s="13"/>
      <c r="AF9" s="13">
        <v>0.13550815558343801</v>
      </c>
      <c r="AG9" s="13">
        <v>0.16342412451361901</v>
      </c>
      <c r="AH9" s="13"/>
      <c r="AI9" s="13">
        <v>0.161016949152542</v>
      </c>
      <c r="AJ9" s="13">
        <v>0.15584415584415601</v>
      </c>
      <c r="AK9" s="13">
        <v>0.115606936416185</v>
      </c>
      <c r="AL9" s="13"/>
      <c r="AM9" s="13">
        <v>0.14705882352941199</v>
      </c>
      <c r="AN9" s="13">
        <v>0.21153846153846201</v>
      </c>
      <c r="AO9" s="13">
        <v>0.133333333333333</v>
      </c>
      <c r="AP9" s="13"/>
      <c r="AQ9" s="13">
        <v>0.16814159292035399</v>
      </c>
      <c r="AR9" s="13">
        <v>0.12343750000000001</v>
      </c>
      <c r="AS9" s="13"/>
      <c r="AT9" s="13">
        <v>0.15915915915915901</v>
      </c>
      <c r="AU9" s="13">
        <v>0.13764337851929101</v>
      </c>
      <c r="AV9" s="13"/>
      <c r="AW9" s="13">
        <v>0.14730878186968799</v>
      </c>
      <c r="AX9" s="13">
        <v>0.14690451206715599</v>
      </c>
      <c r="AY9" s="13"/>
      <c r="AZ9" s="13">
        <v>0.118081180811808</v>
      </c>
      <c r="BA9" s="13">
        <v>0.16710526315789501</v>
      </c>
      <c r="BB9" s="13"/>
      <c r="BC9" s="13">
        <v>0.13218390804597699</v>
      </c>
      <c r="BD9" s="13">
        <v>0.16521739130434801</v>
      </c>
      <c r="BE9" s="13"/>
      <c r="BF9" s="13">
        <v>0.161764705882353</v>
      </c>
      <c r="BG9" s="13">
        <v>0.113207547169811</v>
      </c>
      <c r="BH9" s="13"/>
      <c r="BI9" s="13">
        <v>0.13043478260869601</v>
      </c>
      <c r="BJ9" s="13">
        <v>0.14542343883661199</v>
      </c>
      <c r="BK9" s="13"/>
      <c r="BL9" s="13">
        <v>0.12277227722772301</v>
      </c>
      <c r="BM9" s="13">
        <v>0.16287878787878801</v>
      </c>
    </row>
    <row r="10" spans="2:65" ht="28.8" x14ac:dyDescent="0.3">
      <c r="B10" s="14" t="s">
        <v>367</v>
      </c>
      <c r="C10" s="13">
        <v>4.16036308623298E-2</v>
      </c>
      <c r="D10" s="13">
        <v>4.3338683788122001E-2</v>
      </c>
      <c r="E10" s="13">
        <v>4.0462427745664699E-2</v>
      </c>
      <c r="F10" s="13"/>
      <c r="G10" s="13">
        <v>3.3149171270718203E-2</v>
      </c>
      <c r="H10" s="13">
        <v>4.20168067226891E-2</v>
      </c>
      <c r="I10" s="13">
        <v>4.0590405904058997E-2</v>
      </c>
      <c r="J10" s="13">
        <v>2.3696682464454999E-2</v>
      </c>
      <c r="K10" s="13">
        <v>6.8702290076335895E-2</v>
      </c>
      <c r="L10" s="13">
        <v>5.2631578947368397E-2</v>
      </c>
      <c r="M10" s="13"/>
      <c r="N10" s="13">
        <v>4.2553191489361701E-2</v>
      </c>
      <c r="O10" s="13">
        <v>0.05</v>
      </c>
      <c r="P10" s="13">
        <v>4.49438202247191E-2</v>
      </c>
      <c r="Q10" s="13">
        <v>2.8213166144200601E-2</v>
      </c>
      <c r="R10" s="13"/>
      <c r="S10" s="13">
        <v>4.8442906574394498E-2</v>
      </c>
      <c r="T10" s="13">
        <v>3.7313432835820899E-2</v>
      </c>
      <c r="U10" s="13">
        <v>4.8387096774193498E-2</v>
      </c>
      <c r="V10" s="13">
        <v>5.7142857142857099E-2</v>
      </c>
      <c r="W10" s="13">
        <v>5.0420168067226899E-2</v>
      </c>
      <c r="X10" s="13">
        <v>2.27272727272727E-2</v>
      </c>
      <c r="Y10" s="13">
        <v>6.5420560747663503E-2</v>
      </c>
      <c r="Z10" s="13">
        <v>0</v>
      </c>
      <c r="AA10" s="13">
        <v>1.88679245283019E-2</v>
      </c>
      <c r="AB10" s="13">
        <v>5.31914893617021E-2</v>
      </c>
      <c r="AC10" s="13">
        <v>2.9411764705882401E-2</v>
      </c>
      <c r="AD10" s="13">
        <v>4.3478260869565202E-2</v>
      </c>
      <c r="AE10" s="13"/>
      <c r="AF10" s="13">
        <v>3.8895859473023799E-2</v>
      </c>
      <c r="AG10" s="13">
        <v>4.66926070038911E-2</v>
      </c>
      <c r="AH10" s="13"/>
      <c r="AI10" s="13">
        <v>4.6610169491525397E-2</v>
      </c>
      <c r="AJ10" s="13">
        <v>0.103896103896104</v>
      </c>
      <c r="AK10" s="13">
        <v>2.8901734104046201E-2</v>
      </c>
      <c r="AL10" s="13"/>
      <c r="AM10" s="13">
        <v>2.9411764705882401E-2</v>
      </c>
      <c r="AN10" s="13">
        <v>7.69230769230769E-2</v>
      </c>
      <c r="AO10" s="13">
        <v>8.8888888888888906E-2</v>
      </c>
      <c r="AP10" s="13"/>
      <c r="AQ10" s="13">
        <v>4.71976401179941E-2</v>
      </c>
      <c r="AR10" s="13">
        <v>3.5937499999999997E-2</v>
      </c>
      <c r="AS10" s="13"/>
      <c r="AT10" s="13">
        <v>5.4054054054054099E-2</v>
      </c>
      <c r="AU10" s="13">
        <v>3.7539103232533899E-2</v>
      </c>
      <c r="AV10" s="13"/>
      <c r="AW10" s="13">
        <v>2.8328611898017001E-2</v>
      </c>
      <c r="AX10" s="13">
        <v>4.6169989506820601E-2</v>
      </c>
      <c r="AY10" s="13"/>
      <c r="AZ10" s="13">
        <v>2.9520295202952001E-2</v>
      </c>
      <c r="BA10" s="13">
        <v>0.05</v>
      </c>
      <c r="BB10" s="13"/>
      <c r="BC10" s="13">
        <v>4.31034482758621E-2</v>
      </c>
      <c r="BD10" s="13">
        <v>6.08695652173913E-2</v>
      </c>
      <c r="BE10" s="13"/>
      <c r="BF10" s="13">
        <v>2.9411764705882401E-2</v>
      </c>
      <c r="BG10" s="13">
        <v>5.1886792452830198E-2</v>
      </c>
      <c r="BH10" s="13"/>
      <c r="BI10" s="13">
        <v>2.8985507246376802E-2</v>
      </c>
      <c r="BJ10" s="13">
        <v>4.3627031650983701E-2</v>
      </c>
      <c r="BK10" s="13"/>
      <c r="BL10" s="13">
        <v>2.9702970297029702E-2</v>
      </c>
      <c r="BM10" s="13">
        <v>4.5454545454545497E-2</v>
      </c>
    </row>
    <row r="11" spans="2:65" x14ac:dyDescent="0.3">
      <c r="B11" s="14" t="s">
        <v>368</v>
      </c>
      <c r="C11" s="13">
        <v>3.6308623298033298E-2</v>
      </c>
      <c r="D11" s="13">
        <v>4.3338683788122001E-2</v>
      </c>
      <c r="E11" s="13">
        <v>3.0346820809248599E-2</v>
      </c>
      <c r="F11" s="13"/>
      <c r="G11" s="13">
        <v>4.9723756906077297E-2</v>
      </c>
      <c r="H11" s="13">
        <v>1.6806722689075598E-2</v>
      </c>
      <c r="I11" s="13">
        <v>4.4280442804428E-2</v>
      </c>
      <c r="J11" s="13">
        <v>3.7914691943128E-2</v>
      </c>
      <c r="K11" s="13">
        <v>2.2900763358778602E-2</v>
      </c>
      <c r="L11" s="13">
        <v>5.8479532163742701E-2</v>
      </c>
      <c r="M11" s="13"/>
      <c r="N11" s="13">
        <v>2.7659574468085101E-2</v>
      </c>
      <c r="O11" s="13">
        <v>3.8235294117647103E-2</v>
      </c>
      <c r="P11" s="13">
        <v>5.6179775280898903E-2</v>
      </c>
      <c r="Q11" s="13">
        <v>3.7617554858934199E-2</v>
      </c>
      <c r="R11" s="13"/>
      <c r="S11" s="13">
        <v>3.1141868512110701E-2</v>
      </c>
      <c r="T11" s="13">
        <v>5.9701492537313397E-2</v>
      </c>
      <c r="U11" s="13">
        <v>1.6129032258064498E-2</v>
      </c>
      <c r="V11" s="13">
        <v>3.8095238095238099E-2</v>
      </c>
      <c r="W11" s="13">
        <v>1.6806722689075598E-2</v>
      </c>
      <c r="X11" s="13">
        <v>3.7878787878787901E-2</v>
      </c>
      <c r="Y11" s="13">
        <v>4.67289719626168E-2</v>
      </c>
      <c r="Z11" s="13">
        <v>3.3333333333333298E-2</v>
      </c>
      <c r="AA11" s="13">
        <v>5.0314465408804999E-2</v>
      </c>
      <c r="AB11" s="13">
        <v>3.1914893617021302E-2</v>
      </c>
      <c r="AC11" s="13">
        <v>1.4705882352941201E-2</v>
      </c>
      <c r="AD11" s="13">
        <v>4.3478260869565202E-2</v>
      </c>
      <c r="AE11" s="13"/>
      <c r="AF11" s="13">
        <v>2.63488080301129E-2</v>
      </c>
      <c r="AG11" s="13">
        <v>5.0583657587548597E-2</v>
      </c>
      <c r="AH11" s="13"/>
      <c r="AI11" s="13">
        <v>3.8135593220338999E-2</v>
      </c>
      <c r="AJ11" s="13">
        <v>2.5974025974026E-2</v>
      </c>
      <c r="AK11" s="13">
        <v>1.7341040462427699E-2</v>
      </c>
      <c r="AL11" s="13"/>
      <c r="AM11" s="13">
        <v>0</v>
      </c>
      <c r="AN11" s="13">
        <v>1.9230769230769201E-2</v>
      </c>
      <c r="AO11" s="13">
        <v>5.1851851851851899E-2</v>
      </c>
      <c r="AP11" s="13"/>
      <c r="AQ11" s="13">
        <v>3.6873156342182897E-2</v>
      </c>
      <c r="AR11" s="13">
        <v>3.5937499999999997E-2</v>
      </c>
      <c r="AS11" s="13"/>
      <c r="AT11" s="13">
        <v>5.1051051051051101E-2</v>
      </c>
      <c r="AU11" s="13">
        <v>3.2325338894681997E-2</v>
      </c>
      <c r="AV11" s="13"/>
      <c r="AW11" s="13">
        <v>1.69971671388102E-2</v>
      </c>
      <c r="AX11" s="13">
        <v>4.3022035676810101E-2</v>
      </c>
      <c r="AY11" s="13"/>
      <c r="AZ11" s="13">
        <v>3.6900369003690002E-2</v>
      </c>
      <c r="BA11" s="13">
        <v>3.4210526315789497E-2</v>
      </c>
      <c r="BB11" s="13"/>
      <c r="BC11" s="13">
        <v>1.72413793103448E-2</v>
      </c>
      <c r="BD11" s="13">
        <v>4.3478260869565202E-2</v>
      </c>
      <c r="BE11" s="13"/>
      <c r="BF11" s="13">
        <v>2.2058823529411801E-2</v>
      </c>
      <c r="BG11" s="13">
        <v>1.41509433962264E-2</v>
      </c>
      <c r="BH11" s="13"/>
      <c r="BI11" s="13">
        <v>7.2463768115942004E-2</v>
      </c>
      <c r="BJ11" s="13">
        <v>3.1650983746792101E-2</v>
      </c>
      <c r="BK11" s="13"/>
      <c r="BL11" s="13">
        <v>2.9702970297029702E-2</v>
      </c>
      <c r="BM11" s="13">
        <v>4.1666666666666699E-2</v>
      </c>
    </row>
    <row r="12" spans="2:65" x14ac:dyDescent="0.3">
      <c r="B12" s="14" t="s">
        <v>91</v>
      </c>
      <c r="C12" s="22">
        <v>2.4205748865355502E-2</v>
      </c>
      <c r="D12" s="22">
        <v>2.4077046548956701E-2</v>
      </c>
      <c r="E12" s="22">
        <v>2.4566473988439301E-2</v>
      </c>
      <c r="F12" s="22"/>
      <c r="G12" s="22">
        <v>1.1049723756906099E-2</v>
      </c>
      <c r="H12" s="22">
        <v>2.5210084033613401E-2</v>
      </c>
      <c r="I12" s="22">
        <v>2.2140221402214E-2</v>
      </c>
      <c r="J12" s="22">
        <v>3.7914691943128E-2</v>
      </c>
      <c r="K12" s="22">
        <v>1.5267175572519101E-2</v>
      </c>
      <c r="L12" s="22">
        <v>2.9239766081871298E-2</v>
      </c>
      <c r="M12" s="22"/>
      <c r="N12" s="22">
        <v>1.48936170212766E-2</v>
      </c>
      <c r="O12" s="22">
        <v>2.0588235294117602E-2</v>
      </c>
      <c r="P12" s="22">
        <v>1.6853932584269701E-2</v>
      </c>
      <c r="Q12" s="22">
        <v>4.70219435736677E-2</v>
      </c>
      <c r="R12" s="22"/>
      <c r="S12" s="22">
        <v>2.42214532871972E-2</v>
      </c>
      <c r="T12" s="22">
        <v>4.47761194029851E-2</v>
      </c>
      <c r="U12" s="22">
        <v>0</v>
      </c>
      <c r="V12" s="22">
        <v>1.9047619047619001E-2</v>
      </c>
      <c r="W12" s="22">
        <v>8.4033613445378096E-3</v>
      </c>
      <c r="X12" s="22">
        <v>2.27272727272727E-2</v>
      </c>
      <c r="Y12" s="22">
        <v>9.3457943925233603E-3</v>
      </c>
      <c r="Z12" s="22">
        <v>3.3333333333333298E-2</v>
      </c>
      <c r="AA12" s="22">
        <v>3.77358490566038E-2</v>
      </c>
      <c r="AB12" s="22">
        <v>3.1914893617021302E-2</v>
      </c>
      <c r="AC12" s="22">
        <v>1.4705882352941201E-2</v>
      </c>
      <c r="AD12" s="22">
        <v>4.3478260869565202E-2</v>
      </c>
      <c r="AE12" s="22"/>
      <c r="AF12" s="22">
        <v>2.0075282308657499E-2</v>
      </c>
      <c r="AG12" s="22">
        <v>2.91828793774319E-2</v>
      </c>
      <c r="AH12" s="22"/>
      <c r="AI12" s="22">
        <v>1.27118644067797E-2</v>
      </c>
      <c r="AJ12" s="22">
        <v>1.2987012987013E-2</v>
      </c>
      <c r="AK12" s="22">
        <v>2.0231213872832401E-2</v>
      </c>
      <c r="AL12" s="22"/>
      <c r="AM12" s="22">
        <v>1.4705882352941201E-2</v>
      </c>
      <c r="AN12" s="22">
        <v>1.9230769230769201E-2</v>
      </c>
      <c r="AO12" s="22">
        <v>1.48148148148148E-2</v>
      </c>
      <c r="AP12" s="22"/>
      <c r="AQ12" s="22">
        <v>1.7699115044247801E-2</v>
      </c>
      <c r="AR12" s="22">
        <v>2.9687499999999999E-2</v>
      </c>
      <c r="AS12" s="22"/>
      <c r="AT12" s="22">
        <v>2.4024024024024E-2</v>
      </c>
      <c r="AU12" s="22">
        <v>2.39833159541189E-2</v>
      </c>
      <c r="AV12" s="22"/>
      <c r="AW12" s="22">
        <v>1.69971671388102E-2</v>
      </c>
      <c r="AX12" s="22">
        <v>2.7282266526757599E-2</v>
      </c>
      <c r="AY12" s="22"/>
      <c r="AZ12" s="22">
        <v>3.1365313653136502E-2</v>
      </c>
      <c r="BA12" s="22">
        <v>1.9736842105263198E-2</v>
      </c>
      <c r="BB12" s="22"/>
      <c r="BC12" s="22">
        <v>8.6206896551724102E-3</v>
      </c>
      <c r="BD12" s="22">
        <v>3.9130434782608699E-2</v>
      </c>
      <c r="BE12" s="22"/>
      <c r="BF12" s="22">
        <v>7.3529411764705899E-3</v>
      </c>
      <c r="BG12" s="22">
        <v>9.4339622641509396E-3</v>
      </c>
      <c r="BH12" s="22"/>
      <c r="BI12" s="22">
        <v>4.3478260869565202E-2</v>
      </c>
      <c r="BJ12" s="22">
        <v>2.22412318220701E-2</v>
      </c>
      <c r="BK12" s="22"/>
      <c r="BL12" s="22">
        <v>3.1683168316831697E-2</v>
      </c>
      <c r="BM12" s="22">
        <v>1.8939393939393898E-2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0.62481089258698896</v>
      </c>
      <c r="D8" s="13">
        <v>0.64044943820224698</v>
      </c>
      <c r="E8" s="13">
        <v>0.61127167630057799</v>
      </c>
      <c r="F8" s="13"/>
      <c r="G8" s="13">
        <v>0.55801104972375704</v>
      </c>
      <c r="H8" s="13">
        <v>0.56302521008403394</v>
      </c>
      <c r="I8" s="13">
        <v>0.66789667896678995</v>
      </c>
      <c r="J8" s="13">
        <v>0.64928909952606595</v>
      </c>
      <c r="K8" s="13">
        <v>0.76335877862595403</v>
      </c>
      <c r="L8" s="13">
        <v>0.61988304093567204</v>
      </c>
      <c r="M8" s="13"/>
      <c r="N8" s="13">
        <v>0.62127659574468097</v>
      </c>
      <c r="O8" s="13">
        <v>0.629411764705882</v>
      </c>
      <c r="P8" s="13">
        <v>0.61235955056179803</v>
      </c>
      <c r="Q8" s="13">
        <v>0.62695924764890298</v>
      </c>
      <c r="R8" s="13"/>
      <c r="S8" s="13">
        <v>0.60207612456747395</v>
      </c>
      <c r="T8" s="13">
        <v>0.61940298507462699</v>
      </c>
      <c r="U8" s="13">
        <v>0.66129032258064502</v>
      </c>
      <c r="V8" s="13">
        <v>0.61904761904761896</v>
      </c>
      <c r="W8" s="13">
        <v>0.67226890756302504</v>
      </c>
      <c r="X8" s="13">
        <v>0.52272727272727304</v>
      </c>
      <c r="Y8" s="13">
        <v>0.70093457943925197</v>
      </c>
      <c r="Z8" s="13">
        <v>0.63333333333333297</v>
      </c>
      <c r="AA8" s="13">
        <v>0.61006289308176098</v>
      </c>
      <c r="AB8" s="13">
        <v>0.60638297872340396</v>
      </c>
      <c r="AC8" s="13">
        <v>0.70588235294117696</v>
      </c>
      <c r="AD8" s="13">
        <v>0.78260869565217395</v>
      </c>
      <c r="AE8" s="13"/>
      <c r="AF8" s="13">
        <v>0.63488080301129202</v>
      </c>
      <c r="AG8" s="13">
        <v>0.61089494163424096</v>
      </c>
      <c r="AH8" s="13"/>
      <c r="AI8" s="13">
        <v>0.572033898305085</v>
      </c>
      <c r="AJ8" s="13">
        <v>0.61038961038961004</v>
      </c>
      <c r="AK8" s="13">
        <v>0.71098265895953805</v>
      </c>
      <c r="AL8" s="13"/>
      <c r="AM8" s="13">
        <v>0.57352941176470595</v>
      </c>
      <c r="AN8" s="13">
        <v>0.44230769230769201</v>
      </c>
      <c r="AO8" s="13">
        <v>0.61481481481481504</v>
      </c>
      <c r="AP8" s="13"/>
      <c r="AQ8" s="13">
        <v>0.56489675516224203</v>
      </c>
      <c r="AR8" s="13">
        <v>0.68906250000000002</v>
      </c>
      <c r="AS8" s="13"/>
      <c r="AT8" s="13">
        <v>0.55555555555555602</v>
      </c>
      <c r="AU8" s="13">
        <v>0.65276329509906195</v>
      </c>
      <c r="AV8" s="13"/>
      <c r="AW8" s="13">
        <v>0.628895184135977</v>
      </c>
      <c r="AX8" s="13">
        <v>0.62329485834207798</v>
      </c>
      <c r="AY8" s="13"/>
      <c r="AZ8" s="13">
        <v>0.67158671586715901</v>
      </c>
      <c r="BA8" s="13">
        <v>0.59210526315789502</v>
      </c>
      <c r="BB8" s="13"/>
      <c r="BC8" s="13">
        <v>0.65229885057471304</v>
      </c>
      <c r="BD8" s="13">
        <v>0.63043478260869601</v>
      </c>
      <c r="BE8" s="13"/>
      <c r="BF8" s="13">
        <v>0.63235294117647101</v>
      </c>
      <c r="BG8" s="13">
        <v>0.66509433962264197</v>
      </c>
      <c r="BH8" s="13"/>
      <c r="BI8" s="13">
        <v>0.54347826086956497</v>
      </c>
      <c r="BJ8" s="13">
        <v>0.63644140290846896</v>
      </c>
      <c r="BK8" s="13"/>
      <c r="BL8" s="13">
        <v>0.66534653465346505</v>
      </c>
      <c r="BM8" s="13">
        <v>0.60227272727272696</v>
      </c>
    </row>
    <row r="9" spans="2:65" ht="28.8" x14ac:dyDescent="0.3">
      <c r="B9" s="14" t="s">
        <v>366</v>
      </c>
      <c r="C9" s="13">
        <v>0.172465960665658</v>
      </c>
      <c r="D9" s="13">
        <v>0.16051364365971099</v>
      </c>
      <c r="E9" s="13">
        <v>0.180635838150289</v>
      </c>
      <c r="F9" s="13"/>
      <c r="G9" s="13">
        <v>0.22099447513812201</v>
      </c>
      <c r="H9" s="13">
        <v>0.204481792717087</v>
      </c>
      <c r="I9" s="13">
        <v>0.154981549815498</v>
      </c>
      <c r="J9" s="13">
        <v>0.15639810426540299</v>
      </c>
      <c r="K9" s="13">
        <v>9.9236641221374003E-2</v>
      </c>
      <c r="L9" s="13">
        <v>0.157894736842105</v>
      </c>
      <c r="M9" s="13"/>
      <c r="N9" s="13">
        <v>0.180851063829787</v>
      </c>
      <c r="O9" s="13">
        <v>0.17058823529411801</v>
      </c>
      <c r="P9" s="13">
        <v>0.17977528089887601</v>
      </c>
      <c r="Q9" s="13">
        <v>0.163009404388715</v>
      </c>
      <c r="R9" s="13"/>
      <c r="S9" s="13">
        <v>0.19377162629757799</v>
      </c>
      <c r="T9" s="13">
        <v>0.19402985074626899</v>
      </c>
      <c r="U9" s="13">
        <v>0.16129032258064499</v>
      </c>
      <c r="V9" s="13">
        <v>0.180952380952381</v>
      </c>
      <c r="W9" s="13">
        <v>0.151260504201681</v>
      </c>
      <c r="X9" s="13">
        <v>0.19696969696969699</v>
      </c>
      <c r="Y9" s="13">
        <v>0.14953271028037399</v>
      </c>
      <c r="Z9" s="13">
        <v>0.133333333333333</v>
      </c>
      <c r="AA9" s="13">
        <v>0.20125786163522</v>
      </c>
      <c r="AB9" s="13">
        <v>0.180851063829787</v>
      </c>
      <c r="AC9" s="13">
        <v>5.8823529411764698E-2</v>
      </c>
      <c r="AD9" s="13">
        <v>0</v>
      </c>
      <c r="AE9" s="13"/>
      <c r="AF9" s="13">
        <v>0.17189460476787999</v>
      </c>
      <c r="AG9" s="13">
        <v>0.17509727626459101</v>
      </c>
      <c r="AH9" s="13"/>
      <c r="AI9" s="13">
        <v>0.20762711864406799</v>
      </c>
      <c r="AJ9" s="13">
        <v>0.168831168831169</v>
      </c>
      <c r="AK9" s="13">
        <v>0.14161849710982699</v>
      </c>
      <c r="AL9" s="13"/>
      <c r="AM9" s="13">
        <v>0.23529411764705899</v>
      </c>
      <c r="AN9" s="13">
        <v>0.28846153846153799</v>
      </c>
      <c r="AO9" s="13">
        <v>0.155555555555556</v>
      </c>
      <c r="AP9" s="13"/>
      <c r="AQ9" s="13">
        <v>0.20206489675516201</v>
      </c>
      <c r="AR9" s="13">
        <v>0.14218749999999999</v>
      </c>
      <c r="AS9" s="13"/>
      <c r="AT9" s="13">
        <v>0.18918918918918901</v>
      </c>
      <c r="AU9" s="13">
        <v>0.16371220020855101</v>
      </c>
      <c r="AV9" s="13"/>
      <c r="AW9" s="13">
        <v>0.19830028328611901</v>
      </c>
      <c r="AX9" s="13">
        <v>0.164742917103882</v>
      </c>
      <c r="AY9" s="13"/>
      <c r="AZ9" s="13">
        <v>0.156826568265683</v>
      </c>
      <c r="BA9" s="13">
        <v>0.18421052631578899</v>
      </c>
      <c r="BB9" s="13"/>
      <c r="BC9" s="13">
        <v>0.17528735632183901</v>
      </c>
      <c r="BD9" s="13">
        <v>0.16521739130434801</v>
      </c>
      <c r="BE9" s="13"/>
      <c r="BF9" s="13">
        <v>0.20588235294117599</v>
      </c>
      <c r="BG9" s="13">
        <v>0.155660377358491</v>
      </c>
      <c r="BH9" s="13"/>
      <c r="BI9" s="13">
        <v>0.188405797101449</v>
      </c>
      <c r="BJ9" s="13">
        <v>0.168520102651839</v>
      </c>
      <c r="BK9" s="13"/>
      <c r="BL9" s="13">
        <v>0.16831683168316799</v>
      </c>
      <c r="BM9" s="13">
        <v>0.17171717171717199</v>
      </c>
    </row>
    <row r="10" spans="2:65" ht="28.8" x14ac:dyDescent="0.3">
      <c r="B10" s="14" t="s">
        <v>367</v>
      </c>
      <c r="C10" s="13">
        <v>5.9757942511346397E-2</v>
      </c>
      <c r="D10" s="13">
        <v>7.0626003210272903E-2</v>
      </c>
      <c r="E10" s="13">
        <v>5.05780346820809E-2</v>
      </c>
      <c r="F10" s="13"/>
      <c r="G10" s="13">
        <v>7.18232044198895E-2</v>
      </c>
      <c r="H10" s="13">
        <v>7.5630252100840303E-2</v>
      </c>
      <c r="I10" s="13">
        <v>5.5350553505535097E-2</v>
      </c>
      <c r="J10" s="13">
        <v>3.7914691943128E-2</v>
      </c>
      <c r="K10" s="13">
        <v>6.1068702290076299E-2</v>
      </c>
      <c r="L10" s="13">
        <v>4.6783625730994101E-2</v>
      </c>
      <c r="M10" s="13"/>
      <c r="N10" s="13">
        <v>5.7446808510638298E-2</v>
      </c>
      <c r="O10" s="13">
        <v>7.0588235294117604E-2</v>
      </c>
      <c r="P10" s="13">
        <v>7.3033707865168496E-2</v>
      </c>
      <c r="Q10" s="13">
        <v>4.0752351097178702E-2</v>
      </c>
      <c r="R10" s="13"/>
      <c r="S10" s="13">
        <v>7.6124567474048402E-2</v>
      </c>
      <c r="T10" s="13">
        <v>2.2388059701492501E-2</v>
      </c>
      <c r="U10" s="13">
        <v>6.4516129032258104E-2</v>
      </c>
      <c r="V10" s="13">
        <v>4.7619047619047603E-2</v>
      </c>
      <c r="W10" s="13">
        <v>6.7226890756302504E-2</v>
      </c>
      <c r="X10" s="13">
        <v>6.8181818181818205E-2</v>
      </c>
      <c r="Y10" s="13">
        <v>4.67289719626168E-2</v>
      </c>
      <c r="Z10" s="13">
        <v>3.3333333333333298E-2</v>
      </c>
      <c r="AA10" s="13">
        <v>7.5471698113207503E-2</v>
      </c>
      <c r="AB10" s="13">
        <v>4.2553191489361701E-2</v>
      </c>
      <c r="AC10" s="13">
        <v>4.4117647058823498E-2</v>
      </c>
      <c r="AD10" s="13">
        <v>0.13043478260869601</v>
      </c>
      <c r="AE10" s="13"/>
      <c r="AF10" s="13">
        <v>5.7716436637390199E-2</v>
      </c>
      <c r="AG10" s="13">
        <v>6.2256809338521402E-2</v>
      </c>
      <c r="AH10" s="13"/>
      <c r="AI10" s="13">
        <v>5.5084745762711898E-2</v>
      </c>
      <c r="AJ10" s="13">
        <v>0.11688311688311701</v>
      </c>
      <c r="AK10" s="13">
        <v>2.8901734104046201E-2</v>
      </c>
      <c r="AL10" s="13"/>
      <c r="AM10" s="13">
        <v>2.9411764705882401E-2</v>
      </c>
      <c r="AN10" s="13">
        <v>0.115384615384615</v>
      </c>
      <c r="AO10" s="13">
        <v>8.1481481481481502E-2</v>
      </c>
      <c r="AP10" s="13"/>
      <c r="AQ10" s="13">
        <v>7.5221238938053103E-2</v>
      </c>
      <c r="AR10" s="13">
        <v>4.3749999999999997E-2</v>
      </c>
      <c r="AS10" s="13"/>
      <c r="AT10" s="13">
        <v>8.7087087087087095E-2</v>
      </c>
      <c r="AU10" s="13">
        <v>5.2137643378519297E-2</v>
      </c>
      <c r="AV10" s="13"/>
      <c r="AW10" s="13">
        <v>5.6657223796034002E-2</v>
      </c>
      <c r="AX10" s="13">
        <v>6.0860440713536197E-2</v>
      </c>
      <c r="AY10" s="13"/>
      <c r="AZ10" s="13">
        <v>3.6900369003690002E-2</v>
      </c>
      <c r="BA10" s="13">
        <v>7.4999999999999997E-2</v>
      </c>
      <c r="BB10" s="13"/>
      <c r="BC10" s="13">
        <v>5.1724137931034503E-2</v>
      </c>
      <c r="BD10" s="13">
        <v>5.21739130434783E-2</v>
      </c>
      <c r="BE10" s="13"/>
      <c r="BF10" s="13">
        <v>4.4117647058823498E-2</v>
      </c>
      <c r="BG10" s="13">
        <v>5.6603773584905703E-2</v>
      </c>
      <c r="BH10" s="13"/>
      <c r="BI10" s="13">
        <v>0.108695652173913</v>
      </c>
      <c r="BJ10" s="13">
        <v>5.3892215568862298E-2</v>
      </c>
      <c r="BK10" s="13"/>
      <c r="BL10" s="13">
        <v>4.7524752475247498E-2</v>
      </c>
      <c r="BM10" s="13">
        <v>6.6919191919191906E-2</v>
      </c>
    </row>
    <row r="11" spans="2:65" x14ac:dyDescent="0.3">
      <c r="B11" s="14" t="s">
        <v>368</v>
      </c>
      <c r="C11" s="13">
        <v>7.18608169440242E-2</v>
      </c>
      <c r="D11" s="13">
        <v>6.9020866773675804E-2</v>
      </c>
      <c r="E11" s="13">
        <v>7.5144508670520194E-2</v>
      </c>
      <c r="F11" s="13"/>
      <c r="G11" s="13">
        <v>9.3922651933701695E-2</v>
      </c>
      <c r="H11" s="13">
        <v>8.40336134453782E-2</v>
      </c>
      <c r="I11" s="13">
        <v>5.5350553505535097E-2</v>
      </c>
      <c r="J11" s="13">
        <v>9.4786729857819899E-2</v>
      </c>
      <c r="K11" s="13">
        <v>3.0534351145038201E-2</v>
      </c>
      <c r="L11" s="13">
        <v>5.2631578947368397E-2</v>
      </c>
      <c r="M11" s="13"/>
      <c r="N11" s="13">
        <v>8.29787234042553E-2</v>
      </c>
      <c r="O11" s="13">
        <v>5.8823529411764698E-2</v>
      </c>
      <c r="P11" s="13">
        <v>8.4269662921348298E-2</v>
      </c>
      <c r="Q11" s="13">
        <v>6.2695924764890304E-2</v>
      </c>
      <c r="R11" s="13"/>
      <c r="S11" s="13">
        <v>7.2664359861591699E-2</v>
      </c>
      <c r="T11" s="13">
        <v>8.9552238805970102E-2</v>
      </c>
      <c r="U11" s="13">
        <v>4.8387096774193498E-2</v>
      </c>
      <c r="V11" s="13">
        <v>0.104761904761905</v>
      </c>
      <c r="W11" s="13">
        <v>5.0420168067226899E-2</v>
      </c>
      <c r="X11" s="13">
        <v>0.13636363636363599</v>
      </c>
      <c r="Y11" s="13">
        <v>3.7383177570093497E-2</v>
      </c>
      <c r="Z11" s="13">
        <v>6.6666666666666693E-2</v>
      </c>
      <c r="AA11" s="13">
        <v>5.0314465408804999E-2</v>
      </c>
      <c r="AB11" s="13">
        <v>6.3829787234042507E-2</v>
      </c>
      <c r="AC11" s="13">
        <v>4.4117647058823498E-2</v>
      </c>
      <c r="AD11" s="13">
        <v>4.3478260869565202E-2</v>
      </c>
      <c r="AE11" s="13"/>
      <c r="AF11" s="13">
        <v>6.7754077791719006E-2</v>
      </c>
      <c r="AG11" s="13">
        <v>7.7821011673151794E-2</v>
      </c>
      <c r="AH11" s="13"/>
      <c r="AI11" s="13">
        <v>8.4745762711864403E-2</v>
      </c>
      <c r="AJ11" s="13">
        <v>5.1948051948052E-2</v>
      </c>
      <c r="AK11" s="13">
        <v>6.06936416184971E-2</v>
      </c>
      <c r="AL11" s="13"/>
      <c r="AM11" s="13">
        <v>8.8235294117647106E-2</v>
      </c>
      <c r="AN11" s="13">
        <v>3.8461538461538498E-2</v>
      </c>
      <c r="AO11" s="13">
        <v>9.6296296296296297E-2</v>
      </c>
      <c r="AP11" s="13"/>
      <c r="AQ11" s="13">
        <v>8.70206489675516E-2</v>
      </c>
      <c r="AR11" s="13">
        <v>5.3124999999999999E-2</v>
      </c>
      <c r="AS11" s="13"/>
      <c r="AT11" s="13">
        <v>9.6096096096096095E-2</v>
      </c>
      <c r="AU11" s="13">
        <v>6.0479666319082401E-2</v>
      </c>
      <c r="AV11" s="13"/>
      <c r="AW11" s="13">
        <v>5.3824362606232301E-2</v>
      </c>
      <c r="AX11" s="13">
        <v>7.7649527806925495E-2</v>
      </c>
      <c r="AY11" s="13"/>
      <c r="AZ11" s="13">
        <v>5.7195571955719601E-2</v>
      </c>
      <c r="BA11" s="13">
        <v>8.2894736842105299E-2</v>
      </c>
      <c r="BB11" s="13"/>
      <c r="BC11" s="13">
        <v>7.1839080459770097E-2</v>
      </c>
      <c r="BD11" s="13">
        <v>6.5217391304347797E-2</v>
      </c>
      <c r="BE11" s="13"/>
      <c r="BF11" s="13">
        <v>6.6176470588235295E-2</v>
      </c>
      <c r="BG11" s="13">
        <v>7.5471698113207503E-2</v>
      </c>
      <c r="BH11" s="13"/>
      <c r="BI11" s="13">
        <v>7.2463768115942004E-2</v>
      </c>
      <c r="BJ11" s="13">
        <v>7.1856287425149698E-2</v>
      </c>
      <c r="BK11" s="13"/>
      <c r="BL11" s="13">
        <v>5.74257425742574E-2</v>
      </c>
      <c r="BM11" s="13">
        <v>8.20707070707071E-2</v>
      </c>
    </row>
    <row r="12" spans="2:65" x14ac:dyDescent="0.3">
      <c r="B12" s="14" t="s">
        <v>91</v>
      </c>
      <c r="C12" s="22">
        <v>7.1104387291981805E-2</v>
      </c>
      <c r="D12" s="22">
        <v>5.93900481540931E-2</v>
      </c>
      <c r="E12" s="22">
        <v>8.2369942196531806E-2</v>
      </c>
      <c r="F12" s="22"/>
      <c r="G12" s="22">
        <v>5.5248618784530398E-2</v>
      </c>
      <c r="H12" s="22">
        <v>7.2829131652661097E-2</v>
      </c>
      <c r="I12" s="22">
        <v>6.6420664206642097E-2</v>
      </c>
      <c r="J12" s="22">
        <v>6.1611374407582901E-2</v>
      </c>
      <c r="K12" s="22">
        <v>4.58015267175573E-2</v>
      </c>
      <c r="L12" s="22">
        <v>0.12280701754386</v>
      </c>
      <c r="M12" s="22"/>
      <c r="N12" s="22">
        <v>5.7446808510638298E-2</v>
      </c>
      <c r="O12" s="22">
        <v>7.0588235294117604E-2</v>
      </c>
      <c r="P12" s="22">
        <v>5.0561797752809001E-2</v>
      </c>
      <c r="Q12" s="22">
        <v>0.10658307210031299</v>
      </c>
      <c r="R12" s="22"/>
      <c r="S12" s="22">
        <v>5.5363321799308002E-2</v>
      </c>
      <c r="T12" s="22">
        <v>7.4626865671641798E-2</v>
      </c>
      <c r="U12" s="22">
        <v>6.4516129032258104E-2</v>
      </c>
      <c r="V12" s="22">
        <v>4.7619047619047603E-2</v>
      </c>
      <c r="W12" s="22">
        <v>5.8823529411764698E-2</v>
      </c>
      <c r="X12" s="22">
        <v>7.5757575757575801E-2</v>
      </c>
      <c r="Y12" s="22">
        <v>6.5420560747663503E-2</v>
      </c>
      <c r="Z12" s="22">
        <v>0.133333333333333</v>
      </c>
      <c r="AA12" s="22">
        <v>6.2893081761006303E-2</v>
      </c>
      <c r="AB12" s="22">
        <v>0.10638297872340401</v>
      </c>
      <c r="AC12" s="22">
        <v>0.14705882352941199</v>
      </c>
      <c r="AD12" s="22">
        <v>4.3478260869565202E-2</v>
      </c>
      <c r="AE12" s="22"/>
      <c r="AF12" s="22">
        <v>6.7754077791719006E-2</v>
      </c>
      <c r="AG12" s="22">
        <v>7.3929961089494206E-2</v>
      </c>
      <c r="AH12" s="22"/>
      <c r="AI12" s="22">
        <v>8.0508474576271194E-2</v>
      </c>
      <c r="AJ12" s="22">
        <v>5.1948051948052E-2</v>
      </c>
      <c r="AK12" s="22">
        <v>5.7803468208092498E-2</v>
      </c>
      <c r="AL12" s="22"/>
      <c r="AM12" s="22">
        <v>7.3529411764705899E-2</v>
      </c>
      <c r="AN12" s="22">
        <v>0.115384615384615</v>
      </c>
      <c r="AO12" s="22">
        <v>5.1851851851851899E-2</v>
      </c>
      <c r="AP12" s="22"/>
      <c r="AQ12" s="22">
        <v>7.0796460176991094E-2</v>
      </c>
      <c r="AR12" s="22">
        <v>7.1874999999999994E-2</v>
      </c>
      <c r="AS12" s="22"/>
      <c r="AT12" s="22">
        <v>7.2072072072072099E-2</v>
      </c>
      <c r="AU12" s="22">
        <v>7.0907194994786205E-2</v>
      </c>
      <c r="AV12" s="22"/>
      <c r="AW12" s="22">
        <v>6.2322946175637398E-2</v>
      </c>
      <c r="AX12" s="22">
        <v>7.3452256033578203E-2</v>
      </c>
      <c r="AY12" s="22"/>
      <c r="AZ12" s="22">
        <v>7.7490774907749096E-2</v>
      </c>
      <c r="BA12" s="22">
        <v>6.5789473684210495E-2</v>
      </c>
      <c r="BB12" s="22"/>
      <c r="BC12" s="22">
        <v>4.8850574712643702E-2</v>
      </c>
      <c r="BD12" s="22">
        <v>8.6956521739130405E-2</v>
      </c>
      <c r="BE12" s="22"/>
      <c r="BF12" s="22">
        <v>5.1470588235294101E-2</v>
      </c>
      <c r="BG12" s="22">
        <v>4.71698113207547E-2</v>
      </c>
      <c r="BH12" s="22"/>
      <c r="BI12" s="22">
        <v>8.6956521739130405E-2</v>
      </c>
      <c r="BJ12" s="22">
        <v>6.9289991445680099E-2</v>
      </c>
      <c r="BK12" s="22"/>
      <c r="BL12" s="22">
        <v>6.1386138613861399E-2</v>
      </c>
      <c r="BM12" s="22">
        <v>7.7020202020202003E-2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0.51891074130105896</v>
      </c>
      <c r="D8" s="13">
        <v>0.521669341894061</v>
      </c>
      <c r="E8" s="13">
        <v>0.51589595375722497</v>
      </c>
      <c r="F8" s="13"/>
      <c r="G8" s="13">
        <v>0.49171270718232002</v>
      </c>
      <c r="H8" s="13">
        <v>0.50140056022408996</v>
      </c>
      <c r="I8" s="13">
        <v>0.55719557195572</v>
      </c>
      <c r="J8" s="13">
        <v>0.50710900473933695</v>
      </c>
      <c r="K8" s="13">
        <v>0.55725190839694705</v>
      </c>
      <c r="L8" s="13">
        <v>0.50877192982456099</v>
      </c>
      <c r="M8" s="13"/>
      <c r="N8" s="13">
        <v>0.50425531914893595</v>
      </c>
      <c r="O8" s="13">
        <v>0.54117647058823504</v>
      </c>
      <c r="P8" s="13">
        <v>0.52808988764044895</v>
      </c>
      <c r="Q8" s="13">
        <v>0.50783699059561105</v>
      </c>
      <c r="R8" s="13"/>
      <c r="S8" s="13">
        <v>0.48096885813148799</v>
      </c>
      <c r="T8" s="13">
        <v>0.402985074626866</v>
      </c>
      <c r="U8" s="13">
        <v>0.58064516129032295</v>
      </c>
      <c r="V8" s="13">
        <v>0.46666666666666701</v>
      </c>
      <c r="W8" s="13">
        <v>0.54621848739495804</v>
      </c>
      <c r="X8" s="13">
        <v>0.54545454545454497</v>
      </c>
      <c r="Y8" s="13">
        <v>0.62616822429906505</v>
      </c>
      <c r="Z8" s="13">
        <v>0.56666666666666698</v>
      </c>
      <c r="AA8" s="13">
        <v>0.57232704402515699</v>
      </c>
      <c r="AB8" s="13">
        <v>0.55319148936170204</v>
      </c>
      <c r="AC8" s="13">
        <v>0.51470588235294101</v>
      </c>
      <c r="AD8" s="13">
        <v>0.39130434782608697</v>
      </c>
      <c r="AE8" s="13"/>
      <c r="AF8" s="13">
        <v>0.54328732747804298</v>
      </c>
      <c r="AG8" s="13">
        <v>0.48054474708171202</v>
      </c>
      <c r="AH8" s="13"/>
      <c r="AI8" s="13">
        <v>0.52966101694915302</v>
      </c>
      <c r="AJ8" s="13">
        <v>0.493506493506494</v>
      </c>
      <c r="AK8" s="13">
        <v>0.56936416184971095</v>
      </c>
      <c r="AL8" s="13"/>
      <c r="AM8" s="13">
        <v>0.57352941176470595</v>
      </c>
      <c r="AN8" s="13">
        <v>0.42307692307692302</v>
      </c>
      <c r="AO8" s="13">
        <v>0.47407407407407398</v>
      </c>
      <c r="AP8" s="13"/>
      <c r="AQ8" s="13">
        <v>0.50147492625368695</v>
      </c>
      <c r="AR8" s="13">
        <v>0.54062500000000002</v>
      </c>
      <c r="AS8" s="13"/>
      <c r="AT8" s="13">
        <v>0.49549549549549499</v>
      </c>
      <c r="AU8" s="13">
        <v>0.53284671532846695</v>
      </c>
      <c r="AV8" s="13"/>
      <c r="AW8" s="13">
        <v>0.52691218130311601</v>
      </c>
      <c r="AX8" s="13">
        <v>0.51731374606505798</v>
      </c>
      <c r="AY8" s="13"/>
      <c r="AZ8" s="13">
        <v>0.54059040590405905</v>
      </c>
      <c r="BA8" s="13">
        <v>0.50657894736842102</v>
      </c>
      <c r="BB8" s="13"/>
      <c r="BC8" s="13">
        <v>0.58333333333333304</v>
      </c>
      <c r="BD8" s="13">
        <v>0.49130434782608701</v>
      </c>
      <c r="BE8" s="13"/>
      <c r="BF8" s="13">
        <v>0.55147058823529405</v>
      </c>
      <c r="BG8" s="13">
        <v>0.60377358490566002</v>
      </c>
      <c r="BH8" s="13"/>
      <c r="BI8" s="13">
        <v>0.48550724637681197</v>
      </c>
      <c r="BJ8" s="13">
        <v>0.523524379811805</v>
      </c>
      <c r="BK8" s="13"/>
      <c r="BL8" s="13">
        <v>0.54257425742574295</v>
      </c>
      <c r="BM8" s="13">
        <v>0.50252525252525204</v>
      </c>
    </row>
    <row r="9" spans="2:65" ht="28.8" x14ac:dyDescent="0.3">
      <c r="B9" s="14" t="s">
        <v>366</v>
      </c>
      <c r="C9" s="13">
        <v>0.27004538577912302</v>
      </c>
      <c r="D9" s="13">
        <v>0.23274478330658099</v>
      </c>
      <c r="E9" s="13">
        <v>0.30202312138728299</v>
      </c>
      <c r="F9" s="13"/>
      <c r="G9" s="13">
        <v>0.34806629834254099</v>
      </c>
      <c r="H9" s="13">
        <v>0.33613445378151302</v>
      </c>
      <c r="I9" s="13">
        <v>0.22878228782287799</v>
      </c>
      <c r="J9" s="13">
        <v>0.24644549763033199</v>
      </c>
      <c r="K9" s="13">
        <v>0.18320610687022901</v>
      </c>
      <c r="L9" s="13">
        <v>0.21052631578947401</v>
      </c>
      <c r="M9" s="13"/>
      <c r="N9" s="13">
        <v>0.29787234042553201</v>
      </c>
      <c r="O9" s="13">
        <v>0.25588235294117601</v>
      </c>
      <c r="P9" s="13">
        <v>0.25842696629213502</v>
      </c>
      <c r="Q9" s="13">
        <v>0.25391849529780602</v>
      </c>
      <c r="R9" s="13"/>
      <c r="S9" s="13">
        <v>0.30795847750865102</v>
      </c>
      <c r="T9" s="13">
        <v>0.32089552238806002</v>
      </c>
      <c r="U9" s="13">
        <v>0.17741935483870999</v>
      </c>
      <c r="V9" s="13">
        <v>0.314285714285714</v>
      </c>
      <c r="W9" s="13">
        <v>0.252100840336134</v>
      </c>
      <c r="X9" s="13">
        <v>0.24242424242424199</v>
      </c>
      <c r="Y9" s="13">
        <v>0.22429906542056099</v>
      </c>
      <c r="Z9" s="13">
        <v>0.133333333333333</v>
      </c>
      <c r="AA9" s="13">
        <v>0.25157232704402499</v>
      </c>
      <c r="AB9" s="13">
        <v>0.24468085106383</v>
      </c>
      <c r="AC9" s="13">
        <v>0.27941176470588203</v>
      </c>
      <c r="AD9" s="13">
        <v>0.39130434782608697</v>
      </c>
      <c r="AE9" s="13"/>
      <c r="AF9" s="13">
        <v>0.273525721455458</v>
      </c>
      <c r="AG9" s="13">
        <v>0.26653696498054502</v>
      </c>
      <c r="AH9" s="13"/>
      <c r="AI9" s="13">
        <v>0.25423728813559299</v>
      </c>
      <c r="AJ9" s="13">
        <v>0.23376623376623401</v>
      </c>
      <c r="AK9" s="13">
        <v>0.28901734104046201</v>
      </c>
      <c r="AL9" s="13"/>
      <c r="AM9" s="13">
        <v>0.29411764705882398</v>
      </c>
      <c r="AN9" s="13">
        <v>0.32692307692307698</v>
      </c>
      <c r="AO9" s="13">
        <v>0.22962962962962999</v>
      </c>
      <c r="AP9" s="13"/>
      <c r="AQ9" s="13">
        <v>0.30825958702064898</v>
      </c>
      <c r="AR9" s="13">
        <v>0.23125000000000001</v>
      </c>
      <c r="AS9" s="13"/>
      <c r="AT9" s="13">
        <v>0.32432432432432401</v>
      </c>
      <c r="AU9" s="13">
        <v>0.24817518248175199</v>
      </c>
      <c r="AV9" s="13"/>
      <c r="AW9" s="13">
        <v>0.29461756373937698</v>
      </c>
      <c r="AX9" s="13">
        <v>0.26337880377754502</v>
      </c>
      <c r="AY9" s="13"/>
      <c r="AZ9" s="13">
        <v>0.232472324723247</v>
      </c>
      <c r="BA9" s="13">
        <v>0.29605263157894701</v>
      </c>
      <c r="BB9" s="13"/>
      <c r="BC9" s="13">
        <v>0.25862068965517199</v>
      </c>
      <c r="BD9" s="13">
        <v>0.27826086956521701</v>
      </c>
      <c r="BE9" s="13"/>
      <c r="BF9" s="13">
        <v>0.29411764705882398</v>
      </c>
      <c r="BG9" s="13">
        <v>0.235849056603774</v>
      </c>
      <c r="BH9" s="13"/>
      <c r="BI9" s="13">
        <v>0.282608695652174</v>
      </c>
      <c r="BJ9" s="13">
        <v>0.26860564585115498</v>
      </c>
      <c r="BK9" s="13"/>
      <c r="BL9" s="13">
        <v>0.26534653465346503</v>
      </c>
      <c r="BM9" s="13">
        <v>0.27651515151515099</v>
      </c>
    </row>
    <row r="10" spans="2:65" ht="28.8" x14ac:dyDescent="0.3">
      <c r="B10" s="14" t="s">
        <v>367</v>
      </c>
      <c r="C10" s="13">
        <v>4.6142208774583998E-2</v>
      </c>
      <c r="D10" s="13">
        <v>5.6179775280898903E-2</v>
      </c>
      <c r="E10" s="13">
        <v>3.7572254335260097E-2</v>
      </c>
      <c r="F10" s="13"/>
      <c r="G10" s="13">
        <v>4.4198895027624301E-2</v>
      </c>
      <c r="H10" s="13">
        <v>4.20168067226891E-2</v>
      </c>
      <c r="I10" s="13">
        <v>4.0590405904058997E-2</v>
      </c>
      <c r="J10" s="13">
        <v>4.7393364928909901E-2</v>
      </c>
      <c r="K10" s="13">
        <v>4.58015267175573E-2</v>
      </c>
      <c r="L10" s="13">
        <v>6.4327485380116997E-2</v>
      </c>
      <c r="M10" s="13"/>
      <c r="N10" s="13">
        <v>5.95744680851064E-2</v>
      </c>
      <c r="O10" s="13">
        <v>3.5294117647058802E-2</v>
      </c>
      <c r="P10" s="13">
        <v>5.0561797752809001E-2</v>
      </c>
      <c r="Q10" s="13">
        <v>3.7617554858934199E-2</v>
      </c>
      <c r="R10" s="13"/>
      <c r="S10" s="13">
        <v>5.1903114186851201E-2</v>
      </c>
      <c r="T10" s="13">
        <v>2.9850746268656699E-2</v>
      </c>
      <c r="U10" s="13">
        <v>9.6774193548387094E-2</v>
      </c>
      <c r="V10" s="13">
        <v>5.7142857142857099E-2</v>
      </c>
      <c r="W10" s="13">
        <v>5.8823529411764698E-2</v>
      </c>
      <c r="X10" s="13">
        <v>4.5454545454545497E-2</v>
      </c>
      <c r="Y10" s="13">
        <v>3.7383177570093497E-2</v>
      </c>
      <c r="Z10" s="13">
        <v>6.6666666666666693E-2</v>
      </c>
      <c r="AA10" s="13">
        <v>1.88679245283019E-2</v>
      </c>
      <c r="AB10" s="13">
        <v>4.2553191489361701E-2</v>
      </c>
      <c r="AC10" s="13">
        <v>5.8823529411764698E-2</v>
      </c>
      <c r="AD10" s="13">
        <v>0</v>
      </c>
      <c r="AE10" s="13"/>
      <c r="AF10" s="13">
        <v>4.8933500627352598E-2</v>
      </c>
      <c r="AG10" s="13">
        <v>4.0856031128404698E-2</v>
      </c>
      <c r="AH10" s="13"/>
      <c r="AI10" s="13">
        <v>5.5084745762711898E-2</v>
      </c>
      <c r="AJ10" s="13">
        <v>0.12987012987013</v>
      </c>
      <c r="AK10" s="13">
        <v>3.17919075144509E-2</v>
      </c>
      <c r="AL10" s="13"/>
      <c r="AM10" s="13">
        <v>4.4117647058823498E-2</v>
      </c>
      <c r="AN10" s="13">
        <v>0.115384615384615</v>
      </c>
      <c r="AO10" s="13">
        <v>6.6666666666666693E-2</v>
      </c>
      <c r="AP10" s="13"/>
      <c r="AQ10" s="13">
        <v>4.71976401179941E-2</v>
      </c>
      <c r="AR10" s="13">
        <v>4.5312499999999999E-2</v>
      </c>
      <c r="AS10" s="13"/>
      <c r="AT10" s="13">
        <v>3.6036036036036001E-2</v>
      </c>
      <c r="AU10" s="13">
        <v>5.00521376433785E-2</v>
      </c>
      <c r="AV10" s="13"/>
      <c r="AW10" s="13">
        <v>3.9660056657223802E-2</v>
      </c>
      <c r="AX10" s="13">
        <v>4.8268625393494198E-2</v>
      </c>
      <c r="AY10" s="13"/>
      <c r="AZ10" s="13">
        <v>4.7970479704797099E-2</v>
      </c>
      <c r="BA10" s="13">
        <v>4.6052631578947401E-2</v>
      </c>
      <c r="BB10" s="13"/>
      <c r="BC10" s="13">
        <v>4.8850574712643702E-2</v>
      </c>
      <c r="BD10" s="13">
        <v>6.08695652173913E-2</v>
      </c>
      <c r="BE10" s="13"/>
      <c r="BF10" s="13">
        <v>5.1470588235294101E-2</v>
      </c>
      <c r="BG10" s="13">
        <v>4.71698113207547E-2</v>
      </c>
      <c r="BH10" s="13"/>
      <c r="BI10" s="13">
        <v>3.6231884057971002E-2</v>
      </c>
      <c r="BJ10" s="13">
        <v>4.6193327630453397E-2</v>
      </c>
      <c r="BK10" s="13"/>
      <c r="BL10" s="13">
        <v>3.7623762376237602E-2</v>
      </c>
      <c r="BM10" s="13">
        <v>5.0505050505050497E-2</v>
      </c>
    </row>
    <row r="11" spans="2:65" x14ac:dyDescent="0.3">
      <c r="B11" s="14" t="s">
        <v>368</v>
      </c>
      <c r="C11" s="13">
        <v>0.102118003025719</v>
      </c>
      <c r="D11" s="13">
        <v>0.12520064205457501</v>
      </c>
      <c r="E11" s="13">
        <v>8.2369942196531806E-2</v>
      </c>
      <c r="F11" s="13"/>
      <c r="G11" s="13">
        <v>9.3922651933701695E-2</v>
      </c>
      <c r="H11" s="13">
        <v>7.0028011204481794E-2</v>
      </c>
      <c r="I11" s="13">
        <v>0.12915129151291499</v>
      </c>
      <c r="J11" s="13">
        <v>0.11848341232227499</v>
      </c>
      <c r="K11" s="13">
        <v>9.9236641221374003E-2</v>
      </c>
      <c r="L11" s="13">
        <v>0.116959064327485</v>
      </c>
      <c r="M11" s="13"/>
      <c r="N11" s="13">
        <v>8.5106382978723402E-2</v>
      </c>
      <c r="O11" s="13">
        <v>9.41176470588235E-2</v>
      </c>
      <c r="P11" s="13">
        <v>0.123595505617978</v>
      </c>
      <c r="Q11" s="13">
        <v>0.12225705329153599</v>
      </c>
      <c r="R11" s="13"/>
      <c r="S11" s="13">
        <v>0.103806228373702</v>
      </c>
      <c r="T11" s="13">
        <v>0.15671641791044799</v>
      </c>
      <c r="U11" s="13">
        <v>9.6774193548387094E-2</v>
      </c>
      <c r="V11" s="13">
        <v>0.12380952380952399</v>
      </c>
      <c r="W11" s="13">
        <v>9.2436974789915999E-2</v>
      </c>
      <c r="X11" s="13">
        <v>0.11363636363636399</v>
      </c>
      <c r="Y11" s="13">
        <v>3.7383177570093497E-2</v>
      </c>
      <c r="Z11" s="13">
        <v>0.16666666666666699</v>
      </c>
      <c r="AA11" s="13">
        <v>0.106918238993711</v>
      </c>
      <c r="AB11" s="13">
        <v>8.5106382978723402E-2</v>
      </c>
      <c r="AC11" s="13">
        <v>2.9411764705882401E-2</v>
      </c>
      <c r="AD11" s="13">
        <v>0.13043478260869601</v>
      </c>
      <c r="AE11" s="13"/>
      <c r="AF11" s="13">
        <v>8.6574654956085295E-2</v>
      </c>
      <c r="AG11" s="13">
        <v>0.12645914396887201</v>
      </c>
      <c r="AH11" s="13"/>
      <c r="AI11" s="13">
        <v>0.105932203389831</v>
      </c>
      <c r="AJ11" s="13">
        <v>9.0909090909090898E-2</v>
      </c>
      <c r="AK11" s="13">
        <v>7.2254335260115599E-2</v>
      </c>
      <c r="AL11" s="13"/>
      <c r="AM11" s="13">
        <v>8.8235294117647106E-2</v>
      </c>
      <c r="AN11" s="13">
        <v>0.115384615384615</v>
      </c>
      <c r="AO11" s="13">
        <v>0.11111111111111099</v>
      </c>
      <c r="AP11" s="13"/>
      <c r="AQ11" s="13">
        <v>0.106194690265487</v>
      </c>
      <c r="AR11" s="13">
        <v>9.375E-2</v>
      </c>
      <c r="AS11" s="13"/>
      <c r="AT11" s="13">
        <v>9.6096096096096095E-2</v>
      </c>
      <c r="AU11" s="13">
        <v>0.103232533889468</v>
      </c>
      <c r="AV11" s="13"/>
      <c r="AW11" s="13">
        <v>6.2322946175637398E-2</v>
      </c>
      <c r="AX11" s="13">
        <v>0.11647429171038801</v>
      </c>
      <c r="AY11" s="13"/>
      <c r="AZ11" s="13">
        <v>9.5940959409594101E-2</v>
      </c>
      <c r="BA11" s="13">
        <v>0.103947368421053</v>
      </c>
      <c r="BB11" s="13"/>
      <c r="BC11" s="13">
        <v>8.6206896551724102E-2</v>
      </c>
      <c r="BD11" s="13">
        <v>7.8260869565217397E-2</v>
      </c>
      <c r="BE11" s="13"/>
      <c r="BF11" s="13">
        <v>8.8235294117647106E-2</v>
      </c>
      <c r="BG11" s="13">
        <v>8.4905660377358499E-2</v>
      </c>
      <c r="BH11" s="13"/>
      <c r="BI11" s="13">
        <v>0.13043478260869601</v>
      </c>
      <c r="BJ11" s="13">
        <v>9.92301112061591E-2</v>
      </c>
      <c r="BK11" s="13"/>
      <c r="BL11" s="13">
        <v>8.3168316831683201E-2</v>
      </c>
      <c r="BM11" s="13">
        <v>0.11616161616161599</v>
      </c>
    </row>
    <row r="12" spans="2:65" x14ac:dyDescent="0.3">
      <c r="B12" s="14" t="s">
        <v>91</v>
      </c>
      <c r="C12" s="22">
        <v>6.2783661119515902E-2</v>
      </c>
      <c r="D12" s="22">
        <v>6.4205457463884397E-2</v>
      </c>
      <c r="E12" s="22">
        <v>6.2138728323699398E-2</v>
      </c>
      <c r="F12" s="22"/>
      <c r="G12" s="22">
        <v>2.2099447513812199E-2</v>
      </c>
      <c r="H12" s="22">
        <v>5.0420168067226899E-2</v>
      </c>
      <c r="I12" s="22">
        <v>4.4280442804428E-2</v>
      </c>
      <c r="J12" s="22">
        <v>8.0568720379146905E-2</v>
      </c>
      <c r="K12" s="22">
        <v>0.114503816793893</v>
      </c>
      <c r="L12" s="22">
        <v>9.9415204678362595E-2</v>
      </c>
      <c r="M12" s="22"/>
      <c r="N12" s="22">
        <v>5.31914893617021E-2</v>
      </c>
      <c r="O12" s="22">
        <v>7.3529411764705899E-2</v>
      </c>
      <c r="P12" s="22">
        <v>3.9325842696629199E-2</v>
      </c>
      <c r="Q12" s="22">
        <v>7.8369905956112901E-2</v>
      </c>
      <c r="R12" s="22"/>
      <c r="S12" s="22">
        <v>5.5363321799308002E-2</v>
      </c>
      <c r="T12" s="22">
        <v>8.9552238805970102E-2</v>
      </c>
      <c r="U12" s="22">
        <v>4.8387096774193498E-2</v>
      </c>
      <c r="V12" s="22">
        <v>3.8095238095238099E-2</v>
      </c>
      <c r="W12" s="22">
        <v>5.0420168067226899E-2</v>
      </c>
      <c r="X12" s="22">
        <v>5.3030303030302997E-2</v>
      </c>
      <c r="Y12" s="22">
        <v>7.4766355140186896E-2</v>
      </c>
      <c r="Z12" s="22">
        <v>6.6666666666666693E-2</v>
      </c>
      <c r="AA12" s="22">
        <v>5.0314465408804999E-2</v>
      </c>
      <c r="AB12" s="22">
        <v>7.4468085106383003E-2</v>
      </c>
      <c r="AC12" s="22">
        <v>0.11764705882352899</v>
      </c>
      <c r="AD12" s="22">
        <v>8.6956521739130405E-2</v>
      </c>
      <c r="AE12" s="22"/>
      <c r="AF12" s="22">
        <v>4.7678795483061497E-2</v>
      </c>
      <c r="AG12" s="22">
        <v>8.56031128404669E-2</v>
      </c>
      <c r="AH12" s="22"/>
      <c r="AI12" s="22">
        <v>5.5084745762711898E-2</v>
      </c>
      <c r="AJ12" s="22">
        <v>5.1948051948052E-2</v>
      </c>
      <c r="AK12" s="22">
        <v>3.7572254335260097E-2</v>
      </c>
      <c r="AL12" s="22"/>
      <c r="AM12" s="22">
        <v>0</v>
      </c>
      <c r="AN12" s="22">
        <v>1.9230769230769201E-2</v>
      </c>
      <c r="AO12" s="22">
        <v>0.11851851851851899</v>
      </c>
      <c r="AP12" s="22"/>
      <c r="AQ12" s="22">
        <v>3.6873156342182897E-2</v>
      </c>
      <c r="AR12" s="22">
        <v>8.9062500000000003E-2</v>
      </c>
      <c r="AS12" s="22"/>
      <c r="AT12" s="22">
        <v>4.8048048048047999E-2</v>
      </c>
      <c r="AU12" s="22">
        <v>6.5693430656934296E-2</v>
      </c>
      <c r="AV12" s="22"/>
      <c r="AW12" s="22">
        <v>7.6487252124645896E-2</v>
      </c>
      <c r="AX12" s="22">
        <v>5.4564533053515198E-2</v>
      </c>
      <c r="AY12" s="22"/>
      <c r="AZ12" s="22">
        <v>8.3025830258302596E-2</v>
      </c>
      <c r="BA12" s="22">
        <v>4.7368421052631601E-2</v>
      </c>
      <c r="BB12" s="22"/>
      <c r="BC12" s="22">
        <v>2.2988505747126398E-2</v>
      </c>
      <c r="BD12" s="22">
        <v>9.1304347826086998E-2</v>
      </c>
      <c r="BE12" s="22"/>
      <c r="BF12" s="22">
        <v>1.4705882352941201E-2</v>
      </c>
      <c r="BG12" s="22">
        <v>2.83018867924528E-2</v>
      </c>
      <c r="BH12" s="22"/>
      <c r="BI12" s="22">
        <v>6.5217391304347797E-2</v>
      </c>
      <c r="BJ12" s="22">
        <v>6.2446535500427697E-2</v>
      </c>
      <c r="BK12" s="22"/>
      <c r="BL12" s="22">
        <v>7.1287128712871295E-2</v>
      </c>
      <c r="BM12" s="22">
        <v>5.4292929292929303E-2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0.913767019667171</v>
      </c>
      <c r="D8" s="13">
        <v>0.91813804173354696</v>
      </c>
      <c r="E8" s="13">
        <v>0.90895953757225401</v>
      </c>
      <c r="F8" s="13"/>
      <c r="G8" s="13">
        <v>0.87292817679557999</v>
      </c>
      <c r="H8" s="13">
        <v>0.90196078431372595</v>
      </c>
      <c r="I8" s="13">
        <v>0.91512915129151295</v>
      </c>
      <c r="J8" s="13">
        <v>0.91469194312796198</v>
      </c>
      <c r="K8" s="13">
        <v>0.93893129770992401</v>
      </c>
      <c r="L8" s="13">
        <v>0.95906432748537995</v>
      </c>
      <c r="M8" s="13"/>
      <c r="N8" s="13">
        <v>0.91489361702127703</v>
      </c>
      <c r="O8" s="13">
        <v>0.91764705882352904</v>
      </c>
      <c r="P8" s="13">
        <v>0.90449438202247201</v>
      </c>
      <c r="Q8" s="13">
        <v>0.90909090909090895</v>
      </c>
      <c r="R8" s="13"/>
      <c r="S8" s="13">
        <v>0.89965397923875401</v>
      </c>
      <c r="T8" s="13">
        <v>0.91791044776119401</v>
      </c>
      <c r="U8" s="13">
        <v>0.95161290322580605</v>
      </c>
      <c r="V8" s="13">
        <v>0.91428571428571404</v>
      </c>
      <c r="W8" s="13">
        <v>0.88235294117647101</v>
      </c>
      <c r="X8" s="13">
        <v>0.90909090909090895</v>
      </c>
      <c r="Y8" s="13">
        <v>0.87850467289719603</v>
      </c>
      <c r="Z8" s="13">
        <v>0.93333333333333302</v>
      </c>
      <c r="AA8" s="13">
        <v>0.94339622641509402</v>
      </c>
      <c r="AB8" s="13">
        <v>0.89361702127659604</v>
      </c>
      <c r="AC8" s="13">
        <v>0.98529411764705899</v>
      </c>
      <c r="AD8" s="13">
        <v>0.95652173913043503</v>
      </c>
      <c r="AE8" s="13"/>
      <c r="AF8" s="13">
        <v>0.90213299874529496</v>
      </c>
      <c r="AG8" s="13">
        <v>0.93190661478599202</v>
      </c>
      <c r="AH8" s="13"/>
      <c r="AI8" s="13">
        <v>0.87711864406779705</v>
      </c>
      <c r="AJ8" s="13">
        <v>0.77922077922077904</v>
      </c>
      <c r="AK8" s="13">
        <v>0.94219653179190799</v>
      </c>
      <c r="AL8" s="13"/>
      <c r="AM8" s="13">
        <v>0.91176470588235303</v>
      </c>
      <c r="AN8" s="13">
        <v>0.71153846153846201</v>
      </c>
      <c r="AO8" s="13">
        <v>0.86666666666666703</v>
      </c>
      <c r="AP8" s="13"/>
      <c r="AQ8" s="13">
        <v>0.90117994100294996</v>
      </c>
      <c r="AR8" s="13">
        <v>0.92812499999999998</v>
      </c>
      <c r="AS8" s="13"/>
      <c r="AT8" s="13">
        <v>0.88588588588588602</v>
      </c>
      <c r="AU8" s="13">
        <v>0.92492179353493198</v>
      </c>
      <c r="AV8" s="13"/>
      <c r="AW8" s="13">
        <v>0.91501416430594895</v>
      </c>
      <c r="AX8" s="13">
        <v>0.91500524658971705</v>
      </c>
      <c r="AY8" s="13"/>
      <c r="AZ8" s="13">
        <v>0.92435424354243501</v>
      </c>
      <c r="BA8" s="13">
        <v>0.90657894736842104</v>
      </c>
      <c r="BB8" s="13"/>
      <c r="BC8" s="13">
        <v>0.87643678160919503</v>
      </c>
      <c r="BD8" s="13">
        <v>0.89130434782608703</v>
      </c>
      <c r="BE8" s="13"/>
      <c r="BF8" s="13">
        <v>0.91911764705882304</v>
      </c>
      <c r="BG8" s="13">
        <v>0.84905660377358505</v>
      </c>
      <c r="BH8" s="13"/>
      <c r="BI8" s="13">
        <v>0.84057971014492705</v>
      </c>
      <c r="BJ8" s="13">
        <v>0.92386655260906803</v>
      </c>
      <c r="BK8" s="13"/>
      <c r="BL8" s="13">
        <v>0.94257425742574297</v>
      </c>
      <c r="BM8" s="13">
        <v>0.90025252525252497</v>
      </c>
    </row>
    <row r="9" spans="2:65" ht="28.8" x14ac:dyDescent="0.3">
      <c r="B9" s="14" t="s">
        <v>366</v>
      </c>
      <c r="C9" s="13">
        <v>4.7655068078668698E-2</v>
      </c>
      <c r="D9" s="13">
        <v>4.1733547351524902E-2</v>
      </c>
      <c r="E9" s="13">
        <v>5.3468208092485599E-2</v>
      </c>
      <c r="F9" s="13"/>
      <c r="G9" s="13">
        <v>7.7348066298342497E-2</v>
      </c>
      <c r="H9" s="13">
        <v>4.7619047619047603E-2</v>
      </c>
      <c r="I9" s="13">
        <v>5.5350553505535097E-2</v>
      </c>
      <c r="J9" s="13">
        <v>3.7914691943128E-2</v>
      </c>
      <c r="K9" s="13">
        <v>3.0534351145038201E-2</v>
      </c>
      <c r="L9" s="13">
        <v>2.9239766081871298E-2</v>
      </c>
      <c r="M9" s="13"/>
      <c r="N9" s="13">
        <v>5.1063829787233998E-2</v>
      </c>
      <c r="O9" s="13">
        <v>3.8235294117647103E-2</v>
      </c>
      <c r="P9" s="13">
        <v>4.49438202247191E-2</v>
      </c>
      <c r="Q9" s="13">
        <v>5.6426332288401299E-2</v>
      </c>
      <c r="R9" s="13"/>
      <c r="S9" s="13">
        <v>5.8823529411764698E-2</v>
      </c>
      <c r="T9" s="13">
        <v>5.9701492537313397E-2</v>
      </c>
      <c r="U9" s="13">
        <v>1.6129032258064498E-2</v>
      </c>
      <c r="V9" s="13">
        <v>5.7142857142857099E-2</v>
      </c>
      <c r="W9" s="13">
        <v>6.7226890756302504E-2</v>
      </c>
      <c r="X9" s="13">
        <v>4.5454545454545497E-2</v>
      </c>
      <c r="Y9" s="13">
        <v>7.4766355140186896E-2</v>
      </c>
      <c r="Z9" s="13">
        <v>3.3333333333333298E-2</v>
      </c>
      <c r="AA9" s="13">
        <v>1.25786163522013E-2</v>
      </c>
      <c r="AB9" s="13">
        <v>5.31914893617021E-2</v>
      </c>
      <c r="AC9" s="13">
        <v>1.4705882352941201E-2</v>
      </c>
      <c r="AD9" s="13">
        <v>0</v>
      </c>
      <c r="AE9" s="13"/>
      <c r="AF9" s="13">
        <v>5.3952321204516901E-2</v>
      </c>
      <c r="AG9" s="13">
        <v>3.6964980544747103E-2</v>
      </c>
      <c r="AH9" s="13"/>
      <c r="AI9" s="13">
        <v>6.7796610169491497E-2</v>
      </c>
      <c r="AJ9" s="13">
        <v>7.7922077922077906E-2</v>
      </c>
      <c r="AK9" s="13">
        <v>3.4682080924855502E-2</v>
      </c>
      <c r="AL9" s="13"/>
      <c r="AM9" s="13">
        <v>8.8235294117647106E-2</v>
      </c>
      <c r="AN9" s="13">
        <v>0.15384615384615399</v>
      </c>
      <c r="AO9" s="13">
        <v>2.96296296296296E-2</v>
      </c>
      <c r="AP9" s="13"/>
      <c r="AQ9" s="13">
        <v>5.7522123893805302E-2</v>
      </c>
      <c r="AR9" s="13">
        <v>3.7499999999999999E-2</v>
      </c>
      <c r="AS9" s="13"/>
      <c r="AT9" s="13">
        <v>5.7057057057057103E-2</v>
      </c>
      <c r="AU9" s="13">
        <v>4.2752867570385801E-2</v>
      </c>
      <c r="AV9" s="13"/>
      <c r="AW9" s="13">
        <v>5.09915014164306E-2</v>
      </c>
      <c r="AX9" s="13">
        <v>4.5120671563483698E-2</v>
      </c>
      <c r="AY9" s="13"/>
      <c r="AZ9" s="13">
        <v>3.87453874538745E-2</v>
      </c>
      <c r="BA9" s="13">
        <v>5.2631578947368397E-2</v>
      </c>
      <c r="BB9" s="13"/>
      <c r="BC9" s="13">
        <v>7.1839080459770097E-2</v>
      </c>
      <c r="BD9" s="13">
        <v>3.9130434782608699E-2</v>
      </c>
      <c r="BE9" s="13"/>
      <c r="BF9" s="13">
        <v>5.1470588235294101E-2</v>
      </c>
      <c r="BG9" s="13">
        <v>8.4905660377358499E-2</v>
      </c>
      <c r="BH9" s="13"/>
      <c r="BI9" s="13">
        <v>7.2463768115942004E-2</v>
      </c>
      <c r="BJ9" s="13">
        <v>4.3627031650983701E-2</v>
      </c>
      <c r="BK9" s="13"/>
      <c r="BL9" s="13">
        <v>3.7623762376237602E-2</v>
      </c>
      <c r="BM9" s="13">
        <v>5.3030303030302997E-2</v>
      </c>
    </row>
    <row r="10" spans="2:65" ht="28.8" x14ac:dyDescent="0.3">
      <c r="B10" s="14" t="s">
        <v>367</v>
      </c>
      <c r="C10" s="13">
        <v>2.1180030257186101E-2</v>
      </c>
      <c r="D10" s="13">
        <v>2.7287319422150898E-2</v>
      </c>
      <c r="E10" s="13">
        <v>1.5895953757225401E-2</v>
      </c>
      <c r="F10" s="13"/>
      <c r="G10" s="13">
        <v>4.4198895027624301E-2</v>
      </c>
      <c r="H10" s="13">
        <v>2.8011204481792701E-2</v>
      </c>
      <c r="I10" s="13">
        <v>1.8450184501845001E-2</v>
      </c>
      <c r="J10" s="13">
        <v>1.4218009478673001E-2</v>
      </c>
      <c r="K10" s="13">
        <v>7.63358778625954E-3</v>
      </c>
      <c r="L10" s="13">
        <v>5.8479532163742704E-3</v>
      </c>
      <c r="M10" s="13"/>
      <c r="N10" s="13">
        <v>1.7021276595744698E-2</v>
      </c>
      <c r="O10" s="13">
        <v>2.3529411764705899E-2</v>
      </c>
      <c r="P10" s="13">
        <v>1.6853932584269701E-2</v>
      </c>
      <c r="Q10" s="13">
        <v>2.8213166144200601E-2</v>
      </c>
      <c r="R10" s="13"/>
      <c r="S10" s="13">
        <v>2.42214532871972E-2</v>
      </c>
      <c r="T10" s="13">
        <v>7.4626865671641798E-3</v>
      </c>
      <c r="U10" s="13">
        <v>1.6129032258064498E-2</v>
      </c>
      <c r="V10" s="13">
        <v>2.8571428571428598E-2</v>
      </c>
      <c r="W10" s="13">
        <v>2.5210084033613401E-2</v>
      </c>
      <c r="X10" s="13">
        <v>3.7878787878787901E-2</v>
      </c>
      <c r="Y10" s="13">
        <v>1.86915887850467E-2</v>
      </c>
      <c r="Z10" s="13">
        <v>0</v>
      </c>
      <c r="AA10" s="13">
        <v>1.88679245283019E-2</v>
      </c>
      <c r="AB10" s="13">
        <v>3.1914893617021302E-2</v>
      </c>
      <c r="AC10" s="13">
        <v>0</v>
      </c>
      <c r="AD10" s="13">
        <v>0</v>
      </c>
      <c r="AE10" s="13"/>
      <c r="AF10" s="13">
        <v>2.63488080301129E-2</v>
      </c>
      <c r="AG10" s="13">
        <v>1.36186770428016E-2</v>
      </c>
      <c r="AH10" s="13"/>
      <c r="AI10" s="13">
        <v>3.3898305084745797E-2</v>
      </c>
      <c r="AJ10" s="13">
        <v>0.103896103896104</v>
      </c>
      <c r="AK10" s="13">
        <v>1.44508670520231E-2</v>
      </c>
      <c r="AL10" s="13"/>
      <c r="AM10" s="13">
        <v>0</v>
      </c>
      <c r="AN10" s="13">
        <v>7.69230769230769E-2</v>
      </c>
      <c r="AO10" s="13">
        <v>6.6666666666666693E-2</v>
      </c>
      <c r="AP10" s="13"/>
      <c r="AQ10" s="13">
        <v>2.8023598820059E-2</v>
      </c>
      <c r="AR10" s="13">
        <v>1.40625E-2</v>
      </c>
      <c r="AS10" s="13"/>
      <c r="AT10" s="13">
        <v>3.3033033033033003E-2</v>
      </c>
      <c r="AU10" s="13">
        <v>1.77267987486966E-2</v>
      </c>
      <c r="AV10" s="13"/>
      <c r="AW10" s="13">
        <v>2.8328611898017001E-2</v>
      </c>
      <c r="AX10" s="13">
        <v>1.7838405036726099E-2</v>
      </c>
      <c r="AY10" s="13"/>
      <c r="AZ10" s="13">
        <v>1.66051660516605E-2</v>
      </c>
      <c r="BA10" s="13">
        <v>2.5000000000000001E-2</v>
      </c>
      <c r="BB10" s="13"/>
      <c r="BC10" s="13">
        <v>4.31034482758621E-2</v>
      </c>
      <c r="BD10" s="13">
        <v>2.6086956521739101E-2</v>
      </c>
      <c r="BE10" s="13"/>
      <c r="BF10" s="13">
        <v>2.2058823529411801E-2</v>
      </c>
      <c r="BG10" s="13">
        <v>5.6603773584905703E-2</v>
      </c>
      <c r="BH10" s="13"/>
      <c r="BI10" s="13">
        <v>5.7971014492753603E-2</v>
      </c>
      <c r="BJ10" s="13">
        <v>1.62532078699743E-2</v>
      </c>
      <c r="BK10" s="13"/>
      <c r="BL10" s="13">
        <v>1.18811881188119E-2</v>
      </c>
      <c r="BM10" s="13">
        <v>2.3989898989898999E-2</v>
      </c>
    </row>
    <row r="11" spans="2:65" x14ac:dyDescent="0.3">
      <c r="B11" s="14" t="s">
        <v>368</v>
      </c>
      <c r="C11" s="13">
        <v>9.0771558245083192E-3</v>
      </c>
      <c r="D11" s="13">
        <v>4.8154093097913303E-3</v>
      </c>
      <c r="E11" s="13">
        <v>1.3005780346820799E-2</v>
      </c>
      <c r="F11" s="13"/>
      <c r="G11" s="13">
        <v>5.5248618784530402E-3</v>
      </c>
      <c r="H11" s="13">
        <v>1.4005602240896401E-2</v>
      </c>
      <c r="I11" s="13">
        <v>7.3800738007380098E-3</v>
      </c>
      <c r="J11" s="13">
        <v>9.4786729857819895E-3</v>
      </c>
      <c r="K11" s="13">
        <v>7.63358778625954E-3</v>
      </c>
      <c r="L11" s="13">
        <v>5.8479532163742704E-3</v>
      </c>
      <c r="M11" s="13"/>
      <c r="N11" s="13">
        <v>8.5106382978723406E-3</v>
      </c>
      <c r="O11" s="13">
        <v>1.4705882352941201E-2</v>
      </c>
      <c r="P11" s="13">
        <v>1.6853932584269701E-2</v>
      </c>
      <c r="Q11" s="13">
        <v>0</v>
      </c>
      <c r="R11" s="13"/>
      <c r="S11" s="13">
        <v>1.3840830449827E-2</v>
      </c>
      <c r="T11" s="13">
        <v>7.4626865671641798E-3</v>
      </c>
      <c r="U11" s="13">
        <v>0</v>
      </c>
      <c r="V11" s="13">
        <v>0</v>
      </c>
      <c r="W11" s="13">
        <v>8.4033613445378096E-3</v>
      </c>
      <c r="X11" s="13">
        <v>0</v>
      </c>
      <c r="Y11" s="13">
        <v>1.86915887850467E-2</v>
      </c>
      <c r="Z11" s="13">
        <v>0</v>
      </c>
      <c r="AA11" s="13">
        <v>1.88679245283019E-2</v>
      </c>
      <c r="AB11" s="13">
        <v>0</v>
      </c>
      <c r="AC11" s="13">
        <v>0</v>
      </c>
      <c r="AD11" s="13">
        <v>4.3478260869565202E-2</v>
      </c>
      <c r="AE11" s="13"/>
      <c r="AF11" s="13">
        <v>8.7829360100376407E-3</v>
      </c>
      <c r="AG11" s="13">
        <v>9.7276264591439707E-3</v>
      </c>
      <c r="AH11" s="13"/>
      <c r="AI11" s="13">
        <v>1.27118644067797E-2</v>
      </c>
      <c r="AJ11" s="13">
        <v>2.5974025974026E-2</v>
      </c>
      <c r="AK11" s="13">
        <v>2.8901734104046198E-3</v>
      </c>
      <c r="AL11" s="13"/>
      <c r="AM11" s="13">
        <v>0</v>
      </c>
      <c r="AN11" s="13">
        <v>3.8461538461538498E-2</v>
      </c>
      <c r="AO11" s="13">
        <v>2.2222222222222199E-2</v>
      </c>
      <c r="AP11" s="13"/>
      <c r="AQ11" s="13">
        <v>8.8495575221238902E-3</v>
      </c>
      <c r="AR11" s="13">
        <v>9.3749999999999997E-3</v>
      </c>
      <c r="AS11" s="13"/>
      <c r="AT11" s="13">
        <v>1.5015015015014999E-2</v>
      </c>
      <c r="AU11" s="13">
        <v>6.2565172054223203E-3</v>
      </c>
      <c r="AV11" s="13"/>
      <c r="AW11" s="13">
        <v>2.8328611898016999E-3</v>
      </c>
      <c r="AX11" s="13">
        <v>1.15424973767051E-2</v>
      </c>
      <c r="AY11" s="13"/>
      <c r="AZ11" s="13">
        <v>7.3800738007380098E-3</v>
      </c>
      <c r="BA11" s="13">
        <v>1.05263157894737E-2</v>
      </c>
      <c r="BB11" s="13"/>
      <c r="BC11" s="13">
        <v>8.6206896551724102E-3</v>
      </c>
      <c r="BD11" s="13">
        <v>1.3043478260869599E-2</v>
      </c>
      <c r="BE11" s="13"/>
      <c r="BF11" s="13">
        <v>7.3529411764705899E-3</v>
      </c>
      <c r="BG11" s="13">
        <v>9.4339622641509396E-3</v>
      </c>
      <c r="BH11" s="13"/>
      <c r="BI11" s="13">
        <v>1.4492753623188401E-2</v>
      </c>
      <c r="BJ11" s="13">
        <v>8.5543199315654406E-3</v>
      </c>
      <c r="BK11" s="13"/>
      <c r="BL11" s="13">
        <v>0</v>
      </c>
      <c r="BM11" s="13">
        <v>1.5151515151515201E-2</v>
      </c>
    </row>
    <row r="12" spans="2:65" x14ac:dyDescent="0.3">
      <c r="B12" s="14" t="s">
        <v>91</v>
      </c>
      <c r="C12" s="22">
        <v>8.3207261724659604E-3</v>
      </c>
      <c r="D12" s="22">
        <v>8.0256821829855496E-3</v>
      </c>
      <c r="E12" s="22">
        <v>8.6705202312138702E-3</v>
      </c>
      <c r="F12" s="22"/>
      <c r="G12" s="22">
        <v>0</v>
      </c>
      <c r="H12" s="22">
        <v>8.4033613445378096E-3</v>
      </c>
      <c r="I12" s="22">
        <v>3.6900369003690001E-3</v>
      </c>
      <c r="J12" s="22">
        <v>2.3696682464454999E-2</v>
      </c>
      <c r="K12" s="22">
        <v>1.5267175572519101E-2</v>
      </c>
      <c r="L12" s="22">
        <v>0</v>
      </c>
      <c r="M12" s="22"/>
      <c r="N12" s="22">
        <v>8.5106382978723406E-3</v>
      </c>
      <c r="O12" s="22">
        <v>5.8823529411764696E-3</v>
      </c>
      <c r="P12" s="22">
        <v>1.6853932584269701E-2</v>
      </c>
      <c r="Q12" s="22">
        <v>6.2695924764890297E-3</v>
      </c>
      <c r="R12" s="22"/>
      <c r="S12" s="22">
        <v>3.4602076124567501E-3</v>
      </c>
      <c r="T12" s="22">
        <v>7.4626865671641798E-3</v>
      </c>
      <c r="U12" s="22">
        <v>1.6129032258064498E-2</v>
      </c>
      <c r="V12" s="22">
        <v>0</v>
      </c>
      <c r="W12" s="22">
        <v>1.6806722689075598E-2</v>
      </c>
      <c r="X12" s="22">
        <v>7.5757575757575803E-3</v>
      </c>
      <c r="Y12" s="22">
        <v>9.3457943925233603E-3</v>
      </c>
      <c r="Z12" s="22">
        <v>3.3333333333333298E-2</v>
      </c>
      <c r="AA12" s="22">
        <v>6.2893081761006301E-3</v>
      </c>
      <c r="AB12" s="22">
        <v>2.1276595744680899E-2</v>
      </c>
      <c r="AC12" s="22">
        <v>0</v>
      </c>
      <c r="AD12" s="22">
        <v>0</v>
      </c>
      <c r="AE12" s="22"/>
      <c r="AF12" s="22">
        <v>8.7829360100376407E-3</v>
      </c>
      <c r="AG12" s="22">
        <v>7.7821011673151804E-3</v>
      </c>
      <c r="AH12" s="22"/>
      <c r="AI12" s="22">
        <v>8.4745762711864406E-3</v>
      </c>
      <c r="AJ12" s="22">
        <v>1.2987012987013E-2</v>
      </c>
      <c r="AK12" s="22">
        <v>5.78034682080925E-3</v>
      </c>
      <c r="AL12" s="22"/>
      <c r="AM12" s="22">
        <v>0</v>
      </c>
      <c r="AN12" s="22">
        <v>1.9230769230769201E-2</v>
      </c>
      <c r="AO12" s="22">
        <v>1.48148148148148E-2</v>
      </c>
      <c r="AP12" s="22"/>
      <c r="AQ12" s="22">
        <v>4.4247787610619503E-3</v>
      </c>
      <c r="AR12" s="22">
        <v>1.0937499999999999E-2</v>
      </c>
      <c r="AS12" s="22"/>
      <c r="AT12" s="22">
        <v>9.0090090090090107E-3</v>
      </c>
      <c r="AU12" s="22">
        <v>8.3420229405630902E-3</v>
      </c>
      <c r="AV12" s="22"/>
      <c r="AW12" s="22">
        <v>2.8328611898016999E-3</v>
      </c>
      <c r="AX12" s="22">
        <v>1.04931794333683E-2</v>
      </c>
      <c r="AY12" s="22"/>
      <c r="AZ12" s="22">
        <v>1.2915129151291499E-2</v>
      </c>
      <c r="BA12" s="22">
        <v>5.2631578947368403E-3</v>
      </c>
      <c r="BB12" s="22"/>
      <c r="BC12" s="22">
        <v>0</v>
      </c>
      <c r="BD12" s="22">
        <v>3.0434782608695699E-2</v>
      </c>
      <c r="BE12" s="22"/>
      <c r="BF12" s="22">
        <v>0</v>
      </c>
      <c r="BG12" s="22">
        <v>0</v>
      </c>
      <c r="BH12" s="22"/>
      <c r="BI12" s="22">
        <v>1.4492753623188401E-2</v>
      </c>
      <c r="BJ12" s="22">
        <v>7.6988879384088998E-3</v>
      </c>
      <c r="BK12" s="22"/>
      <c r="BL12" s="22">
        <v>7.9207920792079192E-3</v>
      </c>
      <c r="BM12" s="22">
        <v>7.5757575757575803E-3</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0.48260211800302599</v>
      </c>
      <c r="D8" s="13">
        <v>0.46709470304975897</v>
      </c>
      <c r="E8" s="13">
        <v>0.49566473988439302</v>
      </c>
      <c r="F8" s="13"/>
      <c r="G8" s="13">
        <v>0.45856353591160198</v>
      </c>
      <c r="H8" s="13">
        <v>0.50140056022408996</v>
      </c>
      <c r="I8" s="13">
        <v>0.50184501845018403</v>
      </c>
      <c r="J8" s="13">
        <v>0.41232227488151701</v>
      </c>
      <c r="K8" s="13">
        <v>0.50381679389313005</v>
      </c>
      <c r="L8" s="13">
        <v>0.50877192982456099</v>
      </c>
      <c r="M8" s="13"/>
      <c r="N8" s="13">
        <v>0.5</v>
      </c>
      <c r="O8" s="13">
        <v>0.53235294117647103</v>
      </c>
      <c r="P8" s="13">
        <v>0.44382022471910099</v>
      </c>
      <c r="Q8" s="13">
        <v>0.41692789968652</v>
      </c>
      <c r="R8" s="13"/>
      <c r="S8" s="13">
        <v>0.51211072664359902</v>
      </c>
      <c r="T8" s="13">
        <v>0.44776119402985098</v>
      </c>
      <c r="U8" s="13">
        <v>0.51612903225806495</v>
      </c>
      <c r="V8" s="13">
        <v>0.476190476190476</v>
      </c>
      <c r="W8" s="13">
        <v>0.46218487394958002</v>
      </c>
      <c r="X8" s="13">
        <v>0.46212121212121199</v>
      </c>
      <c r="Y8" s="13">
        <v>0.467289719626168</v>
      </c>
      <c r="Z8" s="13">
        <v>0.63333333333333297</v>
      </c>
      <c r="AA8" s="13">
        <v>0.45911949685534598</v>
      </c>
      <c r="AB8" s="13">
        <v>0.5</v>
      </c>
      <c r="AC8" s="13">
        <v>0.5</v>
      </c>
      <c r="AD8" s="13">
        <v>0.39130434782608697</v>
      </c>
      <c r="AE8" s="13"/>
      <c r="AF8" s="13">
        <v>0.50439146800501899</v>
      </c>
      <c r="AG8" s="13">
        <v>0.45136186770428</v>
      </c>
      <c r="AH8" s="13"/>
      <c r="AI8" s="13">
        <v>0.43220338983050799</v>
      </c>
      <c r="AJ8" s="13">
        <v>0.53246753246753198</v>
      </c>
      <c r="AK8" s="13">
        <v>0.59248554913294804</v>
      </c>
      <c r="AL8" s="13"/>
      <c r="AM8" s="13">
        <v>0.441176470588235</v>
      </c>
      <c r="AN8" s="13">
        <v>0.30769230769230799</v>
      </c>
      <c r="AO8" s="13">
        <v>0.45925925925925898</v>
      </c>
      <c r="AP8" s="13"/>
      <c r="AQ8" s="13">
        <v>0.46165191740412997</v>
      </c>
      <c r="AR8" s="13">
        <v>0.50312500000000004</v>
      </c>
      <c r="AS8" s="13"/>
      <c r="AT8" s="13">
        <v>0.417417417417417</v>
      </c>
      <c r="AU8" s="13">
        <v>0.50469238790406701</v>
      </c>
      <c r="AV8" s="13"/>
      <c r="AW8" s="13">
        <v>0.54390934844192595</v>
      </c>
      <c r="AX8" s="13">
        <v>0.45855194123819498</v>
      </c>
      <c r="AY8" s="13"/>
      <c r="AZ8" s="13">
        <v>0.48523985239852402</v>
      </c>
      <c r="BA8" s="13">
        <v>0.47894736842105301</v>
      </c>
      <c r="BB8" s="13"/>
      <c r="BC8" s="13">
        <v>0.58333333333333304</v>
      </c>
      <c r="BD8" s="13">
        <v>0.46086956521739098</v>
      </c>
      <c r="BE8" s="13"/>
      <c r="BF8" s="13">
        <v>0.48529411764705899</v>
      </c>
      <c r="BG8" s="13">
        <v>0.64622641509433998</v>
      </c>
      <c r="BH8" s="13"/>
      <c r="BI8" s="13">
        <v>0.47826086956521702</v>
      </c>
      <c r="BJ8" s="13">
        <v>0.48502994011975997</v>
      </c>
      <c r="BK8" s="13"/>
      <c r="BL8" s="13">
        <v>0.49504950495049499</v>
      </c>
      <c r="BM8" s="13">
        <v>0.47601010101010099</v>
      </c>
    </row>
    <row r="9" spans="2:65" ht="28.8" x14ac:dyDescent="0.3">
      <c r="B9" s="14" t="s">
        <v>366</v>
      </c>
      <c r="C9" s="13">
        <v>0.24432677760968199</v>
      </c>
      <c r="D9" s="13">
        <v>0.23274478330658099</v>
      </c>
      <c r="E9" s="13">
        <v>0.25433526011560698</v>
      </c>
      <c r="F9" s="13"/>
      <c r="G9" s="13">
        <v>0.29281767955801102</v>
      </c>
      <c r="H9" s="13">
        <v>0.22969187675069999</v>
      </c>
      <c r="I9" s="13">
        <v>0.22878228782287799</v>
      </c>
      <c r="J9" s="13">
        <v>0.25118483412322301</v>
      </c>
      <c r="K9" s="13">
        <v>0.244274809160305</v>
      </c>
      <c r="L9" s="13">
        <v>0.23976608187134499</v>
      </c>
      <c r="M9" s="13"/>
      <c r="N9" s="13">
        <v>0.24468085106383</v>
      </c>
      <c r="O9" s="13">
        <v>0.217647058823529</v>
      </c>
      <c r="P9" s="13">
        <v>0.25842696629213502</v>
      </c>
      <c r="Q9" s="13">
        <v>0.27272727272727298</v>
      </c>
      <c r="R9" s="13"/>
      <c r="S9" s="13">
        <v>0.228373702422145</v>
      </c>
      <c r="T9" s="13">
        <v>0.26119402985074602</v>
      </c>
      <c r="U9" s="13">
        <v>0.225806451612903</v>
      </c>
      <c r="V9" s="13">
        <v>0.24761904761904799</v>
      </c>
      <c r="W9" s="13">
        <v>0.252100840336134</v>
      </c>
      <c r="X9" s="13">
        <v>0.21212121212121199</v>
      </c>
      <c r="Y9" s="13">
        <v>0.233644859813084</v>
      </c>
      <c r="Z9" s="13">
        <v>0.1</v>
      </c>
      <c r="AA9" s="13">
        <v>0.276729559748428</v>
      </c>
      <c r="AB9" s="13">
        <v>0.29787234042553201</v>
      </c>
      <c r="AC9" s="13">
        <v>0.25</v>
      </c>
      <c r="AD9" s="13">
        <v>0.30434782608695699</v>
      </c>
      <c r="AE9" s="13"/>
      <c r="AF9" s="13">
        <v>0.24968632371392699</v>
      </c>
      <c r="AG9" s="13">
        <v>0.23346303501945501</v>
      </c>
      <c r="AH9" s="13"/>
      <c r="AI9" s="13">
        <v>0.29661016949152502</v>
      </c>
      <c r="AJ9" s="13">
        <v>0.22077922077922099</v>
      </c>
      <c r="AK9" s="13">
        <v>0.22254335260115601</v>
      </c>
      <c r="AL9" s="13"/>
      <c r="AM9" s="13">
        <v>0.27941176470588203</v>
      </c>
      <c r="AN9" s="13">
        <v>0.38461538461538503</v>
      </c>
      <c r="AO9" s="13">
        <v>0.266666666666667</v>
      </c>
      <c r="AP9" s="13"/>
      <c r="AQ9" s="13">
        <v>0.24041297935103201</v>
      </c>
      <c r="AR9" s="13">
        <v>0.25</v>
      </c>
      <c r="AS9" s="13"/>
      <c r="AT9" s="13">
        <v>0.26426426426426403</v>
      </c>
      <c r="AU9" s="13">
        <v>0.23566214807090699</v>
      </c>
      <c r="AV9" s="13"/>
      <c r="AW9" s="13">
        <v>0.286118980169972</v>
      </c>
      <c r="AX9" s="13">
        <v>0.22875131164742901</v>
      </c>
      <c r="AY9" s="13"/>
      <c r="AZ9" s="13">
        <v>0.24169741697416999</v>
      </c>
      <c r="BA9" s="13">
        <v>0.24736842105263199</v>
      </c>
      <c r="BB9" s="13"/>
      <c r="BC9" s="13">
        <v>0.229885057471264</v>
      </c>
      <c r="BD9" s="13">
        <v>0.291304347826087</v>
      </c>
      <c r="BE9" s="13"/>
      <c r="BF9" s="13">
        <v>0.27205882352941202</v>
      </c>
      <c r="BG9" s="13">
        <v>0.20283018867924499</v>
      </c>
      <c r="BH9" s="13"/>
      <c r="BI9" s="13">
        <v>0.217391304347826</v>
      </c>
      <c r="BJ9" s="13">
        <v>0.24636441402908499</v>
      </c>
      <c r="BK9" s="13"/>
      <c r="BL9" s="13">
        <v>0.25148514851485099</v>
      </c>
      <c r="BM9" s="13">
        <v>0.23737373737373699</v>
      </c>
    </row>
    <row r="10" spans="2:65" ht="28.8" x14ac:dyDescent="0.3">
      <c r="B10" s="14" t="s">
        <v>367</v>
      </c>
      <c r="C10" s="13">
        <v>5.3706505295007603E-2</v>
      </c>
      <c r="D10" s="13">
        <v>5.7784911717496001E-2</v>
      </c>
      <c r="E10" s="13">
        <v>5.05780346820809E-2</v>
      </c>
      <c r="F10" s="13"/>
      <c r="G10" s="13">
        <v>3.8674033149171297E-2</v>
      </c>
      <c r="H10" s="13">
        <v>5.8823529411764698E-2</v>
      </c>
      <c r="I10" s="13">
        <v>7.0110701107011106E-2</v>
      </c>
      <c r="J10" s="13">
        <v>5.2132701421800903E-2</v>
      </c>
      <c r="K10" s="13">
        <v>3.8167938931297697E-2</v>
      </c>
      <c r="L10" s="13">
        <v>4.6783625730994101E-2</v>
      </c>
      <c r="M10" s="13"/>
      <c r="N10" s="13">
        <v>4.2553191489361701E-2</v>
      </c>
      <c r="O10" s="13">
        <v>5.5882352941176501E-2</v>
      </c>
      <c r="P10" s="13">
        <v>6.7415730337078594E-2</v>
      </c>
      <c r="Q10" s="13">
        <v>6.2695924764890304E-2</v>
      </c>
      <c r="R10" s="13"/>
      <c r="S10" s="13">
        <v>5.8823529411764698E-2</v>
      </c>
      <c r="T10" s="13">
        <v>2.9850746268656699E-2</v>
      </c>
      <c r="U10" s="13">
        <v>4.8387096774193498E-2</v>
      </c>
      <c r="V10" s="13">
        <v>6.6666666666666693E-2</v>
      </c>
      <c r="W10" s="13">
        <v>5.0420168067226899E-2</v>
      </c>
      <c r="X10" s="13">
        <v>7.5757575757575801E-2</v>
      </c>
      <c r="Y10" s="13">
        <v>5.60747663551402E-2</v>
      </c>
      <c r="Z10" s="13">
        <v>6.6666666666666693E-2</v>
      </c>
      <c r="AA10" s="13">
        <v>4.40251572327044E-2</v>
      </c>
      <c r="AB10" s="13">
        <v>3.1914893617021302E-2</v>
      </c>
      <c r="AC10" s="13">
        <v>7.3529411764705899E-2</v>
      </c>
      <c r="AD10" s="13">
        <v>4.3478260869565202E-2</v>
      </c>
      <c r="AE10" s="13"/>
      <c r="AF10" s="13">
        <v>4.51693851944793E-2</v>
      </c>
      <c r="AG10" s="13">
        <v>6.6147859922179003E-2</v>
      </c>
      <c r="AH10" s="13"/>
      <c r="AI10" s="13">
        <v>5.93220338983051E-2</v>
      </c>
      <c r="AJ10" s="13">
        <v>0.103896103896104</v>
      </c>
      <c r="AK10" s="13">
        <v>2.6011560693641599E-2</v>
      </c>
      <c r="AL10" s="13"/>
      <c r="AM10" s="13">
        <v>5.8823529411764698E-2</v>
      </c>
      <c r="AN10" s="13">
        <v>5.7692307692307702E-2</v>
      </c>
      <c r="AO10" s="13">
        <v>9.6296296296296297E-2</v>
      </c>
      <c r="AP10" s="13"/>
      <c r="AQ10" s="13">
        <v>6.4896755162241901E-2</v>
      </c>
      <c r="AR10" s="13">
        <v>4.2187500000000003E-2</v>
      </c>
      <c r="AS10" s="13"/>
      <c r="AT10" s="13">
        <v>5.7057057057057103E-2</v>
      </c>
      <c r="AU10" s="13">
        <v>5.42231491136601E-2</v>
      </c>
      <c r="AV10" s="13"/>
      <c r="AW10" s="13">
        <v>2.54957507082153E-2</v>
      </c>
      <c r="AX10" s="13">
        <v>6.2959076600209898E-2</v>
      </c>
      <c r="AY10" s="13"/>
      <c r="AZ10" s="13">
        <v>4.6125461254612497E-2</v>
      </c>
      <c r="BA10" s="13">
        <v>5.9210526315789498E-2</v>
      </c>
      <c r="BB10" s="13"/>
      <c r="BC10" s="13">
        <v>5.1724137931034503E-2</v>
      </c>
      <c r="BD10" s="13">
        <v>3.4782608695652202E-2</v>
      </c>
      <c r="BE10" s="13"/>
      <c r="BF10" s="13">
        <v>6.6176470588235295E-2</v>
      </c>
      <c r="BG10" s="13">
        <v>4.2452830188679201E-2</v>
      </c>
      <c r="BH10" s="13"/>
      <c r="BI10" s="13">
        <v>6.5217391304347797E-2</v>
      </c>
      <c r="BJ10" s="13">
        <v>5.2181351582549197E-2</v>
      </c>
      <c r="BK10" s="13"/>
      <c r="BL10" s="13">
        <v>4.7524752475247498E-2</v>
      </c>
      <c r="BM10" s="13">
        <v>5.8080808080808101E-2</v>
      </c>
    </row>
    <row r="11" spans="2:65" x14ac:dyDescent="0.3">
      <c r="B11" s="14" t="s">
        <v>368</v>
      </c>
      <c r="C11" s="13">
        <v>0.125567322239032</v>
      </c>
      <c r="D11" s="13">
        <v>0.13964686998394901</v>
      </c>
      <c r="E11" s="13">
        <v>0.114161849710983</v>
      </c>
      <c r="F11" s="13"/>
      <c r="G11" s="13">
        <v>0.15469613259668499</v>
      </c>
      <c r="H11" s="13">
        <v>0.131652661064426</v>
      </c>
      <c r="I11" s="13">
        <v>0.121771217712177</v>
      </c>
      <c r="J11" s="13">
        <v>0.14218009478672999</v>
      </c>
      <c r="K11" s="13">
        <v>8.3969465648855005E-2</v>
      </c>
      <c r="L11" s="13">
        <v>9.9415204678362595E-2</v>
      </c>
      <c r="M11" s="13"/>
      <c r="N11" s="13">
        <v>0.117021276595745</v>
      </c>
      <c r="O11" s="13">
        <v>0.123529411764706</v>
      </c>
      <c r="P11" s="13">
        <v>0.13483146067415699</v>
      </c>
      <c r="Q11" s="13">
        <v>0.13166144200627</v>
      </c>
      <c r="R11" s="13"/>
      <c r="S11" s="13">
        <v>0.110726643598616</v>
      </c>
      <c r="T11" s="13">
        <v>0.15671641791044799</v>
      </c>
      <c r="U11" s="13">
        <v>0.12903225806451599</v>
      </c>
      <c r="V11" s="13">
        <v>0.114285714285714</v>
      </c>
      <c r="W11" s="13">
        <v>0.14285714285714299</v>
      </c>
      <c r="X11" s="13">
        <v>0.15909090909090901</v>
      </c>
      <c r="Y11" s="13">
        <v>0.11214953271028</v>
      </c>
      <c r="Z11" s="13">
        <v>0.133333333333333</v>
      </c>
      <c r="AA11" s="13">
        <v>0.12578616352201299</v>
      </c>
      <c r="AB11" s="13">
        <v>0.117021276595745</v>
      </c>
      <c r="AC11" s="13">
        <v>7.3529411764705899E-2</v>
      </c>
      <c r="AD11" s="13">
        <v>0.13043478260869601</v>
      </c>
      <c r="AE11" s="13"/>
      <c r="AF11" s="13">
        <v>0.117942283563363</v>
      </c>
      <c r="AG11" s="13">
        <v>0.13813229571984401</v>
      </c>
      <c r="AH11" s="13"/>
      <c r="AI11" s="13">
        <v>0.12711864406779699</v>
      </c>
      <c r="AJ11" s="13">
        <v>9.0909090909090898E-2</v>
      </c>
      <c r="AK11" s="13">
        <v>8.0924855491329495E-2</v>
      </c>
      <c r="AL11" s="13"/>
      <c r="AM11" s="13">
        <v>0.17647058823529399</v>
      </c>
      <c r="AN11" s="13">
        <v>0.15384615384615399</v>
      </c>
      <c r="AO11" s="13">
        <v>7.4074074074074098E-2</v>
      </c>
      <c r="AP11" s="13"/>
      <c r="AQ11" s="13">
        <v>0.146017699115044</v>
      </c>
      <c r="AR11" s="13">
        <v>0.1046875</v>
      </c>
      <c r="AS11" s="13"/>
      <c r="AT11" s="13">
        <v>0.162162162162162</v>
      </c>
      <c r="AU11" s="13">
        <v>0.115745568300313</v>
      </c>
      <c r="AV11" s="13"/>
      <c r="AW11" s="13">
        <v>6.79886685552408E-2</v>
      </c>
      <c r="AX11" s="13">
        <v>0.14900314795382999</v>
      </c>
      <c r="AY11" s="13"/>
      <c r="AZ11" s="13">
        <v>0.123616236162362</v>
      </c>
      <c r="BA11" s="13">
        <v>0.125</v>
      </c>
      <c r="BB11" s="13"/>
      <c r="BC11" s="13">
        <v>9.7701149425287404E-2</v>
      </c>
      <c r="BD11" s="13">
        <v>9.5652173913043495E-2</v>
      </c>
      <c r="BE11" s="13"/>
      <c r="BF11" s="13">
        <v>0.125</v>
      </c>
      <c r="BG11" s="13">
        <v>8.0188679245283001E-2</v>
      </c>
      <c r="BH11" s="13"/>
      <c r="BI11" s="13">
        <v>0.18115942028985499</v>
      </c>
      <c r="BJ11" s="13">
        <v>0.118049615055603</v>
      </c>
      <c r="BK11" s="13"/>
      <c r="BL11" s="13">
        <v>0.118811881188119</v>
      </c>
      <c r="BM11" s="13">
        <v>0.130050505050505</v>
      </c>
    </row>
    <row r="12" spans="2:65" x14ac:dyDescent="0.3">
      <c r="B12" s="14" t="s">
        <v>91</v>
      </c>
      <c r="C12" s="22">
        <v>9.3797276853252606E-2</v>
      </c>
      <c r="D12" s="22">
        <v>0.102728731942215</v>
      </c>
      <c r="E12" s="22">
        <v>8.5260115606936401E-2</v>
      </c>
      <c r="F12" s="22"/>
      <c r="G12" s="22">
        <v>5.5248618784530398E-2</v>
      </c>
      <c r="H12" s="22">
        <v>7.8431372549019607E-2</v>
      </c>
      <c r="I12" s="22">
        <v>7.7490774907749096E-2</v>
      </c>
      <c r="J12" s="22">
        <v>0.14218009478672999</v>
      </c>
      <c r="K12" s="22">
        <v>0.12977099236641201</v>
      </c>
      <c r="L12" s="22">
        <v>0.105263157894737</v>
      </c>
      <c r="M12" s="22"/>
      <c r="N12" s="22">
        <v>9.5744680851063801E-2</v>
      </c>
      <c r="O12" s="22">
        <v>7.0588235294117604E-2</v>
      </c>
      <c r="P12" s="22">
        <v>9.5505617977528101E-2</v>
      </c>
      <c r="Q12" s="22">
        <v>0.115987460815047</v>
      </c>
      <c r="R12" s="22"/>
      <c r="S12" s="22">
        <v>8.9965397923875395E-2</v>
      </c>
      <c r="T12" s="22">
        <v>0.104477611940299</v>
      </c>
      <c r="U12" s="22">
        <v>8.0645161290322606E-2</v>
      </c>
      <c r="V12" s="22">
        <v>9.5238095238095205E-2</v>
      </c>
      <c r="W12" s="22">
        <v>9.2436974789915999E-2</v>
      </c>
      <c r="X12" s="22">
        <v>9.0909090909090898E-2</v>
      </c>
      <c r="Y12" s="22">
        <v>0.13084112149532701</v>
      </c>
      <c r="Z12" s="22">
        <v>6.6666666666666693E-2</v>
      </c>
      <c r="AA12" s="22">
        <v>9.4339622641509399E-2</v>
      </c>
      <c r="AB12" s="22">
        <v>5.31914893617021E-2</v>
      </c>
      <c r="AC12" s="22">
        <v>0.10294117647058799</v>
      </c>
      <c r="AD12" s="22">
        <v>0.13043478260869601</v>
      </c>
      <c r="AE12" s="22"/>
      <c r="AF12" s="22">
        <v>8.2810539523212004E-2</v>
      </c>
      <c r="AG12" s="22">
        <v>0.110894941634241</v>
      </c>
      <c r="AH12" s="22"/>
      <c r="AI12" s="22">
        <v>8.4745762711864403E-2</v>
      </c>
      <c r="AJ12" s="22">
        <v>5.1948051948052E-2</v>
      </c>
      <c r="AK12" s="22">
        <v>7.80346820809249E-2</v>
      </c>
      <c r="AL12" s="22"/>
      <c r="AM12" s="22">
        <v>4.4117647058823498E-2</v>
      </c>
      <c r="AN12" s="22">
        <v>9.6153846153846201E-2</v>
      </c>
      <c r="AO12" s="22">
        <v>0.10370370370370401</v>
      </c>
      <c r="AP12" s="22"/>
      <c r="AQ12" s="22">
        <v>8.70206489675516E-2</v>
      </c>
      <c r="AR12" s="22">
        <v>0.1</v>
      </c>
      <c r="AS12" s="22"/>
      <c r="AT12" s="22">
        <v>9.90990990990991E-2</v>
      </c>
      <c r="AU12" s="22">
        <v>8.9676746611053196E-2</v>
      </c>
      <c r="AV12" s="22"/>
      <c r="AW12" s="22">
        <v>7.6487252124645896E-2</v>
      </c>
      <c r="AX12" s="22">
        <v>0.10073452256033601</v>
      </c>
      <c r="AY12" s="22"/>
      <c r="AZ12" s="22">
        <v>0.10332103321033199</v>
      </c>
      <c r="BA12" s="22">
        <v>8.9473684210526302E-2</v>
      </c>
      <c r="BB12" s="22"/>
      <c r="BC12" s="22">
        <v>3.7356321839080497E-2</v>
      </c>
      <c r="BD12" s="22">
        <v>0.11739130434782601</v>
      </c>
      <c r="BE12" s="22"/>
      <c r="BF12" s="22">
        <v>5.1470588235294101E-2</v>
      </c>
      <c r="BG12" s="22">
        <v>2.83018867924528E-2</v>
      </c>
      <c r="BH12" s="22"/>
      <c r="BI12" s="22">
        <v>5.7971014492753603E-2</v>
      </c>
      <c r="BJ12" s="22">
        <v>9.8374679213002594E-2</v>
      </c>
      <c r="BK12" s="22"/>
      <c r="BL12" s="22">
        <v>8.7128712871287095E-2</v>
      </c>
      <c r="BM12" s="22">
        <v>9.8484848484848495E-2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0.88350983358547697</v>
      </c>
      <c r="D8" s="13">
        <v>0.89566613162118802</v>
      </c>
      <c r="E8" s="13">
        <v>0.87283236994219604</v>
      </c>
      <c r="F8" s="13"/>
      <c r="G8" s="13">
        <v>0.81767955801104997</v>
      </c>
      <c r="H8" s="13">
        <v>0.85434173669467794</v>
      </c>
      <c r="I8" s="13">
        <v>0.88560885608856099</v>
      </c>
      <c r="J8" s="13">
        <v>0.88151658767772501</v>
      </c>
      <c r="K8" s="13">
        <v>0.93129770992366401</v>
      </c>
      <c r="L8" s="13">
        <v>0.97660818713450304</v>
      </c>
      <c r="M8" s="13"/>
      <c r="N8" s="13">
        <v>0.876595744680851</v>
      </c>
      <c r="O8" s="13">
        <v>0.89705882352941202</v>
      </c>
      <c r="P8" s="13">
        <v>0.89325842696629199</v>
      </c>
      <c r="Q8" s="13">
        <v>0.86833855799373005</v>
      </c>
      <c r="R8" s="13"/>
      <c r="S8" s="13">
        <v>0.85813148788927296</v>
      </c>
      <c r="T8" s="13">
        <v>0.92537313432835799</v>
      </c>
      <c r="U8" s="13">
        <v>0.91935483870967705</v>
      </c>
      <c r="V8" s="13">
        <v>0.88571428571428601</v>
      </c>
      <c r="W8" s="13">
        <v>0.89075630252100801</v>
      </c>
      <c r="X8" s="13">
        <v>0.85606060606060597</v>
      </c>
      <c r="Y8" s="13">
        <v>0.87850467289719603</v>
      </c>
      <c r="Z8" s="13">
        <v>0.9</v>
      </c>
      <c r="AA8" s="13">
        <v>0.88050314465408797</v>
      </c>
      <c r="AB8" s="13">
        <v>0.94680851063829796</v>
      </c>
      <c r="AC8" s="13">
        <v>0.85294117647058798</v>
      </c>
      <c r="AD8" s="13">
        <v>0.82608695652173902</v>
      </c>
      <c r="AE8" s="13"/>
      <c r="AF8" s="13">
        <v>0.86449184441656202</v>
      </c>
      <c r="AG8" s="13">
        <v>0.91634241245136205</v>
      </c>
      <c r="AH8" s="13"/>
      <c r="AI8" s="13">
        <v>0.822033898305085</v>
      </c>
      <c r="AJ8" s="13">
        <v>0.85714285714285698</v>
      </c>
      <c r="AK8" s="13">
        <v>0.92196531791907499</v>
      </c>
      <c r="AL8" s="13"/>
      <c r="AM8" s="13">
        <v>0.91176470588235303</v>
      </c>
      <c r="AN8" s="13">
        <v>0.71153846153846201</v>
      </c>
      <c r="AO8" s="13">
        <v>0.85925925925925895</v>
      </c>
      <c r="AP8" s="13"/>
      <c r="AQ8" s="13">
        <v>0.85250737463126802</v>
      </c>
      <c r="AR8" s="13">
        <v>0.91718750000000004</v>
      </c>
      <c r="AS8" s="13"/>
      <c r="AT8" s="13">
        <v>0.82882882882882902</v>
      </c>
      <c r="AU8" s="13">
        <v>0.907194994786236</v>
      </c>
      <c r="AV8" s="13"/>
      <c r="AW8" s="13">
        <v>0.86968838526912196</v>
      </c>
      <c r="AX8" s="13">
        <v>0.89087093389297001</v>
      </c>
      <c r="AY8" s="13"/>
      <c r="AZ8" s="13">
        <v>0.90774907749077505</v>
      </c>
      <c r="BA8" s="13">
        <v>0.865789473684211</v>
      </c>
      <c r="BB8" s="13"/>
      <c r="BC8" s="13">
        <v>0.85632183908046</v>
      </c>
      <c r="BD8" s="13">
        <v>0.852173913043478</v>
      </c>
      <c r="BE8" s="13"/>
      <c r="BF8" s="13">
        <v>0.85294117647058798</v>
      </c>
      <c r="BG8" s="13">
        <v>0.85849056603773599</v>
      </c>
      <c r="BH8" s="13"/>
      <c r="BI8" s="13">
        <v>0.78260869565217395</v>
      </c>
      <c r="BJ8" s="13">
        <v>0.89734816082121505</v>
      </c>
      <c r="BK8" s="13"/>
      <c r="BL8" s="13">
        <v>0.91089108910891103</v>
      </c>
      <c r="BM8" s="13">
        <v>0.87121212121212099</v>
      </c>
    </row>
    <row r="9" spans="2:65" ht="28.8" x14ac:dyDescent="0.3">
      <c r="B9" s="14" t="s">
        <v>366</v>
      </c>
      <c r="C9" s="13">
        <v>6.88350983358548E-2</v>
      </c>
      <c r="D9" s="13">
        <v>5.2969502407704698E-2</v>
      </c>
      <c r="E9" s="13">
        <v>8.2369942196531806E-2</v>
      </c>
      <c r="F9" s="13"/>
      <c r="G9" s="13">
        <v>0.110497237569061</v>
      </c>
      <c r="H9" s="13">
        <v>8.6834733893557406E-2</v>
      </c>
      <c r="I9" s="13">
        <v>7.3800738007380101E-2</v>
      </c>
      <c r="J9" s="13">
        <v>6.1611374407582901E-2</v>
      </c>
      <c r="K9" s="13">
        <v>3.0534351145038201E-2</v>
      </c>
      <c r="L9" s="13">
        <v>1.7543859649122799E-2</v>
      </c>
      <c r="M9" s="13"/>
      <c r="N9" s="13">
        <v>7.6595744680851105E-2</v>
      </c>
      <c r="O9" s="13">
        <v>6.1764705882352902E-2</v>
      </c>
      <c r="P9" s="13">
        <v>5.0561797752809001E-2</v>
      </c>
      <c r="Q9" s="13">
        <v>7.8369905956112901E-2</v>
      </c>
      <c r="R9" s="13"/>
      <c r="S9" s="13">
        <v>8.9965397923875395E-2</v>
      </c>
      <c r="T9" s="13">
        <v>2.9850746268656699E-2</v>
      </c>
      <c r="U9" s="13">
        <v>6.4516129032258104E-2</v>
      </c>
      <c r="V9" s="13">
        <v>5.7142857142857099E-2</v>
      </c>
      <c r="W9" s="13">
        <v>8.40336134453782E-2</v>
      </c>
      <c r="X9" s="13">
        <v>6.8181818181818205E-2</v>
      </c>
      <c r="Y9" s="13">
        <v>6.5420560747663503E-2</v>
      </c>
      <c r="Z9" s="13">
        <v>3.3333333333333298E-2</v>
      </c>
      <c r="AA9" s="13">
        <v>7.5471698113207503E-2</v>
      </c>
      <c r="AB9" s="13">
        <v>2.1276595744680899E-2</v>
      </c>
      <c r="AC9" s="13">
        <v>8.8235294117647106E-2</v>
      </c>
      <c r="AD9" s="13">
        <v>0.173913043478261</v>
      </c>
      <c r="AE9" s="13"/>
      <c r="AF9" s="13">
        <v>7.7791718946047694E-2</v>
      </c>
      <c r="AG9" s="13">
        <v>5.6420233463034999E-2</v>
      </c>
      <c r="AH9" s="13"/>
      <c r="AI9" s="13">
        <v>0.110169491525424</v>
      </c>
      <c r="AJ9" s="13">
        <v>5.1948051948052E-2</v>
      </c>
      <c r="AK9" s="13">
        <v>4.3352601156069398E-2</v>
      </c>
      <c r="AL9" s="13"/>
      <c r="AM9" s="13">
        <v>7.3529411764705899E-2</v>
      </c>
      <c r="AN9" s="13">
        <v>0.17307692307692299</v>
      </c>
      <c r="AO9" s="13">
        <v>4.4444444444444398E-2</v>
      </c>
      <c r="AP9" s="13"/>
      <c r="AQ9" s="13">
        <v>8.4070796460176997E-2</v>
      </c>
      <c r="AR9" s="13">
        <v>5.3124999999999999E-2</v>
      </c>
      <c r="AS9" s="13"/>
      <c r="AT9" s="13">
        <v>8.7087087087087095E-2</v>
      </c>
      <c r="AU9" s="13">
        <v>5.8394160583941597E-2</v>
      </c>
      <c r="AV9" s="13"/>
      <c r="AW9" s="13">
        <v>7.9320113314447604E-2</v>
      </c>
      <c r="AX9" s="13">
        <v>6.4008394543546704E-2</v>
      </c>
      <c r="AY9" s="13"/>
      <c r="AZ9" s="13">
        <v>5.9040590405904099E-2</v>
      </c>
      <c r="BA9" s="13">
        <v>7.7631578947368399E-2</v>
      </c>
      <c r="BB9" s="13"/>
      <c r="BC9" s="13">
        <v>8.9080459770114903E-2</v>
      </c>
      <c r="BD9" s="13">
        <v>6.5217391304347797E-2</v>
      </c>
      <c r="BE9" s="13"/>
      <c r="BF9" s="13">
        <v>0.11764705882352899</v>
      </c>
      <c r="BG9" s="13">
        <v>7.0754716981132101E-2</v>
      </c>
      <c r="BH9" s="13"/>
      <c r="BI9" s="13">
        <v>0.13043478260869601</v>
      </c>
      <c r="BJ9" s="13">
        <v>6.0735671514114603E-2</v>
      </c>
      <c r="BK9" s="13"/>
      <c r="BL9" s="13">
        <v>4.7524752475247498E-2</v>
      </c>
      <c r="BM9" s="13">
        <v>8.0808080808080801E-2</v>
      </c>
    </row>
    <row r="10" spans="2:65" ht="28.8" x14ac:dyDescent="0.3">
      <c r="B10" s="14" t="s">
        <v>367</v>
      </c>
      <c r="C10" s="13">
        <v>2.1936459909228399E-2</v>
      </c>
      <c r="D10" s="13">
        <v>2.7287319422150898E-2</v>
      </c>
      <c r="E10" s="13">
        <v>1.7341040462427699E-2</v>
      </c>
      <c r="F10" s="13"/>
      <c r="G10" s="13">
        <v>3.3149171270718203E-2</v>
      </c>
      <c r="H10" s="13">
        <v>2.5210084033613401E-2</v>
      </c>
      <c r="I10" s="13">
        <v>2.2140221402214E-2</v>
      </c>
      <c r="J10" s="13">
        <v>2.3696682464454999E-2</v>
      </c>
      <c r="K10" s="13">
        <v>2.2900763358778602E-2</v>
      </c>
      <c r="L10" s="13">
        <v>0</v>
      </c>
      <c r="M10" s="13"/>
      <c r="N10" s="13">
        <v>2.1276595744680899E-2</v>
      </c>
      <c r="O10" s="13">
        <v>1.7647058823529401E-2</v>
      </c>
      <c r="P10" s="13">
        <v>3.3707865168539297E-2</v>
      </c>
      <c r="Q10" s="13">
        <v>2.1943573667711599E-2</v>
      </c>
      <c r="R10" s="13"/>
      <c r="S10" s="13">
        <v>1.73010380622837E-2</v>
      </c>
      <c r="T10" s="13">
        <v>1.49253731343284E-2</v>
      </c>
      <c r="U10" s="13">
        <v>0</v>
      </c>
      <c r="V10" s="13">
        <v>4.7619047619047603E-2</v>
      </c>
      <c r="W10" s="13">
        <v>8.4033613445378096E-3</v>
      </c>
      <c r="X10" s="13">
        <v>3.7878787878787901E-2</v>
      </c>
      <c r="Y10" s="13">
        <v>2.80373831775701E-2</v>
      </c>
      <c r="Z10" s="13">
        <v>0</v>
      </c>
      <c r="AA10" s="13">
        <v>2.51572327044025E-2</v>
      </c>
      <c r="AB10" s="13">
        <v>1.0638297872340399E-2</v>
      </c>
      <c r="AC10" s="13">
        <v>4.4117647058823498E-2</v>
      </c>
      <c r="AD10" s="13">
        <v>0</v>
      </c>
      <c r="AE10" s="13"/>
      <c r="AF10" s="13">
        <v>2.7603513174404001E-2</v>
      </c>
      <c r="AG10" s="13">
        <v>1.1673151750972799E-2</v>
      </c>
      <c r="AH10" s="13"/>
      <c r="AI10" s="13">
        <v>4.2372881355932202E-2</v>
      </c>
      <c r="AJ10" s="13">
        <v>6.4935064935064901E-2</v>
      </c>
      <c r="AK10" s="13">
        <v>8.6705202312138702E-3</v>
      </c>
      <c r="AL10" s="13"/>
      <c r="AM10" s="13">
        <v>1.4705882352941201E-2</v>
      </c>
      <c r="AN10" s="13">
        <v>9.6153846153846201E-2</v>
      </c>
      <c r="AO10" s="13">
        <v>5.1851851851851899E-2</v>
      </c>
      <c r="AP10" s="13"/>
      <c r="AQ10" s="13">
        <v>3.09734513274336E-2</v>
      </c>
      <c r="AR10" s="13">
        <v>1.2500000000000001E-2</v>
      </c>
      <c r="AS10" s="13"/>
      <c r="AT10" s="13">
        <v>3.3033033033033003E-2</v>
      </c>
      <c r="AU10" s="13">
        <v>1.77267987486966E-2</v>
      </c>
      <c r="AV10" s="13"/>
      <c r="AW10" s="13">
        <v>2.2662889518413599E-2</v>
      </c>
      <c r="AX10" s="13">
        <v>2.0986358866736599E-2</v>
      </c>
      <c r="AY10" s="13"/>
      <c r="AZ10" s="13">
        <v>1.2915129151291499E-2</v>
      </c>
      <c r="BA10" s="13">
        <v>2.7631578947368399E-2</v>
      </c>
      <c r="BB10" s="13"/>
      <c r="BC10" s="13">
        <v>3.4482758620689703E-2</v>
      </c>
      <c r="BD10" s="13">
        <v>2.1739130434782601E-2</v>
      </c>
      <c r="BE10" s="13"/>
      <c r="BF10" s="13">
        <v>1.4705882352941201E-2</v>
      </c>
      <c r="BG10" s="13">
        <v>4.71698113207547E-2</v>
      </c>
      <c r="BH10" s="13"/>
      <c r="BI10" s="13">
        <v>4.3478260869565202E-2</v>
      </c>
      <c r="BJ10" s="13">
        <v>1.8819503849443999E-2</v>
      </c>
      <c r="BK10" s="13"/>
      <c r="BL10" s="13">
        <v>1.58415841584158E-2</v>
      </c>
      <c r="BM10" s="13">
        <v>2.27272727272727E-2</v>
      </c>
    </row>
    <row r="11" spans="2:65" x14ac:dyDescent="0.3">
      <c r="B11" s="14" t="s">
        <v>368</v>
      </c>
      <c r="C11" s="13">
        <v>7.5642965204235999E-3</v>
      </c>
      <c r="D11" s="13">
        <v>8.0256821829855496E-3</v>
      </c>
      <c r="E11" s="13">
        <v>7.2254335260115597E-3</v>
      </c>
      <c r="F11" s="13"/>
      <c r="G11" s="13">
        <v>2.2099447513812199E-2</v>
      </c>
      <c r="H11" s="13">
        <v>8.4033613445378096E-3</v>
      </c>
      <c r="I11" s="13">
        <v>7.3800738007380098E-3</v>
      </c>
      <c r="J11" s="13">
        <v>4.739336492891E-3</v>
      </c>
      <c r="K11" s="13">
        <v>0</v>
      </c>
      <c r="L11" s="13">
        <v>0</v>
      </c>
      <c r="M11" s="13"/>
      <c r="N11" s="13">
        <v>1.27659574468085E-2</v>
      </c>
      <c r="O11" s="13">
        <v>5.8823529411764696E-3</v>
      </c>
      <c r="P11" s="13">
        <v>5.6179775280898901E-3</v>
      </c>
      <c r="Q11" s="13">
        <v>3.1347962382445101E-3</v>
      </c>
      <c r="R11" s="13"/>
      <c r="S11" s="13">
        <v>2.0761245674740501E-2</v>
      </c>
      <c r="T11" s="13">
        <v>7.4626865671641798E-3</v>
      </c>
      <c r="U11" s="13">
        <v>0</v>
      </c>
      <c r="V11" s="13">
        <v>0</v>
      </c>
      <c r="W11" s="13">
        <v>0</v>
      </c>
      <c r="X11" s="13">
        <v>0</v>
      </c>
      <c r="Y11" s="13">
        <v>9.3457943925233603E-3</v>
      </c>
      <c r="Z11" s="13">
        <v>0</v>
      </c>
      <c r="AA11" s="13">
        <v>6.2893081761006301E-3</v>
      </c>
      <c r="AB11" s="13">
        <v>1.0638297872340399E-2</v>
      </c>
      <c r="AC11" s="13">
        <v>0</v>
      </c>
      <c r="AD11" s="13">
        <v>0</v>
      </c>
      <c r="AE11" s="13"/>
      <c r="AF11" s="13">
        <v>1.0037641154328701E-2</v>
      </c>
      <c r="AG11" s="13">
        <v>0</v>
      </c>
      <c r="AH11" s="13"/>
      <c r="AI11" s="13">
        <v>1.6949152542372899E-2</v>
      </c>
      <c r="AJ11" s="13">
        <v>1.2987012987013E-2</v>
      </c>
      <c r="AK11" s="13">
        <v>2.8901734104046198E-3</v>
      </c>
      <c r="AL11" s="13"/>
      <c r="AM11" s="13">
        <v>0</v>
      </c>
      <c r="AN11" s="13">
        <v>1.9230769230769201E-2</v>
      </c>
      <c r="AO11" s="13">
        <v>2.2222222222222199E-2</v>
      </c>
      <c r="AP11" s="13"/>
      <c r="AQ11" s="13">
        <v>1.0324483775811201E-2</v>
      </c>
      <c r="AR11" s="13">
        <v>4.6874999999999998E-3</v>
      </c>
      <c r="AS11" s="13"/>
      <c r="AT11" s="13">
        <v>1.2012012012012E-2</v>
      </c>
      <c r="AU11" s="13">
        <v>5.2137643378519297E-3</v>
      </c>
      <c r="AV11" s="13"/>
      <c r="AW11" s="13">
        <v>8.4985835694051E-3</v>
      </c>
      <c r="AX11" s="13">
        <v>7.3452256033578198E-3</v>
      </c>
      <c r="AY11" s="13"/>
      <c r="AZ11" s="13">
        <v>1.8450184501845001E-3</v>
      </c>
      <c r="BA11" s="13">
        <v>1.18421052631579E-2</v>
      </c>
      <c r="BB11" s="13"/>
      <c r="BC11" s="13">
        <v>5.74712643678161E-3</v>
      </c>
      <c r="BD11" s="13">
        <v>2.1739130434782601E-2</v>
      </c>
      <c r="BE11" s="13"/>
      <c r="BF11" s="13">
        <v>7.3529411764705899E-3</v>
      </c>
      <c r="BG11" s="13">
        <v>4.7169811320754698E-3</v>
      </c>
      <c r="BH11" s="13"/>
      <c r="BI11" s="13">
        <v>0</v>
      </c>
      <c r="BJ11" s="13">
        <v>8.5543199315654406E-3</v>
      </c>
      <c r="BK11" s="13"/>
      <c r="BL11" s="13">
        <v>3.9603960396039596E-3</v>
      </c>
      <c r="BM11" s="13">
        <v>1.01010101010101E-2</v>
      </c>
    </row>
    <row r="12" spans="2:65" x14ac:dyDescent="0.3">
      <c r="B12" s="14" t="s">
        <v>91</v>
      </c>
      <c r="C12" s="22">
        <v>1.81543116490166E-2</v>
      </c>
      <c r="D12" s="22">
        <v>1.6051364365971099E-2</v>
      </c>
      <c r="E12" s="22">
        <v>2.0231213872832401E-2</v>
      </c>
      <c r="F12" s="22"/>
      <c r="G12" s="22">
        <v>1.6574585635359101E-2</v>
      </c>
      <c r="H12" s="22">
        <v>2.5210084033613401E-2</v>
      </c>
      <c r="I12" s="22">
        <v>1.1070110701107E-2</v>
      </c>
      <c r="J12" s="22">
        <v>2.8436018957346001E-2</v>
      </c>
      <c r="K12" s="22">
        <v>1.5267175572519101E-2</v>
      </c>
      <c r="L12" s="22">
        <v>5.8479532163742704E-3</v>
      </c>
      <c r="M12" s="22"/>
      <c r="N12" s="22">
        <v>1.27659574468085E-2</v>
      </c>
      <c r="O12" s="22">
        <v>1.7647058823529401E-2</v>
      </c>
      <c r="P12" s="22">
        <v>1.6853932584269701E-2</v>
      </c>
      <c r="Q12" s="22">
        <v>2.8213166144200601E-2</v>
      </c>
      <c r="R12" s="22"/>
      <c r="S12" s="22">
        <v>1.3840830449827E-2</v>
      </c>
      <c r="T12" s="22">
        <v>2.2388059701492501E-2</v>
      </c>
      <c r="U12" s="22">
        <v>1.6129032258064498E-2</v>
      </c>
      <c r="V12" s="22">
        <v>9.5238095238095195E-3</v>
      </c>
      <c r="W12" s="22">
        <v>1.6806722689075598E-2</v>
      </c>
      <c r="X12" s="22">
        <v>3.7878787878787901E-2</v>
      </c>
      <c r="Y12" s="22">
        <v>1.86915887850467E-2</v>
      </c>
      <c r="Z12" s="22">
        <v>6.6666666666666693E-2</v>
      </c>
      <c r="AA12" s="22">
        <v>1.25786163522013E-2</v>
      </c>
      <c r="AB12" s="22">
        <v>1.0638297872340399E-2</v>
      </c>
      <c r="AC12" s="22">
        <v>1.4705882352941201E-2</v>
      </c>
      <c r="AD12" s="22">
        <v>0</v>
      </c>
      <c r="AE12" s="22"/>
      <c r="AF12" s="22">
        <v>2.0075282308657499E-2</v>
      </c>
      <c r="AG12" s="22">
        <v>1.5564202334630401E-2</v>
      </c>
      <c r="AH12" s="22"/>
      <c r="AI12" s="22">
        <v>8.4745762711864406E-3</v>
      </c>
      <c r="AJ12" s="22">
        <v>1.2987012987013E-2</v>
      </c>
      <c r="AK12" s="22">
        <v>2.3121387283237E-2</v>
      </c>
      <c r="AL12" s="22"/>
      <c r="AM12" s="22">
        <v>0</v>
      </c>
      <c r="AN12" s="22">
        <v>0</v>
      </c>
      <c r="AO12" s="22">
        <v>2.2222222222222199E-2</v>
      </c>
      <c r="AP12" s="22"/>
      <c r="AQ12" s="22">
        <v>2.21238938053097E-2</v>
      </c>
      <c r="AR12" s="22">
        <v>1.2500000000000001E-2</v>
      </c>
      <c r="AS12" s="22"/>
      <c r="AT12" s="22">
        <v>3.9039039039038999E-2</v>
      </c>
      <c r="AU12" s="22">
        <v>1.1470281543274201E-2</v>
      </c>
      <c r="AV12" s="22"/>
      <c r="AW12" s="22">
        <v>1.9830028328611901E-2</v>
      </c>
      <c r="AX12" s="22">
        <v>1.6789087093389301E-2</v>
      </c>
      <c r="AY12" s="22"/>
      <c r="AZ12" s="22">
        <v>1.8450184501845001E-2</v>
      </c>
      <c r="BA12" s="22">
        <v>1.71052631578947E-2</v>
      </c>
      <c r="BB12" s="22"/>
      <c r="BC12" s="22">
        <v>1.4367816091954E-2</v>
      </c>
      <c r="BD12" s="22">
        <v>3.9130434782608699E-2</v>
      </c>
      <c r="BE12" s="22"/>
      <c r="BF12" s="22">
        <v>7.3529411764705899E-3</v>
      </c>
      <c r="BG12" s="22">
        <v>1.88679245283019E-2</v>
      </c>
      <c r="BH12" s="22"/>
      <c r="BI12" s="22">
        <v>4.3478260869565202E-2</v>
      </c>
      <c r="BJ12" s="22">
        <v>1.4542343883661201E-2</v>
      </c>
      <c r="BK12" s="22"/>
      <c r="BL12" s="22">
        <v>2.1782178217821802E-2</v>
      </c>
      <c r="BM12" s="22">
        <v>1.5151515151515201E-2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0.73222390317700503</v>
      </c>
      <c r="D8" s="13">
        <v>0.73194221508828206</v>
      </c>
      <c r="E8" s="13">
        <v>0.73265895953757199</v>
      </c>
      <c r="F8" s="13"/>
      <c r="G8" s="13">
        <v>0.66850828729281797</v>
      </c>
      <c r="H8" s="13">
        <v>0.69467787114845903</v>
      </c>
      <c r="I8" s="13">
        <v>0.72693726937269398</v>
      </c>
      <c r="J8" s="13">
        <v>0.79146919431279605</v>
      </c>
      <c r="K8" s="13">
        <v>0.82442748091603102</v>
      </c>
      <c r="L8" s="13">
        <v>0.74269005847953196</v>
      </c>
      <c r="M8" s="13"/>
      <c r="N8" s="13">
        <v>0.73617021276595696</v>
      </c>
      <c r="O8" s="13">
        <v>0.73823529411764699</v>
      </c>
      <c r="P8" s="13">
        <v>0.73595505617977497</v>
      </c>
      <c r="Q8" s="13">
        <v>0.71786833855799403</v>
      </c>
      <c r="R8" s="13"/>
      <c r="S8" s="13">
        <v>0.72664359861591699</v>
      </c>
      <c r="T8" s="13">
        <v>0.67164179104477595</v>
      </c>
      <c r="U8" s="13">
        <v>0.79032258064516103</v>
      </c>
      <c r="V8" s="13">
        <v>0.76190476190476197</v>
      </c>
      <c r="W8" s="13">
        <v>0.76470588235294101</v>
      </c>
      <c r="X8" s="13">
        <v>0.70454545454545503</v>
      </c>
      <c r="Y8" s="13">
        <v>0.73831775700934599</v>
      </c>
      <c r="Z8" s="13">
        <v>0.8</v>
      </c>
      <c r="AA8" s="13">
        <v>0.72327044025157206</v>
      </c>
      <c r="AB8" s="13">
        <v>0.75531914893617003</v>
      </c>
      <c r="AC8" s="13">
        <v>0.70588235294117696</v>
      </c>
      <c r="AD8" s="13">
        <v>0.78260869565217395</v>
      </c>
      <c r="AE8" s="13"/>
      <c r="AF8" s="13">
        <v>0.75407779171894596</v>
      </c>
      <c r="AG8" s="13">
        <v>0.70038910505836605</v>
      </c>
      <c r="AH8" s="13"/>
      <c r="AI8" s="13">
        <v>0.74576271186440701</v>
      </c>
      <c r="AJ8" s="13">
        <v>0.70129870129870098</v>
      </c>
      <c r="AK8" s="13">
        <v>0.79479768786127203</v>
      </c>
      <c r="AL8" s="13"/>
      <c r="AM8" s="13">
        <v>0.75</v>
      </c>
      <c r="AN8" s="13">
        <v>0.67307692307692302</v>
      </c>
      <c r="AO8" s="13">
        <v>0.74814814814814801</v>
      </c>
      <c r="AP8" s="13"/>
      <c r="AQ8" s="13">
        <v>0.69321533923303802</v>
      </c>
      <c r="AR8" s="13">
        <v>0.7734375</v>
      </c>
      <c r="AS8" s="13"/>
      <c r="AT8" s="13">
        <v>0.68768768768768795</v>
      </c>
      <c r="AU8" s="13">
        <v>0.75182481751824803</v>
      </c>
      <c r="AV8" s="13"/>
      <c r="AW8" s="13">
        <v>0.75920679886685505</v>
      </c>
      <c r="AX8" s="13">
        <v>0.72193074501573995</v>
      </c>
      <c r="AY8" s="13"/>
      <c r="AZ8" s="13">
        <v>0.75461254612546103</v>
      </c>
      <c r="BA8" s="13">
        <v>0.71447368421052604</v>
      </c>
      <c r="BB8" s="13"/>
      <c r="BC8" s="13">
        <v>0.74712643678160895</v>
      </c>
      <c r="BD8" s="13">
        <v>0.76956521739130401</v>
      </c>
      <c r="BE8" s="13"/>
      <c r="BF8" s="13">
        <v>0.72794117647058798</v>
      </c>
      <c r="BG8" s="13">
        <v>0.75943396226415105</v>
      </c>
      <c r="BH8" s="13"/>
      <c r="BI8" s="13">
        <v>0.69565217391304301</v>
      </c>
      <c r="BJ8" s="13">
        <v>0.73738237810094098</v>
      </c>
      <c r="BK8" s="13"/>
      <c r="BL8" s="13">
        <v>0.756435643564356</v>
      </c>
      <c r="BM8" s="13">
        <v>0.71969696969696995</v>
      </c>
    </row>
    <row r="9" spans="2:65" ht="28.8" x14ac:dyDescent="0.3">
      <c r="B9" s="14" t="s">
        <v>366</v>
      </c>
      <c r="C9" s="13">
        <v>0.15431164901664099</v>
      </c>
      <c r="D9" s="13">
        <v>0.141252006420546</v>
      </c>
      <c r="E9" s="13">
        <v>0.164739884393064</v>
      </c>
      <c r="F9" s="13"/>
      <c r="G9" s="13">
        <v>0.20994475138121499</v>
      </c>
      <c r="H9" s="13">
        <v>0.17086834733893599</v>
      </c>
      <c r="I9" s="13">
        <v>0.15129151291512899</v>
      </c>
      <c r="J9" s="13">
        <v>0.104265402843602</v>
      </c>
      <c r="K9" s="13">
        <v>8.3969465648855005E-2</v>
      </c>
      <c r="L9" s="13">
        <v>0.181286549707602</v>
      </c>
      <c r="M9" s="13"/>
      <c r="N9" s="13">
        <v>0.17446808510638301</v>
      </c>
      <c r="O9" s="13">
        <v>0.161764705882353</v>
      </c>
      <c r="P9" s="13">
        <v>0.14044943820224701</v>
      </c>
      <c r="Q9" s="13">
        <v>0.12225705329153599</v>
      </c>
      <c r="R9" s="13"/>
      <c r="S9" s="13">
        <v>0.15916955017300999</v>
      </c>
      <c r="T9" s="13">
        <v>0.17910447761194001</v>
      </c>
      <c r="U9" s="13">
        <v>0.14516129032258099</v>
      </c>
      <c r="V9" s="13">
        <v>0.12380952380952399</v>
      </c>
      <c r="W9" s="13">
        <v>0.159663865546218</v>
      </c>
      <c r="X9" s="13">
        <v>0.15909090909090901</v>
      </c>
      <c r="Y9" s="13">
        <v>0.14953271028037399</v>
      </c>
      <c r="Z9" s="13">
        <v>6.6666666666666693E-2</v>
      </c>
      <c r="AA9" s="13">
        <v>0.15723270440251599</v>
      </c>
      <c r="AB9" s="13">
        <v>0.13829787234042601</v>
      </c>
      <c r="AC9" s="13">
        <v>0.191176470588235</v>
      </c>
      <c r="AD9" s="13">
        <v>0.13043478260869601</v>
      </c>
      <c r="AE9" s="13"/>
      <c r="AF9" s="13">
        <v>0.13425345043914699</v>
      </c>
      <c r="AG9" s="13">
        <v>0.18287937743190699</v>
      </c>
      <c r="AH9" s="13"/>
      <c r="AI9" s="13">
        <v>0.12711864406779699</v>
      </c>
      <c r="AJ9" s="13">
        <v>0.168831168831169</v>
      </c>
      <c r="AK9" s="13">
        <v>0.115606936416185</v>
      </c>
      <c r="AL9" s="13"/>
      <c r="AM9" s="13">
        <v>0.14705882352941199</v>
      </c>
      <c r="AN9" s="13">
        <v>0.17307692307692299</v>
      </c>
      <c r="AO9" s="13">
        <v>0.11851851851851899</v>
      </c>
      <c r="AP9" s="13"/>
      <c r="AQ9" s="13">
        <v>0.17699115044247801</v>
      </c>
      <c r="AR9" s="13">
        <v>0.13125000000000001</v>
      </c>
      <c r="AS9" s="13"/>
      <c r="AT9" s="13">
        <v>0.165165165165165</v>
      </c>
      <c r="AU9" s="13">
        <v>0.14911366006256499</v>
      </c>
      <c r="AV9" s="13"/>
      <c r="AW9" s="13">
        <v>0.14447592067988699</v>
      </c>
      <c r="AX9" s="13">
        <v>0.160545645330535</v>
      </c>
      <c r="AY9" s="13"/>
      <c r="AZ9" s="13">
        <v>0.14206642066420699</v>
      </c>
      <c r="BA9" s="13">
        <v>0.16447368421052599</v>
      </c>
      <c r="BB9" s="13"/>
      <c r="BC9" s="13">
        <v>0.13218390804597699</v>
      </c>
      <c r="BD9" s="13">
        <v>0.121739130434783</v>
      </c>
      <c r="BE9" s="13"/>
      <c r="BF9" s="13">
        <v>0.154411764705882</v>
      </c>
      <c r="BG9" s="13">
        <v>0.117924528301887</v>
      </c>
      <c r="BH9" s="13"/>
      <c r="BI9" s="13">
        <v>0.108695652173913</v>
      </c>
      <c r="BJ9" s="13">
        <v>0.15911035072711699</v>
      </c>
      <c r="BK9" s="13"/>
      <c r="BL9" s="13">
        <v>0.136633663366337</v>
      </c>
      <c r="BM9" s="13">
        <v>0.164141414141414</v>
      </c>
    </row>
    <row r="10" spans="2:65" ht="28.8" x14ac:dyDescent="0.3">
      <c r="B10" s="14" t="s">
        <v>367</v>
      </c>
      <c r="C10" s="13">
        <v>4.3872919818456903E-2</v>
      </c>
      <c r="D10" s="13">
        <v>5.1364365971107502E-2</v>
      </c>
      <c r="E10" s="13">
        <v>3.7572254335260097E-2</v>
      </c>
      <c r="F10" s="13"/>
      <c r="G10" s="13">
        <v>4.4198895027624301E-2</v>
      </c>
      <c r="H10" s="13">
        <v>6.1624649859944002E-2</v>
      </c>
      <c r="I10" s="13">
        <v>4.7970479704797099E-2</v>
      </c>
      <c r="J10" s="13">
        <v>1.4218009478673001E-2</v>
      </c>
      <c r="K10" s="13">
        <v>4.58015267175573E-2</v>
      </c>
      <c r="L10" s="13">
        <v>3.5087719298245598E-2</v>
      </c>
      <c r="M10" s="13"/>
      <c r="N10" s="13">
        <v>4.4680851063829803E-2</v>
      </c>
      <c r="O10" s="13">
        <v>3.2352941176470598E-2</v>
      </c>
      <c r="P10" s="13">
        <v>5.0561797752809001E-2</v>
      </c>
      <c r="Q10" s="13">
        <v>5.3291536050156699E-2</v>
      </c>
      <c r="R10" s="13"/>
      <c r="S10" s="13">
        <v>4.8442906574394498E-2</v>
      </c>
      <c r="T10" s="13">
        <v>3.7313432835820899E-2</v>
      </c>
      <c r="U10" s="13">
        <v>3.2258064516128997E-2</v>
      </c>
      <c r="V10" s="13">
        <v>6.6666666666666693E-2</v>
      </c>
      <c r="W10" s="13">
        <v>3.3613445378151301E-2</v>
      </c>
      <c r="X10" s="13">
        <v>6.0606060606060601E-2</v>
      </c>
      <c r="Y10" s="13">
        <v>5.60747663551402E-2</v>
      </c>
      <c r="Z10" s="13">
        <v>3.3333333333333298E-2</v>
      </c>
      <c r="AA10" s="13">
        <v>3.1446540880503103E-2</v>
      </c>
      <c r="AB10" s="13">
        <v>2.1276595744680899E-2</v>
      </c>
      <c r="AC10" s="13">
        <v>4.4117647058823498E-2</v>
      </c>
      <c r="AD10" s="13">
        <v>4.3478260869565202E-2</v>
      </c>
      <c r="AE10" s="13"/>
      <c r="AF10" s="13">
        <v>4.7678795483061497E-2</v>
      </c>
      <c r="AG10" s="13">
        <v>3.8910505836575897E-2</v>
      </c>
      <c r="AH10" s="13"/>
      <c r="AI10" s="13">
        <v>5.5084745762711898E-2</v>
      </c>
      <c r="AJ10" s="13">
        <v>9.0909090909090898E-2</v>
      </c>
      <c r="AK10" s="13">
        <v>3.17919075144509E-2</v>
      </c>
      <c r="AL10" s="13"/>
      <c r="AM10" s="13">
        <v>2.9411764705882401E-2</v>
      </c>
      <c r="AN10" s="13">
        <v>9.6153846153846201E-2</v>
      </c>
      <c r="AO10" s="13">
        <v>5.9259259259259303E-2</v>
      </c>
      <c r="AP10" s="13"/>
      <c r="AQ10" s="13">
        <v>5.0147492625368703E-2</v>
      </c>
      <c r="AR10" s="13">
        <v>3.7499999999999999E-2</v>
      </c>
      <c r="AS10" s="13"/>
      <c r="AT10" s="13">
        <v>4.8048048048047999E-2</v>
      </c>
      <c r="AU10" s="13">
        <v>4.1710114702815403E-2</v>
      </c>
      <c r="AV10" s="13"/>
      <c r="AW10" s="13">
        <v>4.8158640226628899E-2</v>
      </c>
      <c r="AX10" s="13">
        <v>4.09233997901364E-2</v>
      </c>
      <c r="AY10" s="13"/>
      <c r="AZ10" s="13">
        <v>4.0590405904058997E-2</v>
      </c>
      <c r="BA10" s="13">
        <v>4.6052631578947401E-2</v>
      </c>
      <c r="BB10" s="13"/>
      <c r="BC10" s="13">
        <v>6.0344827586206899E-2</v>
      </c>
      <c r="BD10" s="13">
        <v>3.0434782608695699E-2</v>
      </c>
      <c r="BE10" s="13"/>
      <c r="BF10" s="13">
        <v>5.1470588235294101E-2</v>
      </c>
      <c r="BG10" s="13">
        <v>6.6037735849056603E-2</v>
      </c>
      <c r="BH10" s="13"/>
      <c r="BI10" s="13">
        <v>8.6956521739130405E-2</v>
      </c>
      <c r="BJ10" s="13">
        <v>3.8494439692044503E-2</v>
      </c>
      <c r="BK10" s="13"/>
      <c r="BL10" s="13">
        <v>3.5643564356435599E-2</v>
      </c>
      <c r="BM10" s="13">
        <v>4.6717171717171699E-2</v>
      </c>
    </row>
    <row r="11" spans="2:65" x14ac:dyDescent="0.3">
      <c r="B11" s="14" t="s">
        <v>368</v>
      </c>
      <c r="C11" s="13">
        <v>3.1013615733736798E-2</v>
      </c>
      <c r="D11" s="13">
        <v>3.5313001605136403E-2</v>
      </c>
      <c r="E11" s="13">
        <v>2.74566473988439E-2</v>
      </c>
      <c r="F11" s="13"/>
      <c r="G11" s="13">
        <v>4.4198895027624301E-2</v>
      </c>
      <c r="H11" s="13">
        <v>3.9215686274509803E-2</v>
      </c>
      <c r="I11" s="13">
        <v>2.9520295202952001E-2</v>
      </c>
      <c r="J11" s="13">
        <v>3.3175355450236997E-2</v>
      </c>
      <c r="K11" s="13">
        <v>7.63358778625954E-3</v>
      </c>
      <c r="L11" s="13">
        <v>1.7543859649122799E-2</v>
      </c>
      <c r="M11" s="13"/>
      <c r="N11" s="13">
        <v>1.7021276595744698E-2</v>
      </c>
      <c r="O11" s="13">
        <v>3.5294117647058802E-2</v>
      </c>
      <c r="P11" s="13">
        <v>5.0561797752809001E-2</v>
      </c>
      <c r="Q11" s="13">
        <v>3.4482758620689703E-2</v>
      </c>
      <c r="R11" s="13"/>
      <c r="S11" s="13">
        <v>2.42214532871972E-2</v>
      </c>
      <c r="T11" s="13">
        <v>4.47761194029851E-2</v>
      </c>
      <c r="U11" s="13">
        <v>1.6129032258064498E-2</v>
      </c>
      <c r="V11" s="13">
        <v>2.8571428571428598E-2</v>
      </c>
      <c r="W11" s="13">
        <v>2.5210084033613401E-2</v>
      </c>
      <c r="X11" s="13">
        <v>3.03030303030303E-2</v>
      </c>
      <c r="Y11" s="13">
        <v>1.86915887850467E-2</v>
      </c>
      <c r="Z11" s="13">
        <v>3.3333333333333298E-2</v>
      </c>
      <c r="AA11" s="13">
        <v>5.6603773584905703E-2</v>
      </c>
      <c r="AB11" s="13">
        <v>3.1914893617021302E-2</v>
      </c>
      <c r="AC11" s="13">
        <v>2.9411764705882401E-2</v>
      </c>
      <c r="AD11" s="13">
        <v>0</v>
      </c>
      <c r="AE11" s="13"/>
      <c r="AF11" s="13">
        <v>2.63488080301129E-2</v>
      </c>
      <c r="AG11" s="13">
        <v>3.8910505836575897E-2</v>
      </c>
      <c r="AH11" s="13"/>
      <c r="AI11" s="13">
        <v>4.2372881355932202E-2</v>
      </c>
      <c r="AJ11" s="13">
        <v>1.2987012987013E-2</v>
      </c>
      <c r="AK11" s="13">
        <v>2.0231213872832401E-2</v>
      </c>
      <c r="AL11" s="13"/>
      <c r="AM11" s="13">
        <v>5.8823529411764698E-2</v>
      </c>
      <c r="AN11" s="13">
        <v>0</v>
      </c>
      <c r="AO11" s="13">
        <v>4.4444444444444398E-2</v>
      </c>
      <c r="AP11" s="13"/>
      <c r="AQ11" s="13">
        <v>4.1297935103244802E-2</v>
      </c>
      <c r="AR11" s="13">
        <v>2.0312500000000001E-2</v>
      </c>
      <c r="AS11" s="13"/>
      <c r="AT11" s="13">
        <v>5.4054054054054099E-2</v>
      </c>
      <c r="AU11" s="13">
        <v>2.2940563086548502E-2</v>
      </c>
      <c r="AV11" s="13"/>
      <c r="AW11" s="13">
        <v>8.4985835694051E-3</v>
      </c>
      <c r="AX11" s="13">
        <v>3.9874081846799601E-2</v>
      </c>
      <c r="AY11" s="13"/>
      <c r="AZ11" s="13">
        <v>2.5830258302582999E-2</v>
      </c>
      <c r="BA11" s="13">
        <v>3.5526315789473698E-2</v>
      </c>
      <c r="BB11" s="13"/>
      <c r="BC11" s="13">
        <v>2.5862068965517199E-2</v>
      </c>
      <c r="BD11" s="13">
        <v>3.4782608695652202E-2</v>
      </c>
      <c r="BE11" s="13"/>
      <c r="BF11" s="13">
        <v>2.9411764705882401E-2</v>
      </c>
      <c r="BG11" s="13">
        <v>2.3584905660377398E-2</v>
      </c>
      <c r="BH11" s="13"/>
      <c r="BI11" s="13">
        <v>5.7971014492753603E-2</v>
      </c>
      <c r="BJ11" s="13">
        <v>2.8229255774166E-2</v>
      </c>
      <c r="BK11" s="13"/>
      <c r="BL11" s="13">
        <v>3.1683168316831697E-2</v>
      </c>
      <c r="BM11" s="13">
        <v>3.1565656565656602E-2</v>
      </c>
    </row>
    <row r="12" spans="2:65" x14ac:dyDescent="0.3">
      <c r="B12" s="14" t="s">
        <v>91</v>
      </c>
      <c r="C12" s="22">
        <v>3.85779122541604E-2</v>
      </c>
      <c r="D12" s="22">
        <v>4.0128410914927803E-2</v>
      </c>
      <c r="E12" s="22">
        <v>3.7572254335260097E-2</v>
      </c>
      <c r="F12" s="22"/>
      <c r="G12" s="22">
        <v>3.3149171270718203E-2</v>
      </c>
      <c r="H12" s="22">
        <v>3.3613445378151301E-2</v>
      </c>
      <c r="I12" s="22">
        <v>4.4280442804428E-2</v>
      </c>
      <c r="J12" s="22">
        <v>5.6872037914691899E-2</v>
      </c>
      <c r="K12" s="22">
        <v>3.8167938931297697E-2</v>
      </c>
      <c r="L12" s="22">
        <v>2.3391812865497099E-2</v>
      </c>
      <c r="M12" s="22"/>
      <c r="N12" s="22">
        <v>2.7659574468085101E-2</v>
      </c>
      <c r="O12" s="22">
        <v>3.2352941176470598E-2</v>
      </c>
      <c r="P12" s="22">
        <v>2.2471910112359501E-2</v>
      </c>
      <c r="Q12" s="22">
        <v>7.2100313479623798E-2</v>
      </c>
      <c r="R12" s="22"/>
      <c r="S12" s="22">
        <v>4.1522491349481001E-2</v>
      </c>
      <c r="T12" s="22">
        <v>6.7164179104477598E-2</v>
      </c>
      <c r="U12" s="22">
        <v>1.6129032258064498E-2</v>
      </c>
      <c r="V12" s="22">
        <v>1.9047619047619001E-2</v>
      </c>
      <c r="W12" s="22">
        <v>1.6806722689075598E-2</v>
      </c>
      <c r="X12" s="22">
        <v>4.5454545454545497E-2</v>
      </c>
      <c r="Y12" s="22">
        <v>3.7383177570093497E-2</v>
      </c>
      <c r="Z12" s="22">
        <v>6.6666666666666693E-2</v>
      </c>
      <c r="AA12" s="22">
        <v>3.1446540880503103E-2</v>
      </c>
      <c r="AB12" s="22">
        <v>5.31914893617021E-2</v>
      </c>
      <c r="AC12" s="22">
        <v>2.9411764705882401E-2</v>
      </c>
      <c r="AD12" s="22">
        <v>4.3478260869565202E-2</v>
      </c>
      <c r="AE12" s="22"/>
      <c r="AF12" s="22">
        <v>3.7641154328732697E-2</v>
      </c>
      <c r="AG12" s="22">
        <v>3.8910505836575897E-2</v>
      </c>
      <c r="AH12" s="22"/>
      <c r="AI12" s="22">
        <v>2.9661016949152502E-2</v>
      </c>
      <c r="AJ12" s="22">
        <v>2.5974025974026E-2</v>
      </c>
      <c r="AK12" s="22">
        <v>3.7572254335260097E-2</v>
      </c>
      <c r="AL12" s="22"/>
      <c r="AM12" s="22">
        <v>1.4705882352941201E-2</v>
      </c>
      <c r="AN12" s="22">
        <v>5.7692307692307702E-2</v>
      </c>
      <c r="AO12" s="22">
        <v>2.96296296296296E-2</v>
      </c>
      <c r="AP12" s="22"/>
      <c r="AQ12" s="22">
        <v>3.8348082595870199E-2</v>
      </c>
      <c r="AR12" s="22">
        <v>3.7499999999999999E-2</v>
      </c>
      <c r="AS12" s="22"/>
      <c r="AT12" s="22">
        <v>4.5045045045045001E-2</v>
      </c>
      <c r="AU12" s="22">
        <v>3.4410844629822697E-2</v>
      </c>
      <c r="AV12" s="22"/>
      <c r="AW12" s="22">
        <v>3.9660056657223802E-2</v>
      </c>
      <c r="AX12" s="22">
        <v>3.6726128016789102E-2</v>
      </c>
      <c r="AY12" s="22"/>
      <c r="AZ12" s="22">
        <v>3.6900369003690002E-2</v>
      </c>
      <c r="BA12" s="22">
        <v>3.94736842105263E-2</v>
      </c>
      <c r="BB12" s="22"/>
      <c r="BC12" s="22">
        <v>3.4482758620689703E-2</v>
      </c>
      <c r="BD12" s="22">
        <v>4.3478260869565202E-2</v>
      </c>
      <c r="BE12" s="22"/>
      <c r="BF12" s="22">
        <v>3.6764705882352901E-2</v>
      </c>
      <c r="BG12" s="22">
        <v>3.3018867924528301E-2</v>
      </c>
      <c r="BH12" s="22"/>
      <c r="BI12" s="22">
        <v>5.0724637681159403E-2</v>
      </c>
      <c r="BJ12" s="22">
        <v>3.6783575705731403E-2</v>
      </c>
      <c r="BK12" s="22"/>
      <c r="BL12" s="22">
        <v>3.9603960396039598E-2</v>
      </c>
      <c r="BM12" s="22">
        <v>3.7878787878787901E-2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0.331316187594554</v>
      </c>
      <c r="D8" s="13">
        <v>0.36115569823435001</v>
      </c>
      <c r="E8" s="13">
        <v>0.30635838150289002</v>
      </c>
      <c r="F8" s="13"/>
      <c r="G8" s="13">
        <v>0.27071823204419898</v>
      </c>
      <c r="H8" s="13">
        <v>0.31652661064425802</v>
      </c>
      <c r="I8" s="13">
        <v>0.40221402214022101</v>
      </c>
      <c r="J8" s="13">
        <v>0.32227488151658801</v>
      </c>
      <c r="K8" s="13">
        <v>0.35114503816793902</v>
      </c>
      <c r="L8" s="13">
        <v>0.30994152046783602</v>
      </c>
      <c r="M8" s="13"/>
      <c r="N8" s="13">
        <v>0.35744680851063798</v>
      </c>
      <c r="O8" s="13">
        <v>0.32352941176470601</v>
      </c>
      <c r="P8" s="13">
        <v>0.29213483146067398</v>
      </c>
      <c r="Q8" s="13">
        <v>0.326018808777429</v>
      </c>
      <c r="R8" s="13"/>
      <c r="S8" s="13">
        <v>0.41176470588235298</v>
      </c>
      <c r="T8" s="13">
        <v>0.27611940298507498</v>
      </c>
      <c r="U8" s="13">
        <v>0.27419354838709697</v>
      </c>
      <c r="V8" s="13">
        <v>0.266666666666667</v>
      </c>
      <c r="W8" s="13">
        <v>0.436974789915966</v>
      </c>
      <c r="X8" s="13">
        <v>0.30303030303030298</v>
      </c>
      <c r="Y8" s="13">
        <v>0.32710280373831802</v>
      </c>
      <c r="Z8" s="13">
        <v>0.33333333333333298</v>
      </c>
      <c r="AA8" s="13">
        <v>0.28301886792452802</v>
      </c>
      <c r="AB8" s="13">
        <v>0.30851063829787201</v>
      </c>
      <c r="AC8" s="13">
        <v>0.27941176470588203</v>
      </c>
      <c r="AD8" s="13">
        <v>0.30434782608695699</v>
      </c>
      <c r="AE8" s="13"/>
      <c r="AF8" s="13">
        <v>0.347553324968632</v>
      </c>
      <c r="AG8" s="13">
        <v>0.30544747081712098</v>
      </c>
      <c r="AH8" s="13"/>
      <c r="AI8" s="13">
        <v>0.36016949152542399</v>
      </c>
      <c r="AJ8" s="13">
        <v>0.44155844155844198</v>
      </c>
      <c r="AK8" s="13">
        <v>0.31791907514450901</v>
      </c>
      <c r="AL8" s="13"/>
      <c r="AM8" s="13">
        <v>0.47058823529411797</v>
      </c>
      <c r="AN8" s="13">
        <v>0.34615384615384598</v>
      </c>
      <c r="AO8" s="13">
        <v>0.31851851851851898</v>
      </c>
      <c r="AP8" s="13"/>
      <c r="AQ8" s="13">
        <v>0.36135693215339199</v>
      </c>
      <c r="AR8" s="13">
        <v>0.3</v>
      </c>
      <c r="AS8" s="13"/>
      <c r="AT8" s="13">
        <v>0.36036036036036001</v>
      </c>
      <c r="AU8" s="13">
        <v>0.320125130344108</v>
      </c>
      <c r="AV8" s="13"/>
      <c r="AW8" s="13">
        <v>0.29461756373937698</v>
      </c>
      <c r="AX8" s="13">
        <v>0.34102833158446999</v>
      </c>
      <c r="AY8" s="13"/>
      <c r="AZ8" s="13">
        <v>0.30442804428044301</v>
      </c>
      <c r="BA8" s="13">
        <v>0.35263157894736802</v>
      </c>
      <c r="BB8" s="13"/>
      <c r="BC8" s="13">
        <v>0.36781609195402298</v>
      </c>
      <c r="BD8" s="13">
        <v>0.34347826086956501</v>
      </c>
      <c r="BE8" s="13"/>
      <c r="BF8" s="13">
        <v>0.38235294117647101</v>
      </c>
      <c r="BG8" s="13">
        <v>0.35849056603773599</v>
      </c>
      <c r="BH8" s="13"/>
      <c r="BI8" s="13">
        <v>0.35507246376811602</v>
      </c>
      <c r="BJ8" s="13">
        <v>0.329341317365269</v>
      </c>
      <c r="BK8" s="13"/>
      <c r="BL8" s="13">
        <v>0.31881188118811898</v>
      </c>
      <c r="BM8" s="13">
        <v>0.33964646464646497</v>
      </c>
    </row>
    <row r="9" spans="2:65" ht="28.8" x14ac:dyDescent="0.3">
      <c r="B9" s="14" t="s">
        <v>366</v>
      </c>
      <c r="C9" s="13">
        <v>0.34266263237518901</v>
      </c>
      <c r="D9" s="13">
        <v>0.29052969502407699</v>
      </c>
      <c r="E9" s="13">
        <v>0.38583815028901702</v>
      </c>
      <c r="F9" s="13"/>
      <c r="G9" s="13">
        <v>0.51933701657458597</v>
      </c>
      <c r="H9" s="13">
        <v>0.38375350140056003</v>
      </c>
      <c r="I9" s="13">
        <v>0.30258302583025798</v>
      </c>
      <c r="J9" s="13">
        <v>0.27488151658767801</v>
      </c>
      <c r="K9" s="13">
        <v>0.27480916030534402</v>
      </c>
      <c r="L9" s="13">
        <v>0.26900584795321603</v>
      </c>
      <c r="M9" s="13"/>
      <c r="N9" s="13">
        <v>0.34255319148936197</v>
      </c>
      <c r="O9" s="13">
        <v>0.36764705882352899</v>
      </c>
      <c r="P9" s="13">
        <v>0.33146067415730301</v>
      </c>
      <c r="Q9" s="13">
        <v>0.326018808777429</v>
      </c>
      <c r="R9" s="13"/>
      <c r="S9" s="13">
        <v>0.339100346020761</v>
      </c>
      <c r="T9" s="13">
        <v>0.33582089552238797</v>
      </c>
      <c r="U9" s="13">
        <v>0.30645161290322598</v>
      </c>
      <c r="V9" s="13">
        <v>0.4</v>
      </c>
      <c r="W9" s="13">
        <v>0.24369747899159699</v>
      </c>
      <c r="X9" s="13">
        <v>0.42424242424242398</v>
      </c>
      <c r="Y9" s="13">
        <v>0.31775700934579398</v>
      </c>
      <c r="Z9" s="13">
        <v>0.33333333333333298</v>
      </c>
      <c r="AA9" s="13">
        <v>0.38993710691823902</v>
      </c>
      <c r="AB9" s="13">
        <v>0.340425531914894</v>
      </c>
      <c r="AC9" s="13">
        <v>0.27941176470588203</v>
      </c>
      <c r="AD9" s="13">
        <v>0.30434782608695699</v>
      </c>
      <c r="AE9" s="13"/>
      <c r="AF9" s="13">
        <v>0.36762860727729002</v>
      </c>
      <c r="AG9" s="13">
        <v>0.30155642023346302</v>
      </c>
      <c r="AH9" s="13"/>
      <c r="AI9" s="13">
        <v>0.338983050847458</v>
      </c>
      <c r="AJ9" s="13">
        <v>0.337662337662338</v>
      </c>
      <c r="AK9" s="13">
        <v>0.40173410404624299</v>
      </c>
      <c r="AL9" s="13"/>
      <c r="AM9" s="13">
        <v>0.33823529411764702</v>
      </c>
      <c r="AN9" s="13">
        <v>0.40384615384615402</v>
      </c>
      <c r="AO9" s="13">
        <v>0.32592592592592601</v>
      </c>
      <c r="AP9" s="13"/>
      <c r="AQ9" s="13">
        <v>0.35693215339232998</v>
      </c>
      <c r="AR9" s="13">
        <v>0.32968750000000002</v>
      </c>
      <c r="AS9" s="13"/>
      <c r="AT9" s="13">
        <v>0.34234234234234201</v>
      </c>
      <c r="AU9" s="13">
        <v>0.34202294056308702</v>
      </c>
      <c r="AV9" s="13"/>
      <c r="AW9" s="13">
        <v>0.40509915014164299</v>
      </c>
      <c r="AX9" s="13">
        <v>0.32214060860440702</v>
      </c>
      <c r="AY9" s="13"/>
      <c r="AZ9" s="13">
        <v>0.33025830258302602</v>
      </c>
      <c r="BA9" s="13">
        <v>0.35131578947368403</v>
      </c>
      <c r="BB9" s="13"/>
      <c r="BC9" s="13">
        <v>0.37931034482758602</v>
      </c>
      <c r="BD9" s="13">
        <v>0.32608695652173902</v>
      </c>
      <c r="BE9" s="13"/>
      <c r="BF9" s="13">
        <v>0.39705882352941202</v>
      </c>
      <c r="BG9" s="13">
        <v>0.36792452830188699</v>
      </c>
      <c r="BH9" s="13"/>
      <c r="BI9" s="13">
        <v>0.28985507246376802</v>
      </c>
      <c r="BJ9" s="13">
        <v>0.34816082121471298</v>
      </c>
      <c r="BK9" s="13"/>
      <c r="BL9" s="13">
        <v>0.36039603960395999</v>
      </c>
      <c r="BM9" s="13">
        <v>0.330808080808081</v>
      </c>
    </row>
    <row r="10" spans="2:65" ht="28.8" x14ac:dyDescent="0.3">
      <c r="B10" s="14" t="s">
        <v>367</v>
      </c>
      <c r="C10" s="13">
        <v>7.48865355521936E-2</v>
      </c>
      <c r="D10" s="13">
        <v>8.1861958266452706E-2</v>
      </c>
      <c r="E10" s="13">
        <v>6.9364161849711004E-2</v>
      </c>
      <c r="F10" s="13"/>
      <c r="G10" s="13">
        <v>4.4198895027624301E-2</v>
      </c>
      <c r="H10" s="13">
        <v>6.1624649859944002E-2</v>
      </c>
      <c r="I10" s="13">
        <v>8.8560885608856096E-2</v>
      </c>
      <c r="J10" s="13">
        <v>7.5829383886255902E-2</v>
      </c>
      <c r="K10" s="13">
        <v>0.114503816793893</v>
      </c>
      <c r="L10" s="13">
        <v>8.1871345029239803E-2</v>
      </c>
      <c r="M10" s="13"/>
      <c r="N10" s="13">
        <v>5.7446808510638298E-2</v>
      </c>
      <c r="O10" s="13">
        <v>8.5294117647058798E-2</v>
      </c>
      <c r="P10" s="13">
        <v>0.112359550561798</v>
      </c>
      <c r="Q10" s="13">
        <v>6.8965517241379296E-2</v>
      </c>
      <c r="R10" s="13"/>
      <c r="S10" s="13">
        <v>4.8442906574394498E-2</v>
      </c>
      <c r="T10" s="13">
        <v>0.104477611940299</v>
      </c>
      <c r="U10" s="13">
        <v>8.0645161290322606E-2</v>
      </c>
      <c r="V10" s="13">
        <v>0.104761904761905</v>
      </c>
      <c r="W10" s="13">
        <v>8.40336134453782E-2</v>
      </c>
      <c r="X10" s="13">
        <v>4.5454545454545497E-2</v>
      </c>
      <c r="Y10" s="13">
        <v>0.10280373831775701</v>
      </c>
      <c r="Z10" s="13">
        <v>3.3333333333333298E-2</v>
      </c>
      <c r="AA10" s="13">
        <v>7.5471698113207503E-2</v>
      </c>
      <c r="AB10" s="13">
        <v>8.5106382978723402E-2</v>
      </c>
      <c r="AC10" s="13">
        <v>7.3529411764705899E-2</v>
      </c>
      <c r="AD10" s="13">
        <v>8.6956521739130405E-2</v>
      </c>
      <c r="AE10" s="13"/>
      <c r="AF10" s="13">
        <v>6.6499372647427807E-2</v>
      </c>
      <c r="AG10" s="13">
        <v>8.75486381322957E-2</v>
      </c>
      <c r="AH10" s="13"/>
      <c r="AI10" s="13">
        <v>7.2033898305084706E-2</v>
      </c>
      <c r="AJ10" s="13">
        <v>6.4935064935064901E-2</v>
      </c>
      <c r="AK10" s="13">
        <v>6.6473988439306395E-2</v>
      </c>
      <c r="AL10" s="13"/>
      <c r="AM10" s="13">
        <v>7.3529411764705899E-2</v>
      </c>
      <c r="AN10" s="13">
        <v>9.6153846153846201E-2</v>
      </c>
      <c r="AO10" s="13">
        <v>6.6666666666666693E-2</v>
      </c>
      <c r="AP10" s="13"/>
      <c r="AQ10" s="13">
        <v>6.4896755162241901E-2</v>
      </c>
      <c r="AR10" s="13">
        <v>8.59375E-2</v>
      </c>
      <c r="AS10" s="13"/>
      <c r="AT10" s="13">
        <v>5.1051051051051101E-2</v>
      </c>
      <c r="AU10" s="13">
        <v>8.5505735140771602E-2</v>
      </c>
      <c r="AV10" s="13"/>
      <c r="AW10" s="13">
        <v>7.0821529745042494E-2</v>
      </c>
      <c r="AX10" s="13">
        <v>7.6600209863588703E-2</v>
      </c>
      <c r="AY10" s="13"/>
      <c r="AZ10" s="13">
        <v>8.8560885608856096E-2</v>
      </c>
      <c r="BA10" s="13">
        <v>6.4473684210526294E-2</v>
      </c>
      <c r="BB10" s="13"/>
      <c r="BC10" s="13">
        <v>6.8965517241379296E-2</v>
      </c>
      <c r="BD10" s="13">
        <v>7.8260869565217397E-2</v>
      </c>
      <c r="BE10" s="13"/>
      <c r="BF10" s="13">
        <v>6.6176470588235295E-2</v>
      </c>
      <c r="BG10" s="13">
        <v>7.0754716981132101E-2</v>
      </c>
      <c r="BH10" s="13"/>
      <c r="BI10" s="13">
        <v>7.9710144927536197E-2</v>
      </c>
      <c r="BJ10" s="13">
        <v>7.3567151411462806E-2</v>
      </c>
      <c r="BK10" s="13"/>
      <c r="BL10" s="13">
        <v>6.9306930693069299E-2</v>
      </c>
      <c r="BM10" s="13">
        <v>7.8282828282828301E-2</v>
      </c>
    </row>
    <row r="11" spans="2:65" x14ac:dyDescent="0.3">
      <c r="B11" s="14" t="s">
        <v>368</v>
      </c>
      <c r="C11" s="13">
        <v>0.155068078668684</v>
      </c>
      <c r="D11" s="13">
        <v>0.16211878009630801</v>
      </c>
      <c r="E11" s="13">
        <v>0.14884393063583801</v>
      </c>
      <c r="F11" s="13"/>
      <c r="G11" s="13">
        <v>0.110497237569061</v>
      </c>
      <c r="H11" s="13">
        <v>0.14285714285714299</v>
      </c>
      <c r="I11" s="13">
        <v>0.13653136531365301</v>
      </c>
      <c r="J11" s="13">
        <v>0.21327014218009499</v>
      </c>
      <c r="K11" s="13">
        <v>0.14503816793893101</v>
      </c>
      <c r="L11" s="13">
        <v>0.19298245614035101</v>
      </c>
      <c r="M11" s="13"/>
      <c r="N11" s="13">
        <v>0.15319148936170199</v>
      </c>
      <c r="O11" s="13">
        <v>0.14117647058823499</v>
      </c>
      <c r="P11" s="13">
        <v>0.162921348314607</v>
      </c>
      <c r="Q11" s="13">
        <v>0.163009404388715</v>
      </c>
      <c r="R11" s="13"/>
      <c r="S11" s="13">
        <v>0.12802768166090001</v>
      </c>
      <c r="T11" s="13">
        <v>0.18656716417910399</v>
      </c>
      <c r="U11" s="13">
        <v>0.19354838709677399</v>
      </c>
      <c r="V11" s="13">
        <v>0.133333333333333</v>
      </c>
      <c r="W11" s="13">
        <v>0.17647058823529399</v>
      </c>
      <c r="X11" s="13">
        <v>0.15151515151515199</v>
      </c>
      <c r="Y11" s="13">
        <v>0.13084112149532701</v>
      </c>
      <c r="Z11" s="13">
        <v>0.233333333333333</v>
      </c>
      <c r="AA11" s="13">
        <v>0.15723270440251599</v>
      </c>
      <c r="AB11" s="13">
        <v>0.12765957446808501</v>
      </c>
      <c r="AC11" s="13">
        <v>0.20588235294117599</v>
      </c>
      <c r="AD11" s="13">
        <v>0.173913043478261</v>
      </c>
      <c r="AE11" s="13"/>
      <c r="AF11" s="13">
        <v>0.13550815558343801</v>
      </c>
      <c r="AG11" s="13">
        <v>0.18871595330739299</v>
      </c>
      <c r="AH11" s="13"/>
      <c r="AI11" s="13">
        <v>0.12711864406779699</v>
      </c>
      <c r="AJ11" s="13">
        <v>9.0909090909090898E-2</v>
      </c>
      <c r="AK11" s="13">
        <v>0.14161849710982699</v>
      </c>
      <c r="AL11" s="13"/>
      <c r="AM11" s="13">
        <v>5.8823529411764698E-2</v>
      </c>
      <c r="AN11" s="13">
        <v>7.69230769230769E-2</v>
      </c>
      <c r="AO11" s="13">
        <v>0.17777777777777801</v>
      </c>
      <c r="AP11" s="13"/>
      <c r="AQ11" s="13">
        <v>0.14011799410029499</v>
      </c>
      <c r="AR11" s="13">
        <v>0.16875000000000001</v>
      </c>
      <c r="AS11" s="13"/>
      <c r="AT11" s="13">
        <v>0.12912912912912899</v>
      </c>
      <c r="AU11" s="13">
        <v>0.16266944734097999</v>
      </c>
      <c r="AV11" s="13"/>
      <c r="AW11" s="13">
        <v>0.13597733711048199</v>
      </c>
      <c r="AX11" s="13">
        <v>0.16369359916054599</v>
      </c>
      <c r="AY11" s="13"/>
      <c r="AZ11" s="13">
        <v>0.17527675276752799</v>
      </c>
      <c r="BA11" s="13">
        <v>0.14078947368421099</v>
      </c>
      <c r="BB11" s="13"/>
      <c r="BC11" s="13">
        <v>0.13505747126436801</v>
      </c>
      <c r="BD11" s="13">
        <v>0.12608695652173901</v>
      </c>
      <c r="BE11" s="13"/>
      <c r="BF11" s="13">
        <v>0.10294117647058799</v>
      </c>
      <c r="BG11" s="13">
        <v>0.155660377358491</v>
      </c>
      <c r="BH11" s="13"/>
      <c r="BI11" s="13">
        <v>0.173913043478261</v>
      </c>
      <c r="BJ11" s="13">
        <v>0.152266894781865</v>
      </c>
      <c r="BK11" s="13"/>
      <c r="BL11" s="13">
        <v>0.15643564356435599</v>
      </c>
      <c r="BM11" s="13">
        <v>0.15404040404040401</v>
      </c>
    </row>
    <row r="12" spans="2:65" x14ac:dyDescent="0.3">
      <c r="B12" s="14" t="s">
        <v>91</v>
      </c>
      <c r="C12" s="22">
        <v>9.6066565809379695E-2</v>
      </c>
      <c r="D12" s="22">
        <v>0.10433386837881201</v>
      </c>
      <c r="E12" s="22">
        <v>8.9595375722543294E-2</v>
      </c>
      <c r="F12" s="22"/>
      <c r="G12" s="22">
        <v>5.5248618784530398E-2</v>
      </c>
      <c r="H12" s="22">
        <v>9.5238095238095205E-2</v>
      </c>
      <c r="I12" s="22">
        <v>7.0110701107011106E-2</v>
      </c>
      <c r="J12" s="22">
        <v>0.11374407582938401</v>
      </c>
      <c r="K12" s="22">
        <v>0.114503816793893</v>
      </c>
      <c r="L12" s="22">
        <v>0.14619883040935699</v>
      </c>
      <c r="M12" s="22"/>
      <c r="N12" s="22">
        <v>8.9361702127659606E-2</v>
      </c>
      <c r="O12" s="22">
        <v>8.2352941176470601E-2</v>
      </c>
      <c r="P12" s="22">
        <v>0.101123595505618</v>
      </c>
      <c r="Q12" s="22">
        <v>0.115987460815047</v>
      </c>
      <c r="R12" s="22"/>
      <c r="S12" s="22">
        <v>7.2664359861591699E-2</v>
      </c>
      <c r="T12" s="22">
        <v>9.7014925373134303E-2</v>
      </c>
      <c r="U12" s="22">
        <v>0.14516129032258099</v>
      </c>
      <c r="V12" s="22">
        <v>9.5238095238095205E-2</v>
      </c>
      <c r="W12" s="22">
        <v>5.8823529411764698E-2</v>
      </c>
      <c r="X12" s="22">
        <v>7.5757575757575801E-2</v>
      </c>
      <c r="Y12" s="22">
        <v>0.121495327102804</v>
      </c>
      <c r="Z12" s="22">
        <v>6.6666666666666693E-2</v>
      </c>
      <c r="AA12" s="22">
        <v>9.4339622641509399E-2</v>
      </c>
      <c r="AB12" s="22">
        <v>0.13829787234042601</v>
      </c>
      <c r="AC12" s="22">
        <v>0.161764705882353</v>
      </c>
      <c r="AD12" s="22">
        <v>0.13043478260869601</v>
      </c>
      <c r="AE12" s="22"/>
      <c r="AF12" s="22">
        <v>8.2810539523212004E-2</v>
      </c>
      <c r="AG12" s="22">
        <v>0.116731517509728</v>
      </c>
      <c r="AH12" s="22"/>
      <c r="AI12" s="22">
        <v>0.101694915254237</v>
      </c>
      <c r="AJ12" s="22">
        <v>6.4935064935064901E-2</v>
      </c>
      <c r="AK12" s="22">
        <v>7.2254335260115599E-2</v>
      </c>
      <c r="AL12" s="22"/>
      <c r="AM12" s="22">
        <v>5.8823529411764698E-2</v>
      </c>
      <c r="AN12" s="22">
        <v>7.69230769230769E-2</v>
      </c>
      <c r="AO12" s="22">
        <v>0.11111111111111099</v>
      </c>
      <c r="AP12" s="22"/>
      <c r="AQ12" s="22">
        <v>7.6696165191740398E-2</v>
      </c>
      <c r="AR12" s="22">
        <v>0.11562500000000001</v>
      </c>
      <c r="AS12" s="22"/>
      <c r="AT12" s="22">
        <v>0.117117117117117</v>
      </c>
      <c r="AU12" s="22">
        <v>8.9676746611053196E-2</v>
      </c>
      <c r="AV12" s="22"/>
      <c r="AW12" s="22">
        <v>9.3484419263456103E-2</v>
      </c>
      <c r="AX12" s="22">
        <v>9.6537250786988493E-2</v>
      </c>
      <c r="AY12" s="22"/>
      <c r="AZ12" s="22">
        <v>0.101476014760148</v>
      </c>
      <c r="BA12" s="22">
        <v>9.0789473684210503E-2</v>
      </c>
      <c r="BB12" s="22"/>
      <c r="BC12" s="22">
        <v>4.8850574712643702E-2</v>
      </c>
      <c r="BD12" s="22">
        <v>0.12608695652173901</v>
      </c>
      <c r="BE12" s="22"/>
      <c r="BF12" s="22">
        <v>5.1470588235294101E-2</v>
      </c>
      <c r="BG12" s="22">
        <v>4.71698113207547E-2</v>
      </c>
      <c r="BH12" s="22"/>
      <c r="BI12" s="22">
        <v>0.101449275362319</v>
      </c>
      <c r="BJ12" s="22">
        <v>9.6663815226689501E-2</v>
      </c>
      <c r="BK12" s="22"/>
      <c r="BL12" s="22">
        <v>9.5049504950495106E-2</v>
      </c>
      <c r="BM12" s="22">
        <v>9.7222222222222196E-2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378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365</v>
      </c>
      <c r="C8" s="13">
        <v>0.38653555219364599</v>
      </c>
      <c r="D8" s="13">
        <v>0.42215088282503999</v>
      </c>
      <c r="E8" s="13">
        <v>0.35260115606936399</v>
      </c>
      <c r="F8" s="13"/>
      <c r="G8" s="13">
        <v>0.27624309392265201</v>
      </c>
      <c r="H8" s="13">
        <v>0.38655462184874001</v>
      </c>
      <c r="I8" s="13">
        <v>0.45018450184501801</v>
      </c>
      <c r="J8" s="13">
        <v>0.393364928909953</v>
      </c>
      <c r="K8" s="13">
        <v>0.37404580152671801</v>
      </c>
      <c r="L8" s="13">
        <v>0.40350877192982498</v>
      </c>
      <c r="M8" s="13"/>
      <c r="N8" s="13">
        <v>0.44042553191489398</v>
      </c>
      <c r="O8" s="13">
        <v>0.33823529411764702</v>
      </c>
      <c r="P8" s="13">
        <v>0.33707865168539303</v>
      </c>
      <c r="Q8" s="13">
        <v>0.38557993730407503</v>
      </c>
      <c r="R8" s="13"/>
      <c r="S8" s="13">
        <v>0.43944636678200699</v>
      </c>
      <c r="T8" s="13">
        <v>0.30597014925373101</v>
      </c>
      <c r="U8" s="13">
        <v>0.35483870967741898</v>
      </c>
      <c r="V8" s="13">
        <v>0.32380952380952399</v>
      </c>
      <c r="W8" s="13">
        <v>0.45378151260504201</v>
      </c>
      <c r="X8" s="13">
        <v>0.41666666666666702</v>
      </c>
      <c r="Y8" s="13">
        <v>0.37383177570093501</v>
      </c>
      <c r="Z8" s="13">
        <v>0.4</v>
      </c>
      <c r="AA8" s="13">
        <v>0.30817610062893103</v>
      </c>
      <c r="AB8" s="13">
        <v>0.39361702127659598</v>
      </c>
      <c r="AC8" s="13">
        <v>0.441176470588235</v>
      </c>
      <c r="AD8" s="13">
        <v>0.434782608695652</v>
      </c>
      <c r="AE8" s="13"/>
      <c r="AF8" s="13">
        <v>0.40150564617314899</v>
      </c>
      <c r="AG8" s="13">
        <v>0.36186770428015602</v>
      </c>
      <c r="AH8" s="13"/>
      <c r="AI8" s="13">
        <v>0.41949152542372897</v>
      </c>
      <c r="AJ8" s="13">
        <v>0.493506493506494</v>
      </c>
      <c r="AK8" s="13">
        <v>0.37861271676300601</v>
      </c>
      <c r="AL8" s="13"/>
      <c r="AM8" s="13">
        <v>0.5</v>
      </c>
      <c r="AN8" s="13">
        <v>0.40384615384615402</v>
      </c>
      <c r="AO8" s="13">
        <v>0.39259259259259299</v>
      </c>
      <c r="AP8" s="13"/>
      <c r="AQ8" s="13">
        <v>0.38790560471976399</v>
      </c>
      <c r="AR8" s="13">
        <v>0.38437500000000002</v>
      </c>
      <c r="AS8" s="13"/>
      <c r="AT8" s="13">
        <v>0.35435435435435397</v>
      </c>
      <c r="AU8" s="13">
        <v>0.399374348279458</v>
      </c>
      <c r="AV8" s="13"/>
      <c r="AW8" s="13">
        <v>0.371104815864023</v>
      </c>
      <c r="AX8" s="13">
        <v>0.39034627492130097</v>
      </c>
      <c r="AY8" s="13"/>
      <c r="AZ8" s="13">
        <v>0.39667896678966802</v>
      </c>
      <c r="BA8" s="13">
        <v>0.38026315789473702</v>
      </c>
      <c r="BB8" s="13"/>
      <c r="BC8" s="13">
        <v>0.41666666666666702</v>
      </c>
      <c r="BD8" s="13">
        <v>0.38695652173912998</v>
      </c>
      <c r="BE8" s="13"/>
      <c r="BF8" s="13">
        <v>0.39705882352941202</v>
      </c>
      <c r="BG8" s="13">
        <v>0.429245283018868</v>
      </c>
      <c r="BH8" s="13"/>
      <c r="BI8" s="13">
        <v>0.39855072463768099</v>
      </c>
      <c r="BJ8" s="13">
        <v>0.386655260906758</v>
      </c>
      <c r="BK8" s="13"/>
      <c r="BL8" s="13">
        <v>0.4</v>
      </c>
      <c r="BM8" s="13">
        <v>0.375</v>
      </c>
    </row>
    <row r="9" spans="2:65" ht="28.8" x14ac:dyDescent="0.3">
      <c r="B9" s="14" t="s">
        <v>366</v>
      </c>
      <c r="C9" s="13">
        <v>0.31089258698941002</v>
      </c>
      <c r="D9" s="13">
        <v>0.25040128410914902</v>
      </c>
      <c r="E9" s="13">
        <v>0.36416184971098298</v>
      </c>
      <c r="F9" s="13"/>
      <c r="G9" s="13">
        <v>0.44198895027624302</v>
      </c>
      <c r="H9" s="13">
        <v>0.350140056022409</v>
      </c>
      <c r="I9" s="13">
        <v>0.25830258302582998</v>
      </c>
      <c r="J9" s="13">
        <v>0.279620853080569</v>
      </c>
      <c r="K9" s="13">
        <v>0.25190839694656503</v>
      </c>
      <c r="L9" s="13">
        <v>0.25730994152046799</v>
      </c>
      <c r="M9" s="13"/>
      <c r="N9" s="13">
        <v>0.293617021276596</v>
      </c>
      <c r="O9" s="13">
        <v>0.34705882352941197</v>
      </c>
      <c r="P9" s="13">
        <v>0.33146067415730301</v>
      </c>
      <c r="Q9" s="13">
        <v>0.28840125391849503</v>
      </c>
      <c r="R9" s="13"/>
      <c r="S9" s="13">
        <v>0.321799307958477</v>
      </c>
      <c r="T9" s="13">
        <v>0.328358208955224</v>
      </c>
      <c r="U9" s="13">
        <v>0.37096774193548399</v>
      </c>
      <c r="V9" s="13">
        <v>0.314285714285714</v>
      </c>
      <c r="W9" s="13">
        <v>0.23529411764705899</v>
      </c>
      <c r="X9" s="13">
        <v>0.28787878787878801</v>
      </c>
      <c r="Y9" s="13">
        <v>0.33644859813084099</v>
      </c>
      <c r="Z9" s="13">
        <v>0.4</v>
      </c>
      <c r="AA9" s="13">
        <v>0.37106918238993702</v>
      </c>
      <c r="AB9" s="13">
        <v>0.27659574468085102</v>
      </c>
      <c r="AC9" s="13">
        <v>0.20588235294117599</v>
      </c>
      <c r="AD9" s="13">
        <v>0.217391304347826</v>
      </c>
      <c r="AE9" s="13"/>
      <c r="AF9" s="13">
        <v>0.33500627352572099</v>
      </c>
      <c r="AG9" s="13">
        <v>0.27237354085603099</v>
      </c>
      <c r="AH9" s="13"/>
      <c r="AI9" s="13">
        <v>0.30084745762711901</v>
      </c>
      <c r="AJ9" s="13">
        <v>0.23376623376623401</v>
      </c>
      <c r="AK9" s="13">
        <v>0.38150289017340999</v>
      </c>
      <c r="AL9" s="13"/>
      <c r="AM9" s="13">
        <v>0.29411764705882398</v>
      </c>
      <c r="AN9" s="13">
        <v>0.32692307692307698</v>
      </c>
      <c r="AO9" s="13">
        <v>0.27407407407407403</v>
      </c>
      <c r="AP9" s="13"/>
      <c r="AQ9" s="13">
        <v>0.33038348082595898</v>
      </c>
      <c r="AR9" s="13">
        <v>0.29062500000000002</v>
      </c>
      <c r="AS9" s="13"/>
      <c r="AT9" s="13">
        <v>0.35435435435435397</v>
      </c>
      <c r="AU9" s="13">
        <v>0.29197080291970801</v>
      </c>
      <c r="AV9" s="13"/>
      <c r="AW9" s="13">
        <v>0.331444759206799</v>
      </c>
      <c r="AX9" s="13">
        <v>0.30535152151101802</v>
      </c>
      <c r="AY9" s="13"/>
      <c r="AZ9" s="13">
        <v>0.28413284132841299</v>
      </c>
      <c r="BA9" s="13">
        <v>0.32894736842105299</v>
      </c>
      <c r="BB9" s="13"/>
      <c r="BC9" s="13">
        <v>0.35344827586206901</v>
      </c>
      <c r="BD9" s="13">
        <v>0.31739130434782598</v>
      </c>
      <c r="BE9" s="13"/>
      <c r="BF9" s="13">
        <v>0.375</v>
      </c>
      <c r="BG9" s="13">
        <v>0.339622641509434</v>
      </c>
      <c r="BH9" s="13"/>
      <c r="BI9" s="13">
        <v>0.22463768115942001</v>
      </c>
      <c r="BJ9" s="13">
        <v>0.31993156544054702</v>
      </c>
      <c r="BK9" s="13"/>
      <c r="BL9" s="13">
        <v>0.29702970297029702</v>
      </c>
      <c r="BM9" s="13">
        <v>0.32196969696969702</v>
      </c>
    </row>
    <row r="10" spans="2:65" ht="28.8" x14ac:dyDescent="0.3">
      <c r="B10" s="14" t="s">
        <v>367</v>
      </c>
      <c r="C10" s="13">
        <v>6.0514372163388799E-2</v>
      </c>
      <c r="D10" s="13">
        <v>6.5810593900481495E-2</v>
      </c>
      <c r="E10" s="13">
        <v>5.6358381502890201E-2</v>
      </c>
      <c r="F10" s="13"/>
      <c r="G10" s="13">
        <v>4.4198895027624301E-2</v>
      </c>
      <c r="H10" s="13">
        <v>6.1624649859944002E-2</v>
      </c>
      <c r="I10" s="13">
        <v>7.0110701107011106E-2</v>
      </c>
      <c r="J10" s="13">
        <v>6.1611374407582901E-2</v>
      </c>
      <c r="K10" s="13">
        <v>7.6335877862595394E-2</v>
      </c>
      <c r="L10" s="13">
        <v>4.6783625730994101E-2</v>
      </c>
      <c r="M10" s="13"/>
      <c r="N10" s="13">
        <v>6.3829787234042507E-2</v>
      </c>
      <c r="O10" s="13">
        <v>4.7058823529411799E-2</v>
      </c>
      <c r="P10" s="13">
        <v>9.5505617977528101E-2</v>
      </c>
      <c r="Q10" s="13">
        <v>5.0156739811912203E-2</v>
      </c>
      <c r="R10" s="13"/>
      <c r="S10" s="13">
        <v>6.5743944636678195E-2</v>
      </c>
      <c r="T10" s="13">
        <v>4.47761194029851E-2</v>
      </c>
      <c r="U10" s="13">
        <v>4.8387096774193498E-2</v>
      </c>
      <c r="V10" s="13">
        <v>4.7619047619047603E-2</v>
      </c>
      <c r="W10" s="13">
        <v>9.2436974789915999E-2</v>
      </c>
      <c r="X10" s="13">
        <v>3.7878787878787901E-2</v>
      </c>
      <c r="Y10" s="13">
        <v>9.34579439252336E-2</v>
      </c>
      <c r="Z10" s="13">
        <v>3.3333333333333298E-2</v>
      </c>
      <c r="AA10" s="13">
        <v>5.6603773584905703E-2</v>
      </c>
      <c r="AB10" s="13">
        <v>5.31914893617021E-2</v>
      </c>
      <c r="AC10" s="13">
        <v>7.3529411764705899E-2</v>
      </c>
      <c r="AD10" s="13">
        <v>4.3478260869565202E-2</v>
      </c>
      <c r="AE10" s="13"/>
      <c r="AF10" s="13">
        <v>5.3952321204516901E-2</v>
      </c>
      <c r="AG10" s="13">
        <v>7.1984435797665405E-2</v>
      </c>
      <c r="AH10" s="13"/>
      <c r="AI10" s="13">
        <v>4.6610169491525397E-2</v>
      </c>
      <c r="AJ10" s="13">
        <v>9.0909090909090898E-2</v>
      </c>
      <c r="AK10" s="13">
        <v>4.0462427745664699E-2</v>
      </c>
      <c r="AL10" s="13"/>
      <c r="AM10" s="13">
        <v>5.8823529411764698E-2</v>
      </c>
      <c r="AN10" s="13">
        <v>3.8461538461538498E-2</v>
      </c>
      <c r="AO10" s="13">
        <v>7.4074074074074098E-2</v>
      </c>
      <c r="AP10" s="13"/>
      <c r="AQ10" s="13">
        <v>7.3746312684365795E-2</v>
      </c>
      <c r="AR10" s="13">
        <v>4.6875E-2</v>
      </c>
      <c r="AS10" s="13"/>
      <c r="AT10" s="13">
        <v>6.3063063063063099E-2</v>
      </c>
      <c r="AU10" s="13">
        <v>5.8394160583941597E-2</v>
      </c>
      <c r="AV10" s="13"/>
      <c r="AW10" s="13">
        <v>5.9490084985835703E-2</v>
      </c>
      <c r="AX10" s="13">
        <v>6.0860440713536197E-2</v>
      </c>
      <c r="AY10" s="13"/>
      <c r="AZ10" s="13">
        <v>4.0590405904058997E-2</v>
      </c>
      <c r="BA10" s="13">
        <v>7.4999999999999997E-2</v>
      </c>
      <c r="BB10" s="13"/>
      <c r="BC10" s="13">
        <v>4.5977011494252901E-2</v>
      </c>
      <c r="BD10" s="13">
        <v>6.5217391304347797E-2</v>
      </c>
      <c r="BE10" s="13"/>
      <c r="BF10" s="13">
        <v>4.4117647058823498E-2</v>
      </c>
      <c r="BG10" s="13">
        <v>4.71698113207547E-2</v>
      </c>
      <c r="BH10" s="13"/>
      <c r="BI10" s="13">
        <v>3.6231884057971002E-2</v>
      </c>
      <c r="BJ10" s="13">
        <v>6.2446535500427697E-2</v>
      </c>
      <c r="BK10" s="13"/>
      <c r="BL10" s="13">
        <v>4.7524752475247498E-2</v>
      </c>
      <c r="BM10" s="13">
        <v>6.8181818181818205E-2</v>
      </c>
    </row>
    <row r="11" spans="2:65" x14ac:dyDescent="0.3">
      <c r="B11" s="14" t="s">
        <v>368</v>
      </c>
      <c r="C11" s="13">
        <v>0.16111951588502299</v>
      </c>
      <c r="D11" s="13">
        <v>0.16532905296950201</v>
      </c>
      <c r="E11" s="13">
        <v>0.15895953757225401</v>
      </c>
      <c r="F11" s="13"/>
      <c r="G11" s="13">
        <v>0.198895027624309</v>
      </c>
      <c r="H11" s="13">
        <v>0.151260504201681</v>
      </c>
      <c r="I11" s="13">
        <v>0.154981549815498</v>
      </c>
      <c r="J11" s="13">
        <v>0.17061611374407601</v>
      </c>
      <c r="K11" s="13">
        <v>0.13740458015267201</v>
      </c>
      <c r="L11" s="13">
        <v>0.157894736842105</v>
      </c>
      <c r="M11" s="13"/>
      <c r="N11" s="13">
        <v>0.12978723404255299</v>
      </c>
      <c r="O11" s="13">
        <v>0.17941176470588199</v>
      </c>
      <c r="P11" s="13">
        <v>0.162921348314607</v>
      </c>
      <c r="Q11" s="13">
        <v>0.188087774294671</v>
      </c>
      <c r="R11" s="13"/>
      <c r="S11" s="13">
        <v>0.11764705882352899</v>
      </c>
      <c r="T11" s="13">
        <v>0.18656716417910399</v>
      </c>
      <c r="U11" s="13">
        <v>9.6774193548387094E-2</v>
      </c>
      <c r="V11" s="13">
        <v>0.21904761904761899</v>
      </c>
      <c r="W11" s="13">
        <v>0.16806722689075601</v>
      </c>
      <c r="X11" s="13">
        <v>0.18181818181818199</v>
      </c>
      <c r="Y11" s="13">
        <v>0.11214953271028</v>
      </c>
      <c r="Z11" s="13">
        <v>0.133333333333333</v>
      </c>
      <c r="AA11" s="13">
        <v>0.18867924528301899</v>
      </c>
      <c r="AB11" s="13">
        <v>0.20212765957446799</v>
      </c>
      <c r="AC11" s="13">
        <v>0.161764705882353</v>
      </c>
      <c r="AD11" s="13">
        <v>0.217391304347826</v>
      </c>
      <c r="AE11" s="13"/>
      <c r="AF11" s="13">
        <v>0.14680050188205801</v>
      </c>
      <c r="AG11" s="13">
        <v>0.184824902723735</v>
      </c>
      <c r="AH11" s="13"/>
      <c r="AI11" s="13">
        <v>0.13559322033898299</v>
      </c>
      <c r="AJ11" s="13">
        <v>0.15584415584415601</v>
      </c>
      <c r="AK11" s="13">
        <v>0.15606936416184999</v>
      </c>
      <c r="AL11" s="13"/>
      <c r="AM11" s="13">
        <v>8.8235294117647106E-2</v>
      </c>
      <c r="AN11" s="13">
        <v>0.15384615384615399</v>
      </c>
      <c r="AO11" s="13">
        <v>0.162962962962963</v>
      </c>
      <c r="AP11" s="13"/>
      <c r="AQ11" s="13">
        <v>0.15929203539823</v>
      </c>
      <c r="AR11" s="13">
        <v>0.16250000000000001</v>
      </c>
      <c r="AS11" s="13"/>
      <c r="AT11" s="13">
        <v>0.16816816816816799</v>
      </c>
      <c r="AU11" s="13">
        <v>0.160583941605839</v>
      </c>
      <c r="AV11" s="13"/>
      <c r="AW11" s="13">
        <v>0.16147308781869699</v>
      </c>
      <c r="AX11" s="13">
        <v>0.162644281217209</v>
      </c>
      <c r="AY11" s="13"/>
      <c r="AZ11" s="13">
        <v>0.16420664206642099</v>
      </c>
      <c r="BA11" s="13">
        <v>0.157894736842105</v>
      </c>
      <c r="BB11" s="13"/>
      <c r="BC11" s="13">
        <v>0.13793103448275901</v>
      </c>
      <c r="BD11" s="13">
        <v>0.16086956521739099</v>
      </c>
      <c r="BE11" s="13"/>
      <c r="BF11" s="13">
        <v>0.125</v>
      </c>
      <c r="BG11" s="13">
        <v>0.14622641509434001</v>
      </c>
      <c r="BH11" s="13"/>
      <c r="BI11" s="13">
        <v>0.26086956521739102</v>
      </c>
      <c r="BJ11" s="13">
        <v>0.149700598802395</v>
      </c>
      <c r="BK11" s="13"/>
      <c r="BL11" s="13">
        <v>0.16237623762376199</v>
      </c>
      <c r="BM11" s="13">
        <v>0.16287878787878801</v>
      </c>
    </row>
    <row r="12" spans="2:65" x14ac:dyDescent="0.3">
      <c r="B12" s="14" t="s">
        <v>91</v>
      </c>
      <c r="C12" s="22">
        <v>8.0937972768532498E-2</v>
      </c>
      <c r="D12" s="22">
        <v>9.6308186195826706E-2</v>
      </c>
      <c r="E12" s="22">
        <v>6.7919075144508706E-2</v>
      </c>
      <c r="F12" s="22"/>
      <c r="G12" s="22">
        <v>3.8674033149171297E-2</v>
      </c>
      <c r="H12" s="22">
        <v>5.0420168067226899E-2</v>
      </c>
      <c r="I12" s="22">
        <v>6.6420664206642097E-2</v>
      </c>
      <c r="J12" s="22">
        <v>9.4786729857819899E-2</v>
      </c>
      <c r="K12" s="22">
        <v>0.16030534351145001</v>
      </c>
      <c r="L12" s="22">
        <v>0.13450292397660801</v>
      </c>
      <c r="M12" s="22"/>
      <c r="N12" s="22">
        <v>7.2340425531914901E-2</v>
      </c>
      <c r="O12" s="22">
        <v>8.8235294117647106E-2</v>
      </c>
      <c r="P12" s="22">
        <v>7.3033707865168496E-2</v>
      </c>
      <c r="Q12" s="22">
        <v>8.7774294670846395E-2</v>
      </c>
      <c r="R12" s="22"/>
      <c r="S12" s="22">
        <v>5.5363321799308002E-2</v>
      </c>
      <c r="T12" s="22">
        <v>0.134328358208955</v>
      </c>
      <c r="U12" s="22">
        <v>0.12903225806451599</v>
      </c>
      <c r="V12" s="22">
        <v>9.5238095238095205E-2</v>
      </c>
      <c r="W12" s="22">
        <v>5.0420168067226899E-2</v>
      </c>
      <c r="X12" s="22">
        <v>7.5757575757575801E-2</v>
      </c>
      <c r="Y12" s="22">
        <v>8.4112149532710304E-2</v>
      </c>
      <c r="Z12" s="22">
        <v>3.3333333333333298E-2</v>
      </c>
      <c r="AA12" s="22">
        <v>7.5471698113207503E-2</v>
      </c>
      <c r="AB12" s="22">
        <v>7.4468085106383003E-2</v>
      </c>
      <c r="AC12" s="22">
        <v>0.11764705882352899</v>
      </c>
      <c r="AD12" s="22">
        <v>8.6956521739130405E-2</v>
      </c>
      <c r="AE12" s="22"/>
      <c r="AF12" s="22">
        <v>6.2735257214554599E-2</v>
      </c>
      <c r="AG12" s="22">
        <v>0.10894941634241199</v>
      </c>
      <c r="AH12" s="22"/>
      <c r="AI12" s="22">
        <v>9.74576271186441E-2</v>
      </c>
      <c r="AJ12" s="22">
        <v>2.5974025974026E-2</v>
      </c>
      <c r="AK12" s="22">
        <v>4.3352601156069398E-2</v>
      </c>
      <c r="AL12" s="22"/>
      <c r="AM12" s="22">
        <v>5.8823529411764698E-2</v>
      </c>
      <c r="AN12" s="22">
        <v>7.69230769230769E-2</v>
      </c>
      <c r="AO12" s="22">
        <v>9.6296296296296297E-2</v>
      </c>
      <c r="AP12" s="22"/>
      <c r="AQ12" s="22">
        <v>4.8672566371681401E-2</v>
      </c>
      <c r="AR12" s="22">
        <v>0.11562500000000001</v>
      </c>
      <c r="AS12" s="22"/>
      <c r="AT12" s="22">
        <v>6.0060060060060101E-2</v>
      </c>
      <c r="AU12" s="22">
        <v>8.9676746611053196E-2</v>
      </c>
      <c r="AV12" s="22"/>
      <c r="AW12" s="22">
        <v>7.6487252124645896E-2</v>
      </c>
      <c r="AX12" s="22">
        <v>8.0797481636935994E-2</v>
      </c>
      <c r="AY12" s="22"/>
      <c r="AZ12" s="22">
        <v>0.11439114391143899</v>
      </c>
      <c r="BA12" s="22">
        <v>5.7894736842105297E-2</v>
      </c>
      <c r="BB12" s="22"/>
      <c r="BC12" s="22">
        <v>4.5977011494252901E-2</v>
      </c>
      <c r="BD12" s="22">
        <v>6.9565217391304293E-2</v>
      </c>
      <c r="BE12" s="22"/>
      <c r="BF12" s="22">
        <v>5.8823529411764698E-2</v>
      </c>
      <c r="BG12" s="22">
        <v>3.77358490566038E-2</v>
      </c>
      <c r="BH12" s="22"/>
      <c r="BI12" s="22">
        <v>7.9710144927536197E-2</v>
      </c>
      <c r="BJ12" s="22">
        <v>8.1266039349871699E-2</v>
      </c>
      <c r="BK12" s="22"/>
      <c r="BL12" s="22">
        <v>9.3069306930693096E-2</v>
      </c>
      <c r="BM12" s="22">
        <v>7.1969696969697003E-2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L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2" width="20.77734375" customWidth="1"/>
  </cols>
  <sheetData>
    <row r="2" spans="2:12" ht="40.049999999999997" customHeight="1" x14ac:dyDescent="0.3">
      <c r="D2" s="32" t="s">
        <v>383</v>
      </c>
      <c r="E2" s="29"/>
      <c r="F2" s="29"/>
      <c r="G2" s="29"/>
      <c r="H2" s="29"/>
      <c r="I2" s="29"/>
      <c r="J2" s="29"/>
      <c r="K2" s="29"/>
      <c r="L2" s="29"/>
    </row>
    <row r="6" spans="2:12" ht="49.95" customHeight="1" x14ac:dyDescent="0.3">
      <c r="B6" s="16" t="s">
        <v>15</v>
      </c>
      <c r="C6" s="16" t="s">
        <v>356</v>
      </c>
      <c r="D6" s="16" t="s">
        <v>357</v>
      </c>
      <c r="E6" s="16" t="s">
        <v>358</v>
      </c>
      <c r="F6" s="16" t="s">
        <v>359</v>
      </c>
      <c r="G6" s="16" t="s">
        <v>379</v>
      </c>
      <c r="H6" s="16" t="s">
        <v>361</v>
      </c>
      <c r="I6" s="16" t="s">
        <v>362</v>
      </c>
      <c r="J6" s="16" t="s">
        <v>363</v>
      </c>
      <c r="K6" s="16" t="s">
        <v>364</v>
      </c>
    </row>
    <row r="7" spans="2:12" ht="28.8" x14ac:dyDescent="0.3">
      <c r="B7" s="14" t="s">
        <v>380</v>
      </c>
      <c r="C7" s="13">
        <v>0.32526475037821501</v>
      </c>
      <c r="D7" s="13">
        <v>0.25416036308623302</v>
      </c>
      <c r="E7" s="13">
        <v>0.23903177004538601</v>
      </c>
      <c r="F7" s="13">
        <v>0.76399394856278402</v>
      </c>
      <c r="G7" s="13">
        <v>0.238275340393343</v>
      </c>
      <c r="H7" s="13">
        <v>0.69969742813918301</v>
      </c>
      <c r="I7" s="13">
        <v>0.413767019667171</v>
      </c>
      <c r="J7" s="13">
        <v>0.155068078668684</v>
      </c>
      <c r="K7" s="13">
        <v>0.14826021180030299</v>
      </c>
    </row>
    <row r="8" spans="2:12" ht="43.2" x14ac:dyDescent="0.3">
      <c r="B8" s="14" t="s">
        <v>381</v>
      </c>
      <c r="C8" s="13">
        <v>0.55975794251134603</v>
      </c>
      <c r="D8" s="13">
        <v>0.57866868381240499</v>
      </c>
      <c r="E8" s="13">
        <v>0.58169440242057502</v>
      </c>
      <c r="F8" s="13">
        <v>0.16414523449319199</v>
      </c>
      <c r="G8" s="13">
        <v>0.51512859304084702</v>
      </c>
      <c r="H8" s="13">
        <v>0.231467473524962</v>
      </c>
      <c r="I8" s="13">
        <v>0.44251134644478102</v>
      </c>
      <c r="J8" s="13">
        <v>0.55295007564296506</v>
      </c>
      <c r="K8" s="13">
        <v>0.59531013615733697</v>
      </c>
    </row>
    <row r="9" spans="2:12" ht="28.8" x14ac:dyDescent="0.3">
      <c r="B9" s="14" t="s">
        <v>382</v>
      </c>
      <c r="C9" s="13">
        <v>8.5476550680786703E-2</v>
      </c>
      <c r="D9" s="13">
        <v>0.11346444780635399</v>
      </c>
      <c r="E9" s="13">
        <v>0.13691376701966701</v>
      </c>
      <c r="F9" s="13">
        <v>5.4462934947049901E-2</v>
      </c>
      <c r="G9" s="13">
        <v>0.185325264750378</v>
      </c>
      <c r="H9" s="13">
        <v>4.3116490166414501E-2</v>
      </c>
      <c r="I9" s="13">
        <v>0.100605143721634</v>
      </c>
      <c r="J9" s="13">
        <v>0.224659606656581</v>
      </c>
      <c r="K9" s="13">
        <v>0.20196671709531</v>
      </c>
    </row>
    <row r="10" spans="2:12" x14ac:dyDescent="0.3">
      <c r="B10" s="14" t="s">
        <v>91</v>
      </c>
      <c r="C10" s="13">
        <v>2.9500756429652001E-2</v>
      </c>
      <c r="D10" s="13">
        <v>5.3706505295007603E-2</v>
      </c>
      <c r="E10" s="13">
        <v>4.2360060514372203E-2</v>
      </c>
      <c r="F10" s="13">
        <v>1.7397881996974299E-2</v>
      </c>
      <c r="G10" s="13">
        <v>6.1270801815431201E-2</v>
      </c>
      <c r="H10" s="13">
        <v>2.5718608169440198E-2</v>
      </c>
      <c r="I10" s="13">
        <v>4.3116490166414501E-2</v>
      </c>
      <c r="J10" s="13">
        <v>6.7322239031770106E-2</v>
      </c>
      <c r="K10" s="13">
        <v>5.4462934947049901E-2</v>
      </c>
    </row>
    <row r="11" spans="2:12" x14ac:dyDescent="0.3">
      <c r="B11" s="15"/>
      <c r="C11" s="15"/>
      <c r="D11" s="15"/>
      <c r="E11" s="15"/>
      <c r="F11" s="15"/>
      <c r="G11" s="15"/>
      <c r="H11" s="15"/>
      <c r="I11" s="15"/>
      <c r="J11" s="15"/>
      <c r="K11" s="15"/>
    </row>
    <row r="12" spans="2:12" x14ac:dyDescent="0.3">
      <c r="B12" t="s">
        <v>80</v>
      </c>
    </row>
    <row r="13" spans="2:12" x14ac:dyDescent="0.3">
      <c r="B13" t="s">
        <v>81</v>
      </c>
    </row>
    <row r="17" spans="2:2" x14ac:dyDescent="0.3">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384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0.32526475037821501</v>
      </c>
      <c r="D8" s="13">
        <v>0.35634028892455899</v>
      </c>
      <c r="E8" s="13">
        <v>0.29624277456647402</v>
      </c>
      <c r="F8" s="13"/>
      <c r="G8" s="13">
        <v>0.35359116022099402</v>
      </c>
      <c r="H8" s="13">
        <v>0.33333333333333298</v>
      </c>
      <c r="I8" s="13">
        <v>0.32103321033210303</v>
      </c>
      <c r="J8" s="13">
        <v>0.35545023696682498</v>
      </c>
      <c r="K8" s="13">
        <v>0.32824427480916002</v>
      </c>
      <c r="L8" s="13">
        <v>0.24561403508771901</v>
      </c>
      <c r="M8" s="13"/>
      <c r="N8" s="13">
        <v>0.35744680851063798</v>
      </c>
      <c r="O8" s="13">
        <v>0.30294117647058799</v>
      </c>
      <c r="P8" s="13">
        <v>0.32022471910112399</v>
      </c>
      <c r="Q8" s="13">
        <v>0.31347962382445099</v>
      </c>
      <c r="R8" s="13"/>
      <c r="S8" s="13">
        <v>0.34602076124567499</v>
      </c>
      <c r="T8" s="13">
        <v>0.33582089552238797</v>
      </c>
      <c r="U8" s="13">
        <v>0.40322580645161299</v>
      </c>
      <c r="V8" s="13">
        <v>0.30476190476190501</v>
      </c>
      <c r="W8" s="13">
        <v>0.27731092436974802</v>
      </c>
      <c r="X8" s="13">
        <v>0.32575757575757602</v>
      </c>
      <c r="Y8" s="13">
        <v>0.29906542056074797</v>
      </c>
      <c r="Z8" s="13">
        <v>0.33333333333333298</v>
      </c>
      <c r="AA8" s="13">
        <v>0.27044025157232698</v>
      </c>
      <c r="AB8" s="13">
        <v>0.37234042553191499</v>
      </c>
      <c r="AC8" s="13">
        <v>0.41176470588235298</v>
      </c>
      <c r="AD8" s="13">
        <v>0.173913043478261</v>
      </c>
      <c r="AE8" s="13"/>
      <c r="AF8" s="13">
        <v>0.36010037641154302</v>
      </c>
      <c r="AG8" s="13">
        <v>0.27431906614786</v>
      </c>
      <c r="AH8" s="13"/>
      <c r="AI8" s="13">
        <v>0.38559322033898302</v>
      </c>
      <c r="AJ8" s="13">
        <v>0.337662337662338</v>
      </c>
      <c r="AK8" s="13">
        <v>0.37572254335260102</v>
      </c>
      <c r="AL8" s="13"/>
      <c r="AM8" s="13">
        <v>0.441176470588235</v>
      </c>
      <c r="AN8" s="13">
        <v>0.42307692307692302</v>
      </c>
      <c r="AO8" s="13">
        <v>0.36296296296296299</v>
      </c>
      <c r="AP8" s="13"/>
      <c r="AQ8" s="13">
        <v>0.32743362831858402</v>
      </c>
      <c r="AR8" s="13">
        <v>0.32343749999999999</v>
      </c>
      <c r="AS8" s="13"/>
      <c r="AT8" s="13">
        <v>0.29429429429429399</v>
      </c>
      <c r="AU8" s="13">
        <v>0.33889468196037498</v>
      </c>
      <c r="AV8" s="13"/>
      <c r="AW8" s="13">
        <v>0.37393767705382402</v>
      </c>
      <c r="AX8" s="13">
        <v>0.30745015739769099</v>
      </c>
      <c r="AY8" s="13"/>
      <c r="AZ8" s="13">
        <v>0.30442804428044301</v>
      </c>
      <c r="BA8" s="13">
        <v>0.34342105263157902</v>
      </c>
      <c r="BB8" s="13"/>
      <c r="BC8" s="13">
        <v>0.37931034482758602</v>
      </c>
      <c r="BD8" s="13">
        <v>0.32173913043478303</v>
      </c>
      <c r="BE8" s="13"/>
      <c r="BF8" s="13">
        <v>0.33823529411764702</v>
      </c>
      <c r="BG8" s="13">
        <v>0.40566037735849098</v>
      </c>
      <c r="BH8" s="13"/>
      <c r="BI8" s="13">
        <v>0.26811594202898598</v>
      </c>
      <c r="BJ8" s="13">
        <v>0.33190761334473901</v>
      </c>
      <c r="BK8" s="13"/>
      <c r="BL8" s="13">
        <v>0.34653465346534701</v>
      </c>
      <c r="BM8" s="13">
        <v>0.30934343434343398</v>
      </c>
    </row>
    <row r="9" spans="2:65" ht="43.2" x14ac:dyDescent="0.3">
      <c r="B9" s="14" t="s">
        <v>381</v>
      </c>
      <c r="C9" s="13">
        <v>0.55975794251134603</v>
      </c>
      <c r="D9" s="13">
        <v>0.51845906902086702</v>
      </c>
      <c r="E9" s="13">
        <v>0.59682080924855496</v>
      </c>
      <c r="F9" s="13"/>
      <c r="G9" s="13">
        <v>0.56906077348066297</v>
      </c>
      <c r="H9" s="13">
        <v>0.54621848739495804</v>
      </c>
      <c r="I9" s="13">
        <v>0.55719557195572</v>
      </c>
      <c r="J9" s="13">
        <v>0.49763033175355398</v>
      </c>
      <c r="K9" s="13">
        <v>0.57251908396946605</v>
      </c>
      <c r="L9" s="13">
        <v>0.64912280701754399</v>
      </c>
      <c r="M9" s="13"/>
      <c r="N9" s="13">
        <v>0.536170212765957</v>
      </c>
      <c r="O9" s="13">
        <v>0.56176470588235305</v>
      </c>
      <c r="P9" s="13">
        <v>0.59550561797752799</v>
      </c>
      <c r="Q9" s="13">
        <v>0.55799373040752398</v>
      </c>
      <c r="R9" s="13"/>
      <c r="S9" s="13">
        <v>0.525951557093426</v>
      </c>
      <c r="T9" s="13">
        <v>0.537313432835821</v>
      </c>
      <c r="U9" s="13">
        <v>0.51612903225806495</v>
      </c>
      <c r="V9" s="13">
        <v>0.580952380952381</v>
      </c>
      <c r="W9" s="13">
        <v>0.630252100840336</v>
      </c>
      <c r="X9" s="13">
        <v>0.55303030303030298</v>
      </c>
      <c r="Y9" s="13">
        <v>0.58878504672897203</v>
      </c>
      <c r="Z9" s="13">
        <v>0.5</v>
      </c>
      <c r="AA9" s="13">
        <v>0.62893081761006298</v>
      </c>
      <c r="AB9" s="13">
        <v>0.54255319148936199</v>
      </c>
      <c r="AC9" s="13">
        <v>0.47058823529411797</v>
      </c>
      <c r="AD9" s="13">
        <v>0.60869565217391297</v>
      </c>
      <c r="AE9" s="13"/>
      <c r="AF9" s="13">
        <v>0.525721455457967</v>
      </c>
      <c r="AG9" s="13">
        <v>0.61284046692606997</v>
      </c>
      <c r="AH9" s="13"/>
      <c r="AI9" s="13">
        <v>0.47457627118644102</v>
      </c>
      <c r="AJ9" s="13">
        <v>0.54545454545454497</v>
      </c>
      <c r="AK9" s="13">
        <v>0.520231213872832</v>
      </c>
      <c r="AL9" s="13"/>
      <c r="AM9" s="13">
        <v>0.47058823529411797</v>
      </c>
      <c r="AN9" s="13">
        <v>0.480769230769231</v>
      </c>
      <c r="AO9" s="13">
        <v>0.47407407407407398</v>
      </c>
      <c r="AP9" s="13"/>
      <c r="AQ9" s="13">
        <v>0.56637168141592897</v>
      </c>
      <c r="AR9" s="13">
        <v>0.55312499999999998</v>
      </c>
      <c r="AS9" s="13"/>
      <c r="AT9" s="13">
        <v>0.60360360360360399</v>
      </c>
      <c r="AU9" s="13">
        <v>0.54118873826903002</v>
      </c>
      <c r="AV9" s="13"/>
      <c r="AW9" s="13">
        <v>0.51558073654390901</v>
      </c>
      <c r="AX9" s="13">
        <v>0.57607555089191997</v>
      </c>
      <c r="AY9" s="13"/>
      <c r="AZ9" s="13">
        <v>0.56457564575645802</v>
      </c>
      <c r="BA9" s="13">
        <v>0.55526315789473701</v>
      </c>
      <c r="BB9" s="13"/>
      <c r="BC9" s="13">
        <v>0.51149425287356298</v>
      </c>
      <c r="BD9" s="13">
        <v>0.5</v>
      </c>
      <c r="BE9" s="13"/>
      <c r="BF9" s="13">
        <v>0.55147058823529405</v>
      </c>
      <c r="BG9" s="13">
        <v>0.48584905660377398</v>
      </c>
      <c r="BH9" s="13"/>
      <c r="BI9" s="13">
        <v>0.55797101449275399</v>
      </c>
      <c r="BJ9" s="13">
        <v>0.56116338751069295</v>
      </c>
      <c r="BK9" s="13"/>
      <c r="BL9" s="13">
        <v>0.536633663366337</v>
      </c>
      <c r="BM9" s="13">
        <v>0.57702020202020199</v>
      </c>
    </row>
    <row r="10" spans="2:65" ht="28.8" x14ac:dyDescent="0.3">
      <c r="B10" s="14" t="s">
        <v>382</v>
      </c>
      <c r="C10" s="13">
        <v>8.5476550680786703E-2</v>
      </c>
      <c r="D10" s="13">
        <v>9.9518459069020904E-2</v>
      </c>
      <c r="E10" s="13">
        <v>7.3699421965317896E-2</v>
      </c>
      <c r="F10" s="13"/>
      <c r="G10" s="13">
        <v>7.18232044198895E-2</v>
      </c>
      <c r="H10" s="13">
        <v>9.2436974789915999E-2</v>
      </c>
      <c r="I10" s="13">
        <v>9.9630996309963096E-2</v>
      </c>
      <c r="J10" s="13">
        <v>9.0047393364928896E-2</v>
      </c>
      <c r="K10" s="13">
        <v>5.34351145038168E-2</v>
      </c>
      <c r="L10" s="13">
        <v>8.1871345029239803E-2</v>
      </c>
      <c r="M10" s="13"/>
      <c r="N10" s="13">
        <v>6.8085106382978697E-2</v>
      </c>
      <c r="O10" s="13">
        <v>0.11764705882352899</v>
      </c>
      <c r="P10" s="13">
        <v>7.3033707865168496E-2</v>
      </c>
      <c r="Q10" s="13">
        <v>8.7774294670846395E-2</v>
      </c>
      <c r="R10" s="13"/>
      <c r="S10" s="13">
        <v>9.6885813148788899E-2</v>
      </c>
      <c r="T10" s="13">
        <v>9.7014925373134303E-2</v>
      </c>
      <c r="U10" s="13">
        <v>6.4516129032258104E-2</v>
      </c>
      <c r="V10" s="13">
        <v>7.6190476190476197E-2</v>
      </c>
      <c r="W10" s="13">
        <v>6.7226890756302504E-2</v>
      </c>
      <c r="X10" s="13">
        <v>9.8484848484848495E-2</v>
      </c>
      <c r="Y10" s="13">
        <v>9.34579439252336E-2</v>
      </c>
      <c r="Z10" s="13">
        <v>0.1</v>
      </c>
      <c r="AA10" s="13">
        <v>7.5471698113207503E-2</v>
      </c>
      <c r="AB10" s="13">
        <v>4.2553191489361701E-2</v>
      </c>
      <c r="AC10" s="13">
        <v>0.10294117647058799</v>
      </c>
      <c r="AD10" s="13">
        <v>0.13043478260869601</v>
      </c>
      <c r="AE10" s="13"/>
      <c r="AF10" s="13">
        <v>8.7829360100376397E-2</v>
      </c>
      <c r="AG10" s="13">
        <v>8.1712062256809298E-2</v>
      </c>
      <c r="AH10" s="13"/>
      <c r="AI10" s="13">
        <v>0.11440677966101701</v>
      </c>
      <c r="AJ10" s="13">
        <v>9.0909090909090898E-2</v>
      </c>
      <c r="AK10" s="13">
        <v>7.5144508670520194E-2</v>
      </c>
      <c r="AL10" s="13"/>
      <c r="AM10" s="13">
        <v>7.3529411764705899E-2</v>
      </c>
      <c r="AN10" s="13">
        <v>9.6153846153846201E-2</v>
      </c>
      <c r="AO10" s="13">
        <v>0.11851851851851899</v>
      </c>
      <c r="AP10" s="13"/>
      <c r="AQ10" s="13">
        <v>8.8495575221238895E-2</v>
      </c>
      <c r="AR10" s="13">
        <v>8.2812499999999997E-2</v>
      </c>
      <c r="AS10" s="13"/>
      <c r="AT10" s="13">
        <v>7.8078078078078095E-2</v>
      </c>
      <c r="AU10" s="13">
        <v>8.8633993743482797E-2</v>
      </c>
      <c r="AV10" s="13"/>
      <c r="AW10" s="13">
        <v>7.3654390934844202E-2</v>
      </c>
      <c r="AX10" s="13">
        <v>9.0241343126967494E-2</v>
      </c>
      <c r="AY10" s="13"/>
      <c r="AZ10" s="13">
        <v>9.5940959409594101E-2</v>
      </c>
      <c r="BA10" s="13">
        <v>7.7631578947368399E-2</v>
      </c>
      <c r="BB10" s="13"/>
      <c r="BC10" s="13">
        <v>9.1954022988505704E-2</v>
      </c>
      <c r="BD10" s="13">
        <v>0.11739130434782601</v>
      </c>
      <c r="BE10" s="13"/>
      <c r="BF10" s="13">
        <v>8.8235294117647106E-2</v>
      </c>
      <c r="BG10" s="13">
        <v>9.4339622641509399E-2</v>
      </c>
      <c r="BH10" s="13"/>
      <c r="BI10" s="13">
        <v>0.15217391304347799</v>
      </c>
      <c r="BJ10" s="13">
        <v>7.6988879384089007E-2</v>
      </c>
      <c r="BK10" s="13"/>
      <c r="BL10" s="13">
        <v>8.9108910891089105E-2</v>
      </c>
      <c r="BM10" s="13">
        <v>8.3333333333333301E-2</v>
      </c>
    </row>
    <row r="11" spans="2:65" x14ac:dyDescent="0.3">
      <c r="B11" s="14" t="s">
        <v>91</v>
      </c>
      <c r="C11" s="22">
        <v>2.9500756429652001E-2</v>
      </c>
      <c r="D11" s="22">
        <v>2.56821829855538E-2</v>
      </c>
      <c r="E11" s="22">
        <v>3.3236994219653197E-2</v>
      </c>
      <c r="F11" s="22"/>
      <c r="G11" s="22">
        <v>5.5248618784530402E-3</v>
      </c>
      <c r="H11" s="22">
        <v>2.8011204481792701E-2</v>
      </c>
      <c r="I11" s="22">
        <v>2.2140221402214E-2</v>
      </c>
      <c r="J11" s="22">
        <v>5.6872037914691899E-2</v>
      </c>
      <c r="K11" s="22">
        <v>4.58015267175573E-2</v>
      </c>
      <c r="L11" s="22">
        <v>2.3391812865497099E-2</v>
      </c>
      <c r="M11" s="22"/>
      <c r="N11" s="22">
        <v>3.8297872340425497E-2</v>
      </c>
      <c r="O11" s="22">
        <v>1.7647058823529401E-2</v>
      </c>
      <c r="P11" s="22">
        <v>1.1235955056179799E-2</v>
      </c>
      <c r="Q11" s="22">
        <v>4.0752351097178702E-2</v>
      </c>
      <c r="R11" s="22"/>
      <c r="S11" s="22">
        <v>3.1141868512110701E-2</v>
      </c>
      <c r="T11" s="22">
        <v>2.9850746268656699E-2</v>
      </c>
      <c r="U11" s="22">
        <v>1.6129032258064498E-2</v>
      </c>
      <c r="V11" s="22">
        <v>3.8095238095238099E-2</v>
      </c>
      <c r="W11" s="22">
        <v>2.5210084033613401E-2</v>
      </c>
      <c r="X11" s="22">
        <v>2.27272727272727E-2</v>
      </c>
      <c r="Y11" s="22">
        <v>1.86915887850467E-2</v>
      </c>
      <c r="Z11" s="22">
        <v>6.6666666666666693E-2</v>
      </c>
      <c r="AA11" s="22">
        <v>2.51572327044025E-2</v>
      </c>
      <c r="AB11" s="22">
        <v>4.2553191489361701E-2</v>
      </c>
      <c r="AC11" s="22">
        <v>1.4705882352941201E-2</v>
      </c>
      <c r="AD11" s="22">
        <v>8.6956521739130405E-2</v>
      </c>
      <c r="AE11" s="22"/>
      <c r="AF11" s="22">
        <v>2.63488080301129E-2</v>
      </c>
      <c r="AG11" s="22">
        <v>3.1128404669260701E-2</v>
      </c>
      <c r="AH11" s="22"/>
      <c r="AI11" s="22">
        <v>2.5423728813559299E-2</v>
      </c>
      <c r="AJ11" s="22">
        <v>2.5974025974026E-2</v>
      </c>
      <c r="AK11" s="22">
        <v>2.8901734104046201E-2</v>
      </c>
      <c r="AL11" s="22"/>
      <c r="AM11" s="22">
        <v>1.4705882352941201E-2</v>
      </c>
      <c r="AN11" s="22">
        <v>0</v>
      </c>
      <c r="AO11" s="22">
        <v>4.4444444444444398E-2</v>
      </c>
      <c r="AP11" s="22"/>
      <c r="AQ11" s="22">
        <v>1.7699115044247801E-2</v>
      </c>
      <c r="AR11" s="22">
        <v>4.0625000000000001E-2</v>
      </c>
      <c r="AS11" s="22"/>
      <c r="AT11" s="22">
        <v>2.4024024024024E-2</v>
      </c>
      <c r="AU11" s="22">
        <v>3.1282586027111599E-2</v>
      </c>
      <c r="AV11" s="22"/>
      <c r="AW11" s="22">
        <v>3.6827195467422101E-2</v>
      </c>
      <c r="AX11" s="22">
        <v>2.62329485834208E-2</v>
      </c>
      <c r="AY11" s="22"/>
      <c r="AZ11" s="22">
        <v>3.5055350553505497E-2</v>
      </c>
      <c r="BA11" s="22">
        <v>2.3684210526315801E-2</v>
      </c>
      <c r="BB11" s="22"/>
      <c r="BC11" s="22">
        <v>1.72413793103448E-2</v>
      </c>
      <c r="BD11" s="22">
        <v>6.08695652173913E-2</v>
      </c>
      <c r="BE11" s="22"/>
      <c r="BF11" s="22">
        <v>2.2058823529411801E-2</v>
      </c>
      <c r="BG11" s="22">
        <v>1.41509433962264E-2</v>
      </c>
      <c r="BH11" s="22"/>
      <c r="BI11" s="22">
        <v>2.1739130434782601E-2</v>
      </c>
      <c r="BJ11" s="22">
        <v>2.9940119760479E-2</v>
      </c>
      <c r="BK11" s="22"/>
      <c r="BL11" s="22">
        <v>2.7722772277227699E-2</v>
      </c>
      <c r="BM11" s="22">
        <v>3.03030303030303E-2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385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0.25416036308623302</v>
      </c>
      <c r="D8" s="13">
        <v>0.27287319422150902</v>
      </c>
      <c r="E8" s="13">
        <v>0.23699421965317899</v>
      </c>
      <c r="F8" s="13"/>
      <c r="G8" s="13">
        <v>0.287292817679558</v>
      </c>
      <c r="H8" s="13">
        <v>0.18767507002801101</v>
      </c>
      <c r="I8" s="13">
        <v>0.25092250922509202</v>
      </c>
      <c r="J8" s="13">
        <v>0.29383886255924202</v>
      </c>
      <c r="K8" s="13">
        <v>0.35114503816793902</v>
      </c>
      <c r="L8" s="13">
        <v>0.23976608187134499</v>
      </c>
      <c r="M8" s="13"/>
      <c r="N8" s="13">
        <v>0.26595744680851102</v>
      </c>
      <c r="O8" s="13">
        <v>0.223529411764706</v>
      </c>
      <c r="P8" s="13">
        <v>0.23033707865168501</v>
      </c>
      <c r="Q8" s="13">
        <v>0.28840125391849503</v>
      </c>
      <c r="R8" s="13"/>
      <c r="S8" s="13">
        <v>0.23529411764705899</v>
      </c>
      <c r="T8" s="13">
        <v>0.26865671641791</v>
      </c>
      <c r="U8" s="13">
        <v>0.225806451612903</v>
      </c>
      <c r="V8" s="13">
        <v>0.27619047619047599</v>
      </c>
      <c r="W8" s="13">
        <v>0.218487394957983</v>
      </c>
      <c r="X8" s="13">
        <v>0.34090909090909099</v>
      </c>
      <c r="Y8" s="13">
        <v>0.26168224299065401</v>
      </c>
      <c r="Z8" s="13">
        <v>0.233333333333333</v>
      </c>
      <c r="AA8" s="13">
        <v>0.182389937106918</v>
      </c>
      <c r="AB8" s="13">
        <v>0.27659574468085102</v>
      </c>
      <c r="AC8" s="13">
        <v>0.33823529411764702</v>
      </c>
      <c r="AD8" s="13">
        <v>0.217391304347826</v>
      </c>
      <c r="AE8" s="13"/>
      <c r="AF8" s="13">
        <v>0.25595984943538302</v>
      </c>
      <c r="AG8" s="13">
        <v>0.250972762645914</v>
      </c>
      <c r="AH8" s="13"/>
      <c r="AI8" s="13">
        <v>0.25423728813559299</v>
      </c>
      <c r="AJ8" s="13">
        <v>0.27272727272727298</v>
      </c>
      <c r="AK8" s="13">
        <v>0.26878612716763001</v>
      </c>
      <c r="AL8" s="13"/>
      <c r="AM8" s="13">
        <v>0.220588235294118</v>
      </c>
      <c r="AN8" s="13">
        <v>0.32692307692307698</v>
      </c>
      <c r="AO8" s="13">
        <v>0.25925925925925902</v>
      </c>
      <c r="AP8" s="13"/>
      <c r="AQ8" s="13">
        <v>0.24041297935103201</v>
      </c>
      <c r="AR8" s="13">
        <v>0.27031250000000001</v>
      </c>
      <c r="AS8" s="13"/>
      <c r="AT8" s="13">
        <v>0.22522522522522501</v>
      </c>
      <c r="AU8" s="13">
        <v>0.265901981230448</v>
      </c>
      <c r="AV8" s="13"/>
      <c r="AW8" s="13">
        <v>0.29461756373937698</v>
      </c>
      <c r="AX8" s="13">
        <v>0.24134312696747101</v>
      </c>
      <c r="AY8" s="13"/>
      <c r="AZ8" s="13">
        <v>0.28597785977859802</v>
      </c>
      <c r="BA8" s="13">
        <v>0.231578947368421</v>
      </c>
      <c r="BB8" s="13"/>
      <c r="BC8" s="13">
        <v>0.28735632183908</v>
      </c>
      <c r="BD8" s="13">
        <v>0.23043478260869599</v>
      </c>
      <c r="BE8" s="13"/>
      <c r="BF8" s="13">
        <v>0.22794117647058801</v>
      </c>
      <c r="BG8" s="13">
        <v>0.32547169811320797</v>
      </c>
      <c r="BH8" s="13"/>
      <c r="BI8" s="13">
        <v>0.25362318840579701</v>
      </c>
      <c r="BJ8" s="13">
        <v>0.256629597946963</v>
      </c>
      <c r="BK8" s="13"/>
      <c r="BL8" s="13">
        <v>0.299009900990099</v>
      </c>
      <c r="BM8" s="13">
        <v>0.22601010101010099</v>
      </c>
    </row>
    <row r="9" spans="2:65" ht="43.2" x14ac:dyDescent="0.3">
      <c r="B9" s="14" t="s">
        <v>381</v>
      </c>
      <c r="C9" s="13">
        <v>0.57866868381240499</v>
      </c>
      <c r="D9" s="13">
        <v>0.55216693418940599</v>
      </c>
      <c r="E9" s="13">
        <v>0.60115606936416199</v>
      </c>
      <c r="F9" s="13"/>
      <c r="G9" s="13">
        <v>0.54696132596685099</v>
      </c>
      <c r="H9" s="13">
        <v>0.60224089635854305</v>
      </c>
      <c r="I9" s="13">
        <v>0.601476014760148</v>
      </c>
      <c r="J9" s="13">
        <v>0.52606635071090002</v>
      </c>
      <c r="K9" s="13">
        <v>0.54198473282442705</v>
      </c>
      <c r="L9" s="13">
        <v>0.61988304093567204</v>
      </c>
      <c r="M9" s="13"/>
      <c r="N9" s="13">
        <v>0.57659574468085095</v>
      </c>
      <c r="O9" s="13">
        <v>0.61470588235294099</v>
      </c>
      <c r="P9" s="13">
        <v>0.60674157303370801</v>
      </c>
      <c r="Q9" s="13">
        <v>0.52978056426332298</v>
      </c>
      <c r="R9" s="13"/>
      <c r="S9" s="13">
        <v>0.63321799307958504</v>
      </c>
      <c r="T9" s="13">
        <v>0.537313432835821</v>
      </c>
      <c r="U9" s="13">
        <v>0.58064516129032295</v>
      </c>
      <c r="V9" s="13">
        <v>0.59047619047619004</v>
      </c>
      <c r="W9" s="13">
        <v>0.630252100840336</v>
      </c>
      <c r="X9" s="13">
        <v>0.45454545454545497</v>
      </c>
      <c r="Y9" s="13">
        <v>0.58878504672897203</v>
      </c>
      <c r="Z9" s="13">
        <v>0.5</v>
      </c>
      <c r="AA9" s="13">
        <v>0.62893081761006298</v>
      </c>
      <c r="AB9" s="13">
        <v>0.55319148936170204</v>
      </c>
      <c r="AC9" s="13">
        <v>0.48529411764705899</v>
      </c>
      <c r="AD9" s="13">
        <v>0.60869565217391297</v>
      </c>
      <c r="AE9" s="13"/>
      <c r="AF9" s="13">
        <v>0.57214554579673804</v>
      </c>
      <c r="AG9" s="13">
        <v>0.58949416342412497</v>
      </c>
      <c r="AH9" s="13"/>
      <c r="AI9" s="13">
        <v>0.572033898305085</v>
      </c>
      <c r="AJ9" s="13">
        <v>0.57142857142857095</v>
      </c>
      <c r="AK9" s="13">
        <v>0.55780346820809201</v>
      </c>
      <c r="AL9" s="13"/>
      <c r="AM9" s="13">
        <v>0.58823529411764697</v>
      </c>
      <c r="AN9" s="13">
        <v>0.53846153846153799</v>
      </c>
      <c r="AO9" s="13">
        <v>0.60740740740740695</v>
      </c>
      <c r="AP9" s="13"/>
      <c r="AQ9" s="13">
        <v>0.56784660766961603</v>
      </c>
      <c r="AR9" s="13">
        <v>0.59062499999999996</v>
      </c>
      <c r="AS9" s="13"/>
      <c r="AT9" s="13">
        <v>0.59459459459459496</v>
      </c>
      <c r="AU9" s="13">
        <v>0.57142857142857095</v>
      </c>
      <c r="AV9" s="13"/>
      <c r="AW9" s="13">
        <v>0.57507082152974498</v>
      </c>
      <c r="AX9" s="13">
        <v>0.578174186778594</v>
      </c>
      <c r="AY9" s="13"/>
      <c r="AZ9" s="13">
        <v>0.55166051660516602</v>
      </c>
      <c r="BA9" s="13">
        <v>0.6</v>
      </c>
      <c r="BB9" s="13"/>
      <c r="BC9" s="13">
        <v>0.54885057471264398</v>
      </c>
      <c r="BD9" s="13">
        <v>0.55652173913043501</v>
      </c>
      <c r="BE9" s="13"/>
      <c r="BF9" s="13">
        <v>0.56617647058823495</v>
      </c>
      <c r="BG9" s="13">
        <v>0.53773584905660399</v>
      </c>
      <c r="BH9" s="13"/>
      <c r="BI9" s="13">
        <v>0.54347826086956497</v>
      </c>
      <c r="BJ9" s="13">
        <v>0.58254918733960603</v>
      </c>
      <c r="BK9" s="13"/>
      <c r="BL9" s="13">
        <v>0.55841584158415802</v>
      </c>
      <c r="BM9" s="13">
        <v>0.58964646464646497</v>
      </c>
    </row>
    <row r="10" spans="2:65" ht="28.8" x14ac:dyDescent="0.3">
      <c r="B10" s="14" t="s">
        <v>382</v>
      </c>
      <c r="C10" s="13">
        <v>0.11346444780635399</v>
      </c>
      <c r="D10" s="13">
        <v>0.126805778491172</v>
      </c>
      <c r="E10" s="13">
        <v>0.102601156069364</v>
      </c>
      <c r="F10" s="13"/>
      <c r="G10" s="13">
        <v>0.13259668508287301</v>
      </c>
      <c r="H10" s="13">
        <v>0.13725490196078399</v>
      </c>
      <c r="I10" s="13">
        <v>0.107011070110701</v>
      </c>
      <c r="J10" s="13">
        <v>0.104265402843602</v>
      </c>
      <c r="K10" s="13">
        <v>8.3969465648855005E-2</v>
      </c>
      <c r="L10" s="13">
        <v>8.7719298245614002E-2</v>
      </c>
      <c r="M10" s="13"/>
      <c r="N10" s="13">
        <v>9.5744680851063801E-2</v>
      </c>
      <c r="O10" s="13">
        <v>0.120588235294118</v>
      </c>
      <c r="P10" s="13">
        <v>0.117977528089888</v>
      </c>
      <c r="Q10" s="13">
        <v>0.125391849529781</v>
      </c>
      <c r="R10" s="13"/>
      <c r="S10" s="13">
        <v>8.6505190311418706E-2</v>
      </c>
      <c r="T10" s="13">
        <v>0.119402985074627</v>
      </c>
      <c r="U10" s="13">
        <v>0.16129032258064499</v>
      </c>
      <c r="V10" s="13">
        <v>5.7142857142857099E-2</v>
      </c>
      <c r="W10" s="13">
        <v>0.109243697478992</v>
      </c>
      <c r="X10" s="13">
        <v>0.14393939393939401</v>
      </c>
      <c r="Y10" s="13">
        <v>0.10280373831775701</v>
      </c>
      <c r="Z10" s="13">
        <v>0.16666666666666699</v>
      </c>
      <c r="AA10" s="13">
        <v>0.138364779874214</v>
      </c>
      <c r="AB10" s="13">
        <v>0.13829787234042601</v>
      </c>
      <c r="AC10" s="13">
        <v>0.13235294117647101</v>
      </c>
      <c r="AD10" s="13">
        <v>4.3478260869565202E-2</v>
      </c>
      <c r="AE10" s="13"/>
      <c r="AF10" s="13">
        <v>0.11543287327478</v>
      </c>
      <c r="AG10" s="13">
        <v>0.11284046692607</v>
      </c>
      <c r="AH10" s="13"/>
      <c r="AI10" s="13">
        <v>0.12711864406779699</v>
      </c>
      <c r="AJ10" s="13">
        <v>0.103896103896104</v>
      </c>
      <c r="AK10" s="13">
        <v>0.11271676300578</v>
      </c>
      <c r="AL10" s="13"/>
      <c r="AM10" s="13">
        <v>0.161764705882353</v>
      </c>
      <c r="AN10" s="13">
        <v>9.6153846153846201E-2</v>
      </c>
      <c r="AO10" s="13">
        <v>7.4074074074074098E-2</v>
      </c>
      <c r="AP10" s="13"/>
      <c r="AQ10" s="13">
        <v>0.13569321533923301</v>
      </c>
      <c r="AR10" s="13">
        <v>8.9062500000000003E-2</v>
      </c>
      <c r="AS10" s="13"/>
      <c r="AT10" s="13">
        <v>0.117117117117117</v>
      </c>
      <c r="AU10" s="13">
        <v>0.112617309697602</v>
      </c>
      <c r="AV10" s="13"/>
      <c r="AW10" s="13">
        <v>7.6487252124645896E-2</v>
      </c>
      <c r="AX10" s="13">
        <v>0.126967471143757</v>
      </c>
      <c r="AY10" s="13"/>
      <c r="AZ10" s="13">
        <v>0.116236162361624</v>
      </c>
      <c r="BA10" s="13">
        <v>0.11184210526315801</v>
      </c>
      <c r="BB10" s="13"/>
      <c r="BC10" s="13">
        <v>0.126436781609195</v>
      </c>
      <c r="BD10" s="13">
        <v>0.104347826086957</v>
      </c>
      <c r="BE10" s="13"/>
      <c r="BF10" s="13">
        <v>0.154411764705882</v>
      </c>
      <c r="BG10" s="13">
        <v>0.10849056603773601</v>
      </c>
      <c r="BH10" s="13"/>
      <c r="BI10" s="13">
        <v>0.16666666666666699</v>
      </c>
      <c r="BJ10" s="13">
        <v>0.106073567151411</v>
      </c>
      <c r="BK10" s="13"/>
      <c r="BL10" s="13">
        <v>9.9009900990099001E-2</v>
      </c>
      <c r="BM10" s="13">
        <v>0.12373737373737401</v>
      </c>
    </row>
    <row r="11" spans="2:65" x14ac:dyDescent="0.3">
      <c r="B11" s="14" t="s">
        <v>91</v>
      </c>
      <c r="C11" s="22">
        <v>5.3706505295007603E-2</v>
      </c>
      <c r="D11" s="22">
        <v>4.8154093097913298E-2</v>
      </c>
      <c r="E11" s="22">
        <v>5.9248554913294803E-2</v>
      </c>
      <c r="F11" s="22"/>
      <c r="G11" s="22">
        <v>3.3149171270718203E-2</v>
      </c>
      <c r="H11" s="22">
        <v>7.2829131652661097E-2</v>
      </c>
      <c r="I11" s="22">
        <v>4.0590405904058997E-2</v>
      </c>
      <c r="J11" s="22">
        <v>7.5829383886255902E-2</v>
      </c>
      <c r="K11" s="22">
        <v>2.2900763358778602E-2</v>
      </c>
      <c r="L11" s="22">
        <v>5.2631578947368397E-2</v>
      </c>
      <c r="M11" s="22"/>
      <c r="N11" s="22">
        <v>6.1702127659574502E-2</v>
      </c>
      <c r="O11" s="22">
        <v>4.11764705882353E-2</v>
      </c>
      <c r="P11" s="22">
        <v>4.49438202247191E-2</v>
      </c>
      <c r="Q11" s="22">
        <v>5.6426332288401299E-2</v>
      </c>
      <c r="R11" s="22"/>
      <c r="S11" s="22">
        <v>4.4982698961937698E-2</v>
      </c>
      <c r="T11" s="22">
        <v>7.4626865671641798E-2</v>
      </c>
      <c r="U11" s="22">
        <v>3.2258064516128997E-2</v>
      </c>
      <c r="V11" s="22">
        <v>7.6190476190476197E-2</v>
      </c>
      <c r="W11" s="22">
        <v>4.20168067226891E-2</v>
      </c>
      <c r="X11" s="22">
        <v>6.0606060606060601E-2</v>
      </c>
      <c r="Y11" s="22">
        <v>4.67289719626168E-2</v>
      </c>
      <c r="Z11" s="22">
        <v>0.1</v>
      </c>
      <c r="AA11" s="22">
        <v>5.0314465408804999E-2</v>
      </c>
      <c r="AB11" s="22">
        <v>3.1914893617021302E-2</v>
      </c>
      <c r="AC11" s="22">
        <v>4.4117647058823498E-2</v>
      </c>
      <c r="AD11" s="22">
        <v>0.13043478260869601</v>
      </c>
      <c r="AE11" s="22"/>
      <c r="AF11" s="22">
        <v>5.6461731493099097E-2</v>
      </c>
      <c r="AG11" s="22">
        <v>4.66926070038911E-2</v>
      </c>
      <c r="AH11" s="22"/>
      <c r="AI11" s="22">
        <v>4.6610169491525397E-2</v>
      </c>
      <c r="AJ11" s="22">
        <v>5.1948051948052E-2</v>
      </c>
      <c r="AK11" s="22">
        <v>6.06936416184971E-2</v>
      </c>
      <c r="AL11" s="22"/>
      <c r="AM11" s="22">
        <v>2.9411764705882401E-2</v>
      </c>
      <c r="AN11" s="22">
        <v>3.8461538461538498E-2</v>
      </c>
      <c r="AO11" s="22">
        <v>5.9259259259259303E-2</v>
      </c>
      <c r="AP11" s="22"/>
      <c r="AQ11" s="22">
        <v>5.6047197640118E-2</v>
      </c>
      <c r="AR11" s="22">
        <v>0.05</v>
      </c>
      <c r="AS11" s="22"/>
      <c r="AT11" s="22">
        <v>6.3063063063063099E-2</v>
      </c>
      <c r="AU11" s="22">
        <v>5.00521376433785E-2</v>
      </c>
      <c r="AV11" s="22"/>
      <c r="AW11" s="22">
        <v>5.3824362606232301E-2</v>
      </c>
      <c r="AX11" s="22">
        <v>5.3515215110178399E-2</v>
      </c>
      <c r="AY11" s="22"/>
      <c r="AZ11" s="22">
        <v>4.6125461254612497E-2</v>
      </c>
      <c r="BA11" s="22">
        <v>5.6578947368421097E-2</v>
      </c>
      <c r="BB11" s="22"/>
      <c r="BC11" s="22">
        <v>3.7356321839080497E-2</v>
      </c>
      <c r="BD11" s="22">
        <v>0.108695652173913</v>
      </c>
      <c r="BE11" s="22"/>
      <c r="BF11" s="22">
        <v>5.1470588235294101E-2</v>
      </c>
      <c r="BG11" s="22">
        <v>2.83018867924528E-2</v>
      </c>
      <c r="BH11" s="22"/>
      <c r="BI11" s="22">
        <v>3.6231884057971002E-2</v>
      </c>
      <c r="BJ11" s="22">
        <v>5.4747647562018803E-2</v>
      </c>
      <c r="BK11" s="22"/>
      <c r="BL11" s="22">
        <v>4.3564356435643603E-2</v>
      </c>
      <c r="BM11" s="22">
        <v>6.0606060606060601E-2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386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0.23903177004538601</v>
      </c>
      <c r="D8" s="13">
        <v>0.26324237560192598</v>
      </c>
      <c r="E8" s="13">
        <v>0.215317919075144</v>
      </c>
      <c r="F8" s="13"/>
      <c r="G8" s="13">
        <v>0.28176795580110497</v>
      </c>
      <c r="H8" s="13">
        <v>0.252100840336134</v>
      </c>
      <c r="I8" s="13">
        <v>0.232472324723247</v>
      </c>
      <c r="J8" s="13">
        <v>0.23696682464454999</v>
      </c>
      <c r="K8" s="13">
        <v>0.221374045801527</v>
      </c>
      <c r="L8" s="13">
        <v>0.19298245614035101</v>
      </c>
      <c r="M8" s="13"/>
      <c r="N8" s="13">
        <v>0.257446808510638</v>
      </c>
      <c r="O8" s="13">
        <v>0.2</v>
      </c>
      <c r="P8" s="13">
        <v>0.26966292134831499</v>
      </c>
      <c r="Q8" s="13">
        <v>0.23824451410658301</v>
      </c>
      <c r="R8" s="13"/>
      <c r="S8" s="13">
        <v>0.25259515570934299</v>
      </c>
      <c r="T8" s="13">
        <v>0.19402985074626899</v>
      </c>
      <c r="U8" s="13">
        <v>0.27419354838709697</v>
      </c>
      <c r="V8" s="13">
        <v>0.22857142857142901</v>
      </c>
      <c r="W8" s="13">
        <v>0.21008403361344499</v>
      </c>
      <c r="X8" s="13">
        <v>0.25</v>
      </c>
      <c r="Y8" s="13">
        <v>0.22429906542056099</v>
      </c>
      <c r="Z8" s="13">
        <v>0.133333333333333</v>
      </c>
      <c r="AA8" s="13">
        <v>0.20754716981132099</v>
      </c>
      <c r="AB8" s="13">
        <v>0.28723404255319201</v>
      </c>
      <c r="AC8" s="13">
        <v>0.36764705882352899</v>
      </c>
      <c r="AD8" s="13">
        <v>0.217391304347826</v>
      </c>
      <c r="AE8" s="13"/>
      <c r="AF8" s="13">
        <v>0.27227101631116701</v>
      </c>
      <c r="AG8" s="13">
        <v>0.18677042801556401</v>
      </c>
      <c r="AH8" s="13"/>
      <c r="AI8" s="13">
        <v>0.27118644067796599</v>
      </c>
      <c r="AJ8" s="13">
        <v>0.28571428571428598</v>
      </c>
      <c r="AK8" s="13">
        <v>0.25433526011560698</v>
      </c>
      <c r="AL8" s="13"/>
      <c r="AM8" s="13">
        <v>0.25</v>
      </c>
      <c r="AN8" s="13">
        <v>0.30769230769230799</v>
      </c>
      <c r="AO8" s="13">
        <v>0.25185185185185199</v>
      </c>
      <c r="AP8" s="13"/>
      <c r="AQ8" s="13">
        <v>0.25663716814159299</v>
      </c>
      <c r="AR8" s="13">
        <v>0.22187499999999999</v>
      </c>
      <c r="AS8" s="13"/>
      <c r="AT8" s="13">
        <v>0.23423423423423401</v>
      </c>
      <c r="AU8" s="13">
        <v>0.24296141814389999</v>
      </c>
      <c r="AV8" s="13"/>
      <c r="AW8" s="13">
        <v>0.24079320113314401</v>
      </c>
      <c r="AX8" s="13">
        <v>0.23504721930745001</v>
      </c>
      <c r="AY8" s="13"/>
      <c r="AZ8" s="13">
        <v>0.22509225092250901</v>
      </c>
      <c r="BA8" s="13">
        <v>0.25131578947368399</v>
      </c>
      <c r="BB8" s="13"/>
      <c r="BC8" s="13">
        <v>0.29885057471264398</v>
      </c>
      <c r="BD8" s="13">
        <v>0.22173913043478299</v>
      </c>
      <c r="BE8" s="13"/>
      <c r="BF8" s="13">
        <v>0.23529411764705899</v>
      </c>
      <c r="BG8" s="13">
        <v>0.339622641509434</v>
      </c>
      <c r="BH8" s="13"/>
      <c r="BI8" s="13">
        <v>0.188405797101449</v>
      </c>
      <c r="BJ8" s="13">
        <v>0.242942686056459</v>
      </c>
      <c r="BK8" s="13"/>
      <c r="BL8" s="13">
        <v>0.25544554455445501</v>
      </c>
      <c r="BM8" s="13">
        <v>0.22601010101010099</v>
      </c>
    </row>
    <row r="9" spans="2:65" ht="43.2" x14ac:dyDescent="0.3">
      <c r="B9" s="14" t="s">
        <v>381</v>
      </c>
      <c r="C9" s="13">
        <v>0.58169440242057502</v>
      </c>
      <c r="D9" s="13">
        <v>0.52648475120385196</v>
      </c>
      <c r="E9" s="13">
        <v>0.63150289017340999</v>
      </c>
      <c r="F9" s="13"/>
      <c r="G9" s="13">
        <v>0.58563535911602205</v>
      </c>
      <c r="H9" s="13">
        <v>0.582633053221289</v>
      </c>
      <c r="I9" s="13">
        <v>0.59409594095940998</v>
      </c>
      <c r="J9" s="13">
        <v>0.535545023696682</v>
      </c>
      <c r="K9" s="13">
        <v>0.59541984732824405</v>
      </c>
      <c r="L9" s="13">
        <v>0.60233918128654995</v>
      </c>
      <c r="M9" s="13"/>
      <c r="N9" s="13">
        <v>0.58936170212766004</v>
      </c>
      <c r="O9" s="13">
        <v>0.60588235294117598</v>
      </c>
      <c r="P9" s="13">
        <v>0.53932584269662898</v>
      </c>
      <c r="Q9" s="13">
        <v>0.56112852664576796</v>
      </c>
      <c r="R9" s="13"/>
      <c r="S9" s="13">
        <v>0.57785467128027701</v>
      </c>
      <c r="T9" s="13">
        <v>0.60447761194029803</v>
      </c>
      <c r="U9" s="13">
        <v>0.467741935483871</v>
      </c>
      <c r="V9" s="13">
        <v>0.6</v>
      </c>
      <c r="W9" s="13">
        <v>0.63865546218487401</v>
      </c>
      <c r="X9" s="13">
        <v>0.52272727272727304</v>
      </c>
      <c r="Y9" s="13">
        <v>0.65420560747663503</v>
      </c>
      <c r="Z9" s="13">
        <v>0.7</v>
      </c>
      <c r="AA9" s="13">
        <v>0.61635220125786205</v>
      </c>
      <c r="AB9" s="13">
        <v>0.54255319148936199</v>
      </c>
      <c r="AC9" s="13">
        <v>0.441176470588235</v>
      </c>
      <c r="AD9" s="13">
        <v>0.60869565217391297</v>
      </c>
      <c r="AE9" s="13"/>
      <c r="AF9" s="13">
        <v>0.555834378920954</v>
      </c>
      <c r="AG9" s="13">
        <v>0.62256809338521402</v>
      </c>
      <c r="AH9" s="13"/>
      <c r="AI9" s="13">
        <v>0.53813559322033899</v>
      </c>
      <c r="AJ9" s="13">
        <v>0.53246753246753198</v>
      </c>
      <c r="AK9" s="13">
        <v>0.56358381502890198</v>
      </c>
      <c r="AL9" s="13"/>
      <c r="AM9" s="13">
        <v>0.61764705882352899</v>
      </c>
      <c r="AN9" s="13">
        <v>0.5</v>
      </c>
      <c r="AO9" s="13">
        <v>0.51111111111111096</v>
      </c>
      <c r="AP9" s="13"/>
      <c r="AQ9" s="13">
        <v>0.56784660766961603</v>
      </c>
      <c r="AR9" s="13">
        <v>0.59843749999999996</v>
      </c>
      <c r="AS9" s="13"/>
      <c r="AT9" s="13">
        <v>0.56756756756756799</v>
      </c>
      <c r="AU9" s="13">
        <v>0.586027111574557</v>
      </c>
      <c r="AV9" s="13"/>
      <c r="AW9" s="13">
        <v>0.59490084985835701</v>
      </c>
      <c r="AX9" s="13">
        <v>0.58132214060860399</v>
      </c>
      <c r="AY9" s="13"/>
      <c r="AZ9" s="13">
        <v>0.58302583025830301</v>
      </c>
      <c r="BA9" s="13">
        <v>0.58026315789473704</v>
      </c>
      <c r="BB9" s="13"/>
      <c r="BC9" s="13">
        <v>0.54597701149425304</v>
      </c>
      <c r="BD9" s="13">
        <v>0.53478260869565197</v>
      </c>
      <c r="BE9" s="13"/>
      <c r="BF9" s="13">
        <v>0.61764705882352899</v>
      </c>
      <c r="BG9" s="13">
        <v>0.5</v>
      </c>
      <c r="BH9" s="13"/>
      <c r="BI9" s="13">
        <v>0.57246376811594202</v>
      </c>
      <c r="BJ9" s="13">
        <v>0.58511548331907604</v>
      </c>
      <c r="BK9" s="13"/>
      <c r="BL9" s="13">
        <v>0.55643564356435604</v>
      </c>
      <c r="BM9" s="13">
        <v>0.59974747474747503</v>
      </c>
    </row>
    <row r="10" spans="2:65" ht="28.8" x14ac:dyDescent="0.3">
      <c r="B10" s="14" t="s">
        <v>382</v>
      </c>
      <c r="C10" s="13">
        <v>0.13691376701966701</v>
      </c>
      <c r="D10" s="13">
        <v>0.16532905296950201</v>
      </c>
      <c r="E10" s="13">
        <v>0.11271676300578</v>
      </c>
      <c r="F10" s="13"/>
      <c r="G10" s="13">
        <v>0.12707182320442001</v>
      </c>
      <c r="H10" s="13">
        <v>0.112044817927171</v>
      </c>
      <c r="I10" s="13">
        <v>0.13653136531365301</v>
      </c>
      <c r="J10" s="13">
        <v>0.151658767772512</v>
      </c>
      <c r="K10" s="13">
        <v>0.12977099236641201</v>
      </c>
      <c r="L10" s="13">
        <v>0.18713450292397699</v>
      </c>
      <c r="M10" s="13"/>
      <c r="N10" s="13">
        <v>0.117021276595745</v>
      </c>
      <c r="O10" s="13">
        <v>0.14705882352941199</v>
      </c>
      <c r="P10" s="13">
        <v>0.162921348314607</v>
      </c>
      <c r="Q10" s="13">
        <v>0.14420062695924801</v>
      </c>
      <c r="R10" s="13"/>
      <c r="S10" s="13">
        <v>0.131487889273356</v>
      </c>
      <c r="T10" s="13">
        <v>0.14925373134328401</v>
      </c>
      <c r="U10" s="13">
        <v>0.19354838709677399</v>
      </c>
      <c r="V10" s="13">
        <v>0.133333333333333</v>
      </c>
      <c r="W10" s="13">
        <v>0.11764705882352899</v>
      </c>
      <c r="X10" s="13">
        <v>0.189393939393939</v>
      </c>
      <c r="Y10" s="13">
        <v>9.34579439252336E-2</v>
      </c>
      <c r="Z10" s="13">
        <v>0.1</v>
      </c>
      <c r="AA10" s="13">
        <v>0.13207547169811301</v>
      </c>
      <c r="AB10" s="13">
        <v>0.117021276595745</v>
      </c>
      <c r="AC10" s="13">
        <v>0.161764705882353</v>
      </c>
      <c r="AD10" s="13">
        <v>8.6956521739130405E-2</v>
      </c>
      <c r="AE10" s="13"/>
      <c r="AF10" s="13">
        <v>0.125470514429109</v>
      </c>
      <c r="AG10" s="13">
        <v>0.155642023346304</v>
      </c>
      <c r="AH10" s="13"/>
      <c r="AI10" s="13">
        <v>0.144067796610169</v>
      </c>
      <c r="AJ10" s="13">
        <v>0.14285714285714299</v>
      </c>
      <c r="AK10" s="13">
        <v>0.135838150289017</v>
      </c>
      <c r="AL10" s="13"/>
      <c r="AM10" s="13">
        <v>0.11764705882352899</v>
      </c>
      <c r="AN10" s="13">
        <v>0.17307692307692299</v>
      </c>
      <c r="AO10" s="13">
        <v>0.148148148148148</v>
      </c>
      <c r="AP10" s="13"/>
      <c r="AQ10" s="13">
        <v>0.146017699115044</v>
      </c>
      <c r="AR10" s="13">
        <v>0.125</v>
      </c>
      <c r="AS10" s="13"/>
      <c r="AT10" s="13">
        <v>0.156156156156156</v>
      </c>
      <c r="AU10" s="13">
        <v>0.12825860271115699</v>
      </c>
      <c r="AV10" s="13"/>
      <c r="AW10" s="13">
        <v>0.121813031161473</v>
      </c>
      <c r="AX10" s="13">
        <v>0.141657922350472</v>
      </c>
      <c r="AY10" s="13"/>
      <c r="AZ10" s="13">
        <v>0.14206642066420699</v>
      </c>
      <c r="BA10" s="13">
        <v>0.134210526315789</v>
      </c>
      <c r="BB10" s="13"/>
      <c r="BC10" s="13">
        <v>0.126436781609195</v>
      </c>
      <c r="BD10" s="13">
        <v>0.16956521739130401</v>
      </c>
      <c r="BE10" s="13"/>
      <c r="BF10" s="13">
        <v>0.110294117647059</v>
      </c>
      <c r="BG10" s="13">
        <v>0.13679245283018901</v>
      </c>
      <c r="BH10" s="13"/>
      <c r="BI10" s="13">
        <v>0.188405797101449</v>
      </c>
      <c r="BJ10" s="13">
        <v>0.13002566295979501</v>
      </c>
      <c r="BK10" s="13"/>
      <c r="BL10" s="13">
        <v>0.146534653465347</v>
      </c>
      <c r="BM10" s="13">
        <v>0.13257575757575801</v>
      </c>
    </row>
    <row r="11" spans="2:65" x14ac:dyDescent="0.3">
      <c r="B11" s="14" t="s">
        <v>91</v>
      </c>
      <c r="C11" s="22">
        <v>4.2360060514372203E-2</v>
      </c>
      <c r="D11" s="22">
        <v>4.49438202247191E-2</v>
      </c>
      <c r="E11" s="22">
        <v>4.0462427745664699E-2</v>
      </c>
      <c r="F11" s="22"/>
      <c r="G11" s="22">
        <v>5.5248618784530402E-3</v>
      </c>
      <c r="H11" s="22">
        <v>5.3221288515406202E-2</v>
      </c>
      <c r="I11" s="22">
        <v>3.6900369003690002E-2</v>
      </c>
      <c r="J11" s="22">
        <v>7.5829383886255902E-2</v>
      </c>
      <c r="K11" s="22">
        <v>5.34351145038168E-2</v>
      </c>
      <c r="L11" s="22">
        <v>1.7543859649122799E-2</v>
      </c>
      <c r="M11" s="22"/>
      <c r="N11" s="22">
        <v>3.6170212765957402E-2</v>
      </c>
      <c r="O11" s="22">
        <v>4.7058823529411799E-2</v>
      </c>
      <c r="P11" s="22">
        <v>2.8089887640449399E-2</v>
      </c>
      <c r="Q11" s="22">
        <v>5.6426332288401299E-2</v>
      </c>
      <c r="R11" s="22"/>
      <c r="S11" s="22">
        <v>3.8062283737024201E-2</v>
      </c>
      <c r="T11" s="22">
        <v>5.22388059701493E-2</v>
      </c>
      <c r="U11" s="22">
        <v>6.4516129032258104E-2</v>
      </c>
      <c r="V11" s="22">
        <v>3.8095238095238099E-2</v>
      </c>
      <c r="W11" s="22">
        <v>3.3613445378151301E-2</v>
      </c>
      <c r="X11" s="22">
        <v>3.7878787878787901E-2</v>
      </c>
      <c r="Y11" s="22">
        <v>2.80373831775701E-2</v>
      </c>
      <c r="Z11" s="22">
        <v>6.6666666666666693E-2</v>
      </c>
      <c r="AA11" s="22">
        <v>4.40251572327044E-2</v>
      </c>
      <c r="AB11" s="22">
        <v>5.31914893617021E-2</v>
      </c>
      <c r="AC11" s="22">
        <v>2.9411764705882401E-2</v>
      </c>
      <c r="AD11" s="22">
        <v>8.6956521739130405E-2</v>
      </c>
      <c r="AE11" s="22"/>
      <c r="AF11" s="22">
        <v>4.6424090338770402E-2</v>
      </c>
      <c r="AG11" s="22">
        <v>3.5019455252918302E-2</v>
      </c>
      <c r="AH11" s="22"/>
      <c r="AI11" s="22">
        <v>4.6610169491525397E-2</v>
      </c>
      <c r="AJ11" s="22">
        <v>3.8961038961039002E-2</v>
      </c>
      <c r="AK11" s="22">
        <v>4.6242774566474E-2</v>
      </c>
      <c r="AL11" s="22"/>
      <c r="AM11" s="22">
        <v>1.4705882352941201E-2</v>
      </c>
      <c r="AN11" s="22">
        <v>1.9230769230769201E-2</v>
      </c>
      <c r="AO11" s="22">
        <v>8.8888888888888906E-2</v>
      </c>
      <c r="AP11" s="22"/>
      <c r="AQ11" s="22">
        <v>2.9498525073746298E-2</v>
      </c>
      <c r="AR11" s="22">
        <v>5.46875E-2</v>
      </c>
      <c r="AS11" s="22"/>
      <c r="AT11" s="22">
        <v>4.2042042042041997E-2</v>
      </c>
      <c r="AU11" s="22">
        <v>4.2752867570385801E-2</v>
      </c>
      <c r="AV11" s="22"/>
      <c r="AW11" s="22">
        <v>4.2492917847025503E-2</v>
      </c>
      <c r="AX11" s="22">
        <v>4.1972717733473199E-2</v>
      </c>
      <c r="AY11" s="22"/>
      <c r="AZ11" s="22">
        <v>4.98154981549815E-2</v>
      </c>
      <c r="BA11" s="22">
        <v>3.4210526315789497E-2</v>
      </c>
      <c r="BB11" s="22"/>
      <c r="BC11" s="22">
        <v>2.8735632183908E-2</v>
      </c>
      <c r="BD11" s="22">
        <v>7.3913043478260901E-2</v>
      </c>
      <c r="BE11" s="22"/>
      <c r="BF11" s="22">
        <v>3.6764705882352901E-2</v>
      </c>
      <c r="BG11" s="22">
        <v>2.3584905660377398E-2</v>
      </c>
      <c r="BH11" s="22"/>
      <c r="BI11" s="22">
        <v>5.0724637681159403E-2</v>
      </c>
      <c r="BJ11" s="22">
        <v>4.1916167664670698E-2</v>
      </c>
      <c r="BK11" s="22"/>
      <c r="BL11" s="22">
        <v>4.15841584158416E-2</v>
      </c>
      <c r="BM11" s="22">
        <v>4.1666666666666699E-2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0.76399394856278402</v>
      </c>
      <c r="D8" s="13">
        <v>0.76565008025682202</v>
      </c>
      <c r="E8" s="13">
        <v>0.76156069364161805</v>
      </c>
      <c r="F8" s="13"/>
      <c r="G8" s="13">
        <v>0.74033149171270696</v>
      </c>
      <c r="H8" s="13">
        <v>0.71708683473389401</v>
      </c>
      <c r="I8" s="13">
        <v>0.75645756457564595</v>
      </c>
      <c r="J8" s="13">
        <v>0.75829383886255897</v>
      </c>
      <c r="K8" s="13">
        <v>0.83969465648855002</v>
      </c>
      <c r="L8" s="13">
        <v>0.84795321637426901</v>
      </c>
      <c r="M8" s="13"/>
      <c r="N8" s="13">
        <v>0.73617021276595696</v>
      </c>
      <c r="O8" s="13">
        <v>0.80294117647058805</v>
      </c>
      <c r="P8" s="13">
        <v>0.77528089887640494</v>
      </c>
      <c r="Q8" s="13">
        <v>0.75862068965517204</v>
      </c>
      <c r="R8" s="13"/>
      <c r="S8" s="13">
        <v>0.74740484429065701</v>
      </c>
      <c r="T8" s="13">
        <v>0.74626865671641796</v>
      </c>
      <c r="U8" s="13">
        <v>0.83870967741935498</v>
      </c>
      <c r="V8" s="13">
        <v>0.81904761904761902</v>
      </c>
      <c r="W8" s="13">
        <v>0.72268907563025198</v>
      </c>
      <c r="X8" s="13">
        <v>0.74242424242424199</v>
      </c>
      <c r="Y8" s="13">
        <v>0.76635514018691597</v>
      </c>
      <c r="Z8" s="13">
        <v>0.83333333333333304</v>
      </c>
      <c r="AA8" s="13">
        <v>0.74842767295597501</v>
      </c>
      <c r="AB8" s="13">
        <v>0.75531914893617003</v>
      </c>
      <c r="AC8" s="13">
        <v>0.85294117647058798</v>
      </c>
      <c r="AD8" s="13">
        <v>0.73913043478260898</v>
      </c>
      <c r="AE8" s="13"/>
      <c r="AF8" s="13">
        <v>0.76537013801756604</v>
      </c>
      <c r="AG8" s="13">
        <v>0.762645914396887</v>
      </c>
      <c r="AH8" s="13"/>
      <c r="AI8" s="13">
        <v>0.74152542372881403</v>
      </c>
      <c r="AJ8" s="13">
        <v>0.57142857142857095</v>
      </c>
      <c r="AK8" s="13">
        <v>0.82658959537572296</v>
      </c>
      <c r="AL8" s="13"/>
      <c r="AM8" s="13">
        <v>0.70588235294117696</v>
      </c>
      <c r="AN8" s="13">
        <v>0.63461538461538503</v>
      </c>
      <c r="AO8" s="13">
        <v>0.74074074074074103</v>
      </c>
      <c r="AP8" s="13"/>
      <c r="AQ8" s="13">
        <v>0.72713864306784703</v>
      </c>
      <c r="AR8" s="13">
        <v>0.80312499999999998</v>
      </c>
      <c r="AS8" s="13"/>
      <c r="AT8" s="13">
        <v>0.68168168168168197</v>
      </c>
      <c r="AU8" s="13">
        <v>0.79040667361835204</v>
      </c>
      <c r="AV8" s="13"/>
      <c r="AW8" s="13">
        <v>0.75070821529745002</v>
      </c>
      <c r="AX8" s="13">
        <v>0.77124868835257099</v>
      </c>
      <c r="AY8" s="13"/>
      <c r="AZ8" s="13">
        <v>0.82841328413284099</v>
      </c>
      <c r="BA8" s="13">
        <v>0.71578947368421098</v>
      </c>
      <c r="BB8" s="13"/>
      <c r="BC8" s="13">
        <v>0.77011494252873602</v>
      </c>
      <c r="BD8" s="13">
        <v>0.7</v>
      </c>
      <c r="BE8" s="13"/>
      <c r="BF8" s="13">
        <v>0.72794117647058798</v>
      </c>
      <c r="BG8" s="13">
        <v>0.79716981132075504</v>
      </c>
      <c r="BH8" s="13"/>
      <c r="BI8" s="13">
        <v>0.688405797101449</v>
      </c>
      <c r="BJ8" s="13">
        <v>0.77331052181351601</v>
      </c>
      <c r="BK8" s="13"/>
      <c r="BL8" s="13">
        <v>0.80990099009900995</v>
      </c>
      <c r="BM8" s="13">
        <v>0.73611111111111105</v>
      </c>
    </row>
    <row r="9" spans="2:65" ht="43.2" x14ac:dyDescent="0.3">
      <c r="B9" s="14" t="s">
        <v>381</v>
      </c>
      <c r="C9" s="13">
        <v>0.16414523449319199</v>
      </c>
      <c r="D9" s="13">
        <v>0.16211878009630801</v>
      </c>
      <c r="E9" s="13">
        <v>0.16618497109826599</v>
      </c>
      <c r="F9" s="13"/>
      <c r="G9" s="13">
        <v>0.198895027624309</v>
      </c>
      <c r="H9" s="13">
        <v>0.19047619047618999</v>
      </c>
      <c r="I9" s="13">
        <v>0.18081180811808101</v>
      </c>
      <c r="J9" s="13">
        <v>0.13270142180094799</v>
      </c>
      <c r="K9" s="13">
        <v>0.13740458015267201</v>
      </c>
      <c r="L9" s="13">
        <v>0.105263157894737</v>
      </c>
      <c r="M9" s="13"/>
      <c r="N9" s="13">
        <v>0.193617021276596</v>
      </c>
      <c r="O9" s="13">
        <v>0.120588235294118</v>
      </c>
      <c r="P9" s="13">
        <v>0.174157303370787</v>
      </c>
      <c r="Q9" s="13">
        <v>0.156739811912226</v>
      </c>
      <c r="R9" s="13"/>
      <c r="S9" s="13">
        <v>0.17647058823529399</v>
      </c>
      <c r="T9" s="13">
        <v>0.201492537313433</v>
      </c>
      <c r="U9" s="13">
        <v>0.12903225806451599</v>
      </c>
      <c r="V9" s="13">
        <v>0.114285714285714</v>
      </c>
      <c r="W9" s="13">
        <v>0.184873949579832</v>
      </c>
      <c r="X9" s="13">
        <v>0.16666666666666699</v>
      </c>
      <c r="Y9" s="13">
        <v>0.15887850467289699</v>
      </c>
      <c r="Z9" s="13">
        <v>6.6666666666666693E-2</v>
      </c>
      <c r="AA9" s="13">
        <v>0.169811320754717</v>
      </c>
      <c r="AB9" s="13">
        <v>0.20212765957446799</v>
      </c>
      <c r="AC9" s="13">
        <v>7.3529411764705899E-2</v>
      </c>
      <c r="AD9" s="13">
        <v>0.217391304347826</v>
      </c>
      <c r="AE9" s="13"/>
      <c r="AF9" s="13">
        <v>0.159347553324969</v>
      </c>
      <c r="AG9" s="13">
        <v>0.173151750972763</v>
      </c>
      <c r="AH9" s="13"/>
      <c r="AI9" s="13">
        <v>0.19067796610169499</v>
      </c>
      <c r="AJ9" s="13">
        <v>0.29870129870129902</v>
      </c>
      <c r="AK9" s="13">
        <v>0.106936416184971</v>
      </c>
      <c r="AL9" s="13"/>
      <c r="AM9" s="13">
        <v>0.23529411764705899</v>
      </c>
      <c r="AN9" s="13">
        <v>0.25</v>
      </c>
      <c r="AO9" s="13">
        <v>0.17037037037037001</v>
      </c>
      <c r="AP9" s="13"/>
      <c r="AQ9" s="13">
        <v>0.20058997050147501</v>
      </c>
      <c r="AR9" s="13">
        <v>0.12656249999999999</v>
      </c>
      <c r="AS9" s="13"/>
      <c r="AT9" s="13">
        <v>0.21621621621621601</v>
      </c>
      <c r="AU9" s="13">
        <v>0.14807090719499499</v>
      </c>
      <c r="AV9" s="13"/>
      <c r="AW9" s="13">
        <v>0.15864022662889499</v>
      </c>
      <c r="AX9" s="13">
        <v>0.162644281217209</v>
      </c>
      <c r="AY9" s="13"/>
      <c r="AZ9" s="13">
        <v>0.105166051660517</v>
      </c>
      <c r="BA9" s="13">
        <v>0.206578947368421</v>
      </c>
      <c r="BB9" s="13"/>
      <c r="BC9" s="13">
        <v>0.158045977011494</v>
      </c>
      <c r="BD9" s="13">
        <v>0.19130434782608699</v>
      </c>
      <c r="BE9" s="13"/>
      <c r="BF9" s="13">
        <v>0.220588235294118</v>
      </c>
      <c r="BG9" s="13">
        <v>0.117924528301887</v>
      </c>
      <c r="BH9" s="13"/>
      <c r="BI9" s="13">
        <v>0.16666666666666699</v>
      </c>
      <c r="BJ9" s="13">
        <v>0.16424294268605599</v>
      </c>
      <c r="BK9" s="13"/>
      <c r="BL9" s="13">
        <v>0.116831683168317</v>
      </c>
      <c r="BM9" s="13">
        <v>0.19318181818181801</v>
      </c>
    </row>
    <row r="10" spans="2:65" ht="28.8" x14ac:dyDescent="0.3">
      <c r="B10" s="14" t="s">
        <v>382</v>
      </c>
      <c r="C10" s="13">
        <v>5.4462934947049901E-2</v>
      </c>
      <c r="D10" s="13">
        <v>5.6179775280898903E-2</v>
      </c>
      <c r="E10" s="13">
        <v>5.3468208092485599E-2</v>
      </c>
      <c r="F10" s="13"/>
      <c r="G10" s="13">
        <v>4.9723756906077297E-2</v>
      </c>
      <c r="H10" s="13">
        <v>7.2829131652661097E-2</v>
      </c>
      <c r="I10" s="13">
        <v>4.4280442804428E-2</v>
      </c>
      <c r="J10" s="13">
        <v>7.5829383886255902E-2</v>
      </c>
      <c r="K10" s="13">
        <v>2.2900763358778602E-2</v>
      </c>
      <c r="L10" s="13">
        <v>3.5087719298245598E-2</v>
      </c>
      <c r="M10" s="13"/>
      <c r="N10" s="13">
        <v>5.1063829787233998E-2</v>
      </c>
      <c r="O10" s="13">
        <v>6.1764705882352902E-2</v>
      </c>
      <c r="P10" s="13">
        <v>4.49438202247191E-2</v>
      </c>
      <c r="Q10" s="13">
        <v>5.9561128526645801E-2</v>
      </c>
      <c r="R10" s="13"/>
      <c r="S10" s="13">
        <v>5.5363321799308002E-2</v>
      </c>
      <c r="T10" s="13">
        <v>4.47761194029851E-2</v>
      </c>
      <c r="U10" s="13">
        <v>3.2258064516128997E-2</v>
      </c>
      <c r="V10" s="13">
        <v>5.7142857142857099E-2</v>
      </c>
      <c r="W10" s="13">
        <v>6.7226890756302504E-2</v>
      </c>
      <c r="X10" s="13">
        <v>7.5757575757575801E-2</v>
      </c>
      <c r="Y10" s="13">
        <v>5.60747663551402E-2</v>
      </c>
      <c r="Z10" s="13">
        <v>6.6666666666666693E-2</v>
      </c>
      <c r="AA10" s="13">
        <v>5.6603773584905703E-2</v>
      </c>
      <c r="AB10" s="13">
        <v>3.1914893617021302E-2</v>
      </c>
      <c r="AC10" s="13">
        <v>5.8823529411764698E-2</v>
      </c>
      <c r="AD10" s="13">
        <v>0</v>
      </c>
      <c r="AE10" s="13"/>
      <c r="AF10" s="13">
        <v>5.3952321204516901E-2</v>
      </c>
      <c r="AG10" s="13">
        <v>5.2529182879377398E-2</v>
      </c>
      <c r="AH10" s="13"/>
      <c r="AI10" s="13">
        <v>4.6610169491525397E-2</v>
      </c>
      <c r="AJ10" s="13">
        <v>0.103896103896104</v>
      </c>
      <c r="AK10" s="13">
        <v>4.9132947976878602E-2</v>
      </c>
      <c r="AL10" s="13"/>
      <c r="AM10" s="13">
        <v>4.4117647058823498E-2</v>
      </c>
      <c r="AN10" s="13">
        <v>0.115384615384615</v>
      </c>
      <c r="AO10" s="13">
        <v>5.9259259259259303E-2</v>
      </c>
      <c r="AP10" s="13"/>
      <c r="AQ10" s="13">
        <v>5.8997050147492597E-2</v>
      </c>
      <c r="AR10" s="13">
        <v>0.05</v>
      </c>
      <c r="AS10" s="13"/>
      <c r="AT10" s="13">
        <v>8.4084084084084104E-2</v>
      </c>
      <c r="AU10" s="13">
        <v>4.3795620437956199E-2</v>
      </c>
      <c r="AV10" s="13"/>
      <c r="AW10" s="13">
        <v>6.5155807365439106E-2</v>
      </c>
      <c r="AX10" s="13">
        <v>5.1416579223504698E-2</v>
      </c>
      <c r="AY10" s="13"/>
      <c r="AZ10" s="13">
        <v>4.7970479704797099E-2</v>
      </c>
      <c r="BA10" s="13">
        <v>6.0526315789473699E-2</v>
      </c>
      <c r="BB10" s="13"/>
      <c r="BC10" s="13">
        <v>5.7471264367816098E-2</v>
      </c>
      <c r="BD10" s="13">
        <v>6.9565217391304293E-2</v>
      </c>
      <c r="BE10" s="13"/>
      <c r="BF10" s="13">
        <v>3.6764705882352901E-2</v>
      </c>
      <c r="BG10" s="13">
        <v>7.0754716981132101E-2</v>
      </c>
      <c r="BH10" s="13"/>
      <c r="BI10" s="13">
        <v>0.115942028985507</v>
      </c>
      <c r="BJ10" s="13">
        <v>4.6193327630453397E-2</v>
      </c>
      <c r="BK10" s="13"/>
      <c r="BL10" s="13">
        <v>4.7524752475247498E-2</v>
      </c>
      <c r="BM10" s="13">
        <v>5.9343434343434302E-2</v>
      </c>
    </row>
    <row r="11" spans="2:65" x14ac:dyDescent="0.3">
      <c r="B11" s="14" t="s">
        <v>91</v>
      </c>
      <c r="C11" s="22">
        <v>1.7397881996974299E-2</v>
      </c>
      <c r="D11" s="22">
        <v>1.6051364365971099E-2</v>
      </c>
      <c r="E11" s="22">
        <v>1.87861271676301E-2</v>
      </c>
      <c r="F11" s="22"/>
      <c r="G11" s="22">
        <v>1.1049723756906099E-2</v>
      </c>
      <c r="H11" s="22">
        <v>1.9607843137254902E-2</v>
      </c>
      <c r="I11" s="22">
        <v>1.8450184501845001E-2</v>
      </c>
      <c r="J11" s="22">
        <v>3.3175355450236997E-2</v>
      </c>
      <c r="K11" s="22">
        <v>0</v>
      </c>
      <c r="L11" s="22">
        <v>1.1695906432748499E-2</v>
      </c>
      <c r="M11" s="22"/>
      <c r="N11" s="22">
        <v>1.9148936170212801E-2</v>
      </c>
      <c r="O11" s="22">
        <v>1.4705882352941201E-2</v>
      </c>
      <c r="P11" s="22">
        <v>5.6179775280898901E-3</v>
      </c>
      <c r="Q11" s="22">
        <v>2.5078369905956101E-2</v>
      </c>
      <c r="R11" s="22"/>
      <c r="S11" s="22">
        <v>2.0761245674740501E-2</v>
      </c>
      <c r="T11" s="22">
        <v>7.4626865671641798E-3</v>
      </c>
      <c r="U11" s="22">
        <v>0</v>
      </c>
      <c r="V11" s="22">
        <v>9.5238095238095195E-3</v>
      </c>
      <c r="W11" s="22">
        <v>2.5210084033613401E-2</v>
      </c>
      <c r="X11" s="22">
        <v>1.5151515151515201E-2</v>
      </c>
      <c r="Y11" s="22">
        <v>1.86915887850467E-2</v>
      </c>
      <c r="Z11" s="22">
        <v>3.3333333333333298E-2</v>
      </c>
      <c r="AA11" s="22">
        <v>2.51572327044025E-2</v>
      </c>
      <c r="AB11" s="22">
        <v>1.0638297872340399E-2</v>
      </c>
      <c r="AC11" s="22">
        <v>1.4705882352941201E-2</v>
      </c>
      <c r="AD11" s="22">
        <v>4.3478260869565202E-2</v>
      </c>
      <c r="AE11" s="22"/>
      <c r="AF11" s="22">
        <v>2.13299874529486E-2</v>
      </c>
      <c r="AG11" s="22">
        <v>1.1673151750972799E-2</v>
      </c>
      <c r="AH11" s="22"/>
      <c r="AI11" s="22">
        <v>2.1186440677966101E-2</v>
      </c>
      <c r="AJ11" s="22">
        <v>2.5974025974026E-2</v>
      </c>
      <c r="AK11" s="22">
        <v>1.7341040462427699E-2</v>
      </c>
      <c r="AL11" s="22"/>
      <c r="AM11" s="22">
        <v>1.4705882352941201E-2</v>
      </c>
      <c r="AN11" s="22">
        <v>0</v>
      </c>
      <c r="AO11" s="22">
        <v>2.96296296296296E-2</v>
      </c>
      <c r="AP11" s="22"/>
      <c r="AQ11" s="22">
        <v>1.3274336283185801E-2</v>
      </c>
      <c r="AR11" s="22">
        <v>2.0312500000000001E-2</v>
      </c>
      <c r="AS11" s="22"/>
      <c r="AT11" s="22">
        <v>1.8018018018018001E-2</v>
      </c>
      <c r="AU11" s="22">
        <v>1.77267987486966E-2</v>
      </c>
      <c r="AV11" s="22"/>
      <c r="AW11" s="22">
        <v>2.54957507082153E-2</v>
      </c>
      <c r="AX11" s="22">
        <v>1.46904512067156E-2</v>
      </c>
      <c r="AY11" s="22"/>
      <c r="AZ11" s="22">
        <v>1.8450184501845001E-2</v>
      </c>
      <c r="BA11" s="22">
        <v>1.71052631578947E-2</v>
      </c>
      <c r="BB11" s="22"/>
      <c r="BC11" s="22">
        <v>1.4367816091954E-2</v>
      </c>
      <c r="BD11" s="22">
        <v>3.9130434782608699E-2</v>
      </c>
      <c r="BE11" s="22"/>
      <c r="BF11" s="22">
        <v>1.4705882352941201E-2</v>
      </c>
      <c r="BG11" s="22">
        <v>1.41509433962264E-2</v>
      </c>
      <c r="BH11" s="22"/>
      <c r="BI11" s="22">
        <v>2.8985507246376802E-2</v>
      </c>
      <c r="BJ11" s="22">
        <v>1.62532078699743E-2</v>
      </c>
      <c r="BK11" s="22"/>
      <c r="BL11" s="22">
        <v>2.57425742574257E-2</v>
      </c>
      <c r="BM11" s="22">
        <v>1.13636363636364E-2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388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0.238275340393343</v>
      </c>
      <c r="D8" s="13">
        <v>0.24719101123595499</v>
      </c>
      <c r="E8" s="13">
        <v>0.22832369942196501</v>
      </c>
      <c r="F8" s="13"/>
      <c r="G8" s="13">
        <v>0.25414364640884002</v>
      </c>
      <c r="H8" s="13">
        <v>0.23529411764705899</v>
      </c>
      <c r="I8" s="13">
        <v>0.22509225092250901</v>
      </c>
      <c r="J8" s="13">
        <v>0.255924170616114</v>
      </c>
      <c r="K8" s="13">
        <v>0.229007633587786</v>
      </c>
      <c r="L8" s="13">
        <v>0.233918128654971</v>
      </c>
      <c r="M8" s="13"/>
      <c r="N8" s="13">
        <v>0.24680851063829801</v>
      </c>
      <c r="O8" s="13">
        <v>0.21176470588235299</v>
      </c>
      <c r="P8" s="13">
        <v>0.24719101123595499</v>
      </c>
      <c r="Q8" s="13">
        <v>0.24764890282131699</v>
      </c>
      <c r="R8" s="13"/>
      <c r="S8" s="13">
        <v>0.22145328719723201</v>
      </c>
      <c r="T8" s="13">
        <v>0.238805970149254</v>
      </c>
      <c r="U8" s="13">
        <v>0.27419354838709697</v>
      </c>
      <c r="V8" s="13">
        <v>0.27619047619047599</v>
      </c>
      <c r="W8" s="13">
        <v>0.159663865546218</v>
      </c>
      <c r="X8" s="13">
        <v>0.25</v>
      </c>
      <c r="Y8" s="13">
        <v>0.25233644859813098</v>
      </c>
      <c r="Z8" s="13">
        <v>0.33333333333333298</v>
      </c>
      <c r="AA8" s="13">
        <v>0.20754716981132099</v>
      </c>
      <c r="AB8" s="13">
        <v>0.23404255319148901</v>
      </c>
      <c r="AC8" s="13">
        <v>0.36764705882352899</v>
      </c>
      <c r="AD8" s="13">
        <v>0.173913043478261</v>
      </c>
      <c r="AE8" s="13"/>
      <c r="AF8" s="13">
        <v>0.26097867001254699</v>
      </c>
      <c r="AG8" s="13">
        <v>0.20622568093385199</v>
      </c>
      <c r="AH8" s="13"/>
      <c r="AI8" s="13">
        <v>0.25423728813559299</v>
      </c>
      <c r="AJ8" s="13">
        <v>0.31168831168831201</v>
      </c>
      <c r="AK8" s="13">
        <v>0.26878612716763001</v>
      </c>
      <c r="AL8" s="13"/>
      <c r="AM8" s="13">
        <v>0.26470588235294101</v>
      </c>
      <c r="AN8" s="13">
        <v>0.230769230769231</v>
      </c>
      <c r="AO8" s="13">
        <v>0.281481481481481</v>
      </c>
      <c r="AP8" s="13"/>
      <c r="AQ8" s="13">
        <v>0.238938053097345</v>
      </c>
      <c r="AR8" s="13">
        <v>0.23906250000000001</v>
      </c>
      <c r="AS8" s="13"/>
      <c r="AT8" s="13">
        <v>0.21321321321321299</v>
      </c>
      <c r="AU8" s="13">
        <v>0.247132429614181</v>
      </c>
      <c r="AV8" s="13"/>
      <c r="AW8" s="13">
        <v>0.28328611898016998</v>
      </c>
      <c r="AX8" s="13">
        <v>0.223504721930745</v>
      </c>
      <c r="AY8" s="13"/>
      <c r="AZ8" s="13">
        <v>0.245387453874539</v>
      </c>
      <c r="BA8" s="13">
        <v>0.235526315789474</v>
      </c>
      <c r="BB8" s="13"/>
      <c r="BC8" s="13">
        <v>0.29310344827586199</v>
      </c>
      <c r="BD8" s="13">
        <v>0.23913043478260901</v>
      </c>
      <c r="BE8" s="13"/>
      <c r="BF8" s="13">
        <v>0.20588235294117599</v>
      </c>
      <c r="BG8" s="13">
        <v>0.34905660377358499</v>
      </c>
      <c r="BH8" s="13"/>
      <c r="BI8" s="13">
        <v>0.23913043478260901</v>
      </c>
      <c r="BJ8" s="13">
        <v>0.23781009409751899</v>
      </c>
      <c r="BK8" s="13"/>
      <c r="BL8" s="13">
        <v>0.23564356435643599</v>
      </c>
      <c r="BM8" s="13">
        <v>0.23863636363636401</v>
      </c>
    </row>
    <row r="9" spans="2:65" ht="43.2" x14ac:dyDescent="0.3">
      <c r="B9" s="14" t="s">
        <v>381</v>
      </c>
      <c r="C9" s="13">
        <v>0.51512859304084702</v>
      </c>
      <c r="D9" s="13">
        <v>0.46869983948635602</v>
      </c>
      <c r="E9" s="13">
        <v>0.55635838150288996</v>
      </c>
      <c r="F9" s="13"/>
      <c r="G9" s="13">
        <v>0.524861878453039</v>
      </c>
      <c r="H9" s="13">
        <v>0.53501400560224099</v>
      </c>
      <c r="I9" s="13">
        <v>0.50922509225092205</v>
      </c>
      <c r="J9" s="13">
        <v>0.464454976303318</v>
      </c>
      <c r="K9" s="13">
        <v>0.49618320610687</v>
      </c>
      <c r="L9" s="13">
        <v>0.54970760233918103</v>
      </c>
      <c r="M9" s="13"/>
      <c r="N9" s="13">
        <v>0.52978723404255301</v>
      </c>
      <c r="O9" s="13">
        <v>0.52352941176470602</v>
      </c>
      <c r="P9" s="13">
        <v>0.52247191011236005</v>
      </c>
      <c r="Q9" s="13">
        <v>0.48275862068965503</v>
      </c>
      <c r="R9" s="13"/>
      <c r="S9" s="13">
        <v>0.54671280276816603</v>
      </c>
      <c r="T9" s="13">
        <v>0.51492537313432796</v>
      </c>
      <c r="U9" s="13">
        <v>0.467741935483871</v>
      </c>
      <c r="V9" s="13">
        <v>0.45714285714285702</v>
      </c>
      <c r="W9" s="13">
        <v>0.630252100840336</v>
      </c>
      <c r="X9" s="13">
        <v>0.47727272727272702</v>
      </c>
      <c r="Y9" s="13">
        <v>0.56074766355140204</v>
      </c>
      <c r="Z9" s="13">
        <v>0.36666666666666697</v>
      </c>
      <c r="AA9" s="13">
        <v>0.50314465408804998</v>
      </c>
      <c r="AB9" s="13">
        <v>0.55319148936170204</v>
      </c>
      <c r="AC9" s="13">
        <v>0.38235294117647101</v>
      </c>
      <c r="AD9" s="13">
        <v>0.434782608695652</v>
      </c>
      <c r="AE9" s="13"/>
      <c r="AF9" s="13">
        <v>0.489335006273526</v>
      </c>
      <c r="AG9" s="13">
        <v>0.55252918287937702</v>
      </c>
      <c r="AH9" s="13"/>
      <c r="AI9" s="13">
        <v>0.47881355932203401</v>
      </c>
      <c r="AJ9" s="13">
        <v>0.51948051948051899</v>
      </c>
      <c r="AK9" s="13">
        <v>0.479768786127168</v>
      </c>
      <c r="AL9" s="13"/>
      <c r="AM9" s="13">
        <v>0.55882352941176505</v>
      </c>
      <c r="AN9" s="13">
        <v>0.480769230769231</v>
      </c>
      <c r="AO9" s="13">
        <v>0.45925925925925898</v>
      </c>
      <c r="AP9" s="13"/>
      <c r="AQ9" s="13">
        <v>0.51622418879055998</v>
      </c>
      <c r="AR9" s="13">
        <v>0.51249999999999996</v>
      </c>
      <c r="AS9" s="13"/>
      <c r="AT9" s="13">
        <v>0.50750750750750795</v>
      </c>
      <c r="AU9" s="13">
        <v>0.51616266944734102</v>
      </c>
      <c r="AV9" s="13"/>
      <c r="AW9" s="13">
        <v>0.51274787535410804</v>
      </c>
      <c r="AX9" s="13">
        <v>0.51836306400839405</v>
      </c>
      <c r="AY9" s="13"/>
      <c r="AZ9" s="13">
        <v>0.490774907749078</v>
      </c>
      <c r="BA9" s="13">
        <v>0.53421052631578902</v>
      </c>
      <c r="BB9" s="13"/>
      <c r="BC9" s="13">
        <v>0.48563218390804602</v>
      </c>
      <c r="BD9" s="13">
        <v>0.48695652173913001</v>
      </c>
      <c r="BE9" s="13"/>
      <c r="BF9" s="13">
        <v>0.53676470588235303</v>
      </c>
      <c r="BG9" s="13">
        <v>0.45283018867924502</v>
      </c>
      <c r="BH9" s="13"/>
      <c r="BI9" s="13">
        <v>0.471014492753623</v>
      </c>
      <c r="BJ9" s="13">
        <v>0.523524379811805</v>
      </c>
      <c r="BK9" s="13"/>
      <c r="BL9" s="13">
        <v>0.50297029702970297</v>
      </c>
      <c r="BM9" s="13">
        <v>0.52904040404040398</v>
      </c>
    </row>
    <row r="10" spans="2:65" ht="28.8" x14ac:dyDescent="0.3">
      <c r="B10" s="14" t="s">
        <v>382</v>
      </c>
      <c r="C10" s="13">
        <v>0.185325264750378</v>
      </c>
      <c r="D10" s="13">
        <v>0.22311396468699801</v>
      </c>
      <c r="E10" s="13">
        <v>0.15317919075144501</v>
      </c>
      <c r="F10" s="13"/>
      <c r="G10" s="13">
        <v>0.17679558011049701</v>
      </c>
      <c r="H10" s="13">
        <v>0.16246498599439799</v>
      </c>
      <c r="I10" s="13">
        <v>0.21402214022140201</v>
      </c>
      <c r="J10" s="13">
        <v>0.18009478672985799</v>
      </c>
      <c r="K10" s="13">
        <v>0.229007633587786</v>
      </c>
      <c r="L10" s="13">
        <v>0.16959064327485401</v>
      </c>
      <c r="M10" s="13"/>
      <c r="N10" s="13">
        <v>0.16595744680851099</v>
      </c>
      <c r="O10" s="13">
        <v>0.214705882352941</v>
      </c>
      <c r="P10" s="13">
        <v>0.17977528089887601</v>
      </c>
      <c r="Q10" s="13">
        <v>0.19435736677116</v>
      </c>
      <c r="R10" s="13"/>
      <c r="S10" s="13">
        <v>0.190311418685121</v>
      </c>
      <c r="T10" s="13">
        <v>0.17910447761194001</v>
      </c>
      <c r="U10" s="13">
        <v>0.19354838709677399</v>
      </c>
      <c r="V10" s="13">
        <v>0.21904761904761899</v>
      </c>
      <c r="W10" s="13">
        <v>0.159663865546218</v>
      </c>
      <c r="X10" s="13">
        <v>0.19696969696969699</v>
      </c>
      <c r="Y10" s="13">
        <v>0.121495327102804</v>
      </c>
      <c r="Z10" s="13">
        <v>0.2</v>
      </c>
      <c r="AA10" s="13">
        <v>0.213836477987421</v>
      </c>
      <c r="AB10" s="13">
        <v>0.170212765957447</v>
      </c>
      <c r="AC10" s="13">
        <v>0.17647058823529399</v>
      </c>
      <c r="AD10" s="13">
        <v>0.217391304347826</v>
      </c>
      <c r="AE10" s="13"/>
      <c r="AF10" s="13">
        <v>0.185696361355082</v>
      </c>
      <c r="AG10" s="13">
        <v>0.18677042801556401</v>
      </c>
      <c r="AH10" s="13"/>
      <c r="AI10" s="13">
        <v>0.21186440677966101</v>
      </c>
      <c r="AJ10" s="13">
        <v>0.11688311688311701</v>
      </c>
      <c r="AK10" s="13">
        <v>0.18786127167630101</v>
      </c>
      <c r="AL10" s="13"/>
      <c r="AM10" s="13">
        <v>0.161764705882353</v>
      </c>
      <c r="AN10" s="13">
        <v>0.21153846153846201</v>
      </c>
      <c r="AO10" s="13">
        <v>0.18518518518518501</v>
      </c>
      <c r="AP10" s="13"/>
      <c r="AQ10" s="13">
        <v>0.18879056047197601</v>
      </c>
      <c r="AR10" s="13">
        <v>0.18281249999999999</v>
      </c>
      <c r="AS10" s="13"/>
      <c r="AT10" s="13">
        <v>0.20720720720720701</v>
      </c>
      <c r="AU10" s="13">
        <v>0.179353493222106</v>
      </c>
      <c r="AV10" s="13"/>
      <c r="AW10" s="13">
        <v>0.13031161473087799</v>
      </c>
      <c r="AX10" s="13">
        <v>0.20356768100734501</v>
      </c>
      <c r="AY10" s="13"/>
      <c r="AZ10" s="13">
        <v>0.19741697416974199</v>
      </c>
      <c r="BA10" s="13">
        <v>0.17631578947368401</v>
      </c>
      <c r="BB10" s="13"/>
      <c r="BC10" s="13">
        <v>0.18390804597701099</v>
      </c>
      <c r="BD10" s="13">
        <v>0.18695652173912999</v>
      </c>
      <c r="BE10" s="13"/>
      <c r="BF10" s="13">
        <v>0.20588235294117599</v>
      </c>
      <c r="BG10" s="13">
        <v>0.169811320754717</v>
      </c>
      <c r="BH10" s="13"/>
      <c r="BI10" s="13">
        <v>0.22463768115942001</v>
      </c>
      <c r="BJ10" s="13">
        <v>0.17878528656971801</v>
      </c>
      <c r="BK10" s="13"/>
      <c r="BL10" s="13">
        <v>0.19405940594059401</v>
      </c>
      <c r="BM10" s="13">
        <v>0.17803030303030301</v>
      </c>
    </row>
    <row r="11" spans="2:65" x14ac:dyDescent="0.3">
      <c r="B11" s="14" t="s">
        <v>91</v>
      </c>
      <c r="C11" s="22">
        <v>6.1270801815431201E-2</v>
      </c>
      <c r="D11" s="22">
        <v>6.0995184590690199E-2</v>
      </c>
      <c r="E11" s="22">
        <v>6.2138728323699398E-2</v>
      </c>
      <c r="F11" s="22"/>
      <c r="G11" s="22">
        <v>4.4198895027624301E-2</v>
      </c>
      <c r="H11" s="22">
        <v>6.7226890756302504E-2</v>
      </c>
      <c r="I11" s="22">
        <v>5.1660516605166101E-2</v>
      </c>
      <c r="J11" s="22">
        <v>9.9526066350710901E-2</v>
      </c>
      <c r="K11" s="22">
        <v>4.58015267175573E-2</v>
      </c>
      <c r="L11" s="22">
        <v>4.6783625730994101E-2</v>
      </c>
      <c r="M11" s="22"/>
      <c r="N11" s="22">
        <v>5.7446808510638298E-2</v>
      </c>
      <c r="O11" s="22">
        <v>0.05</v>
      </c>
      <c r="P11" s="22">
        <v>5.0561797752809001E-2</v>
      </c>
      <c r="Q11" s="22">
        <v>7.5235109717868301E-2</v>
      </c>
      <c r="R11" s="22"/>
      <c r="S11" s="22">
        <v>4.1522491349481001E-2</v>
      </c>
      <c r="T11" s="22">
        <v>6.7164179104477598E-2</v>
      </c>
      <c r="U11" s="22">
        <v>6.4516129032258104E-2</v>
      </c>
      <c r="V11" s="22">
        <v>4.7619047619047603E-2</v>
      </c>
      <c r="W11" s="22">
        <v>5.0420168067226899E-2</v>
      </c>
      <c r="X11" s="22">
        <v>7.5757575757575801E-2</v>
      </c>
      <c r="Y11" s="22">
        <v>6.5420560747663503E-2</v>
      </c>
      <c r="Z11" s="22">
        <v>0.1</v>
      </c>
      <c r="AA11" s="22">
        <v>7.5471698113207503E-2</v>
      </c>
      <c r="AB11" s="22">
        <v>4.2553191489361701E-2</v>
      </c>
      <c r="AC11" s="22">
        <v>7.3529411764705899E-2</v>
      </c>
      <c r="AD11" s="22">
        <v>0.173913043478261</v>
      </c>
      <c r="AE11" s="22"/>
      <c r="AF11" s="22">
        <v>6.3989962358845701E-2</v>
      </c>
      <c r="AG11" s="22">
        <v>5.4474708171206199E-2</v>
      </c>
      <c r="AH11" s="22"/>
      <c r="AI11" s="22">
        <v>5.5084745762711898E-2</v>
      </c>
      <c r="AJ11" s="22">
        <v>5.1948051948052E-2</v>
      </c>
      <c r="AK11" s="22">
        <v>6.3583815028901702E-2</v>
      </c>
      <c r="AL11" s="22"/>
      <c r="AM11" s="22">
        <v>1.4705882352941201E-2</v>
      </c>
      <c r="AN11" s="22">
        <v>7.69230769230769E-2</v>
      </c>
      <c r="AO11" s="22">
        <v>7.4074074074074098E-2</v>
      </c>
      <c r="AP11" s="22"/>
      <c r="AQ11" s="22">
        <v>5.6047197640118E-2</v>
      </c>
      <c r="AR11" s="22">
        <v>6.5625000000000003E-2</v>
      </c>
      <c r="AS11" s="22"/>
      <c r="AT11" s="22">
        <v>7.2072072072072099E-2</v>
      </c>
      <c r="AU11" s="22">
        <v>5.7351407716371199E-2</v>
      </c>
      <c r="AV11" s="22"/>
      <c r="AW11" s="22">
        <v>7.3654390934844202E-2</v>
      </c>
      <c r="AX11" s="22">
        <v>5.4564533053515198E-2</v>
      </c>
      <c r="AY11" s="22"/>
      <c r="AZ11" s="22">
        <v>6.6420664206642097E-2</v>
      </c>
      <c r="BA11" s="22">
        <v>5.3947368421052598E-2</v>
      </c>
      <c r="BB11" s="22"/>
      <c r="BC11" s="22">
        <v>3.7356321839080497E-2</v>
      </c>
      <c r="BD11" s="22">
        <v>8.6956521739130405E-2</v>
      </c>
      <c r="BE11" s="22"/>
      <c r="BF11" s="22">
        <v>5.1470588235294101E-2</v>
      </c>
      <c r="BG11" s="22">
        <v>2.83018867924528E-2</v>
      </c>
      <c r="BH11" s="22"/>
      <c r="BI11" s="22">
        <v>6.5217391304347797E-2</v>
      </c>
      <c r="BJ11" s="22">
        <v>5.9880239520958098E-2</v>
      </c>
      <c r="BK11" s="22"/>
      <c r="BL11" s="22">
        <v>6.7326732673267303E-2</v>
      </c>
      <c r="BM11" s="22">
        <v>5.4292929292929303E-2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389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0.69969742813918301</v>
      </c>
      <c r="D8" s="13">
        <v>0.69983948635633997</v>
      </c>
      <c r="E8" s="13">
        <v>0.699421965317919</v>
      </c>
      <c r="F8" s="13"/>
      <c r="G8" s="13">
        <v>0.70165745856353601</v>
      </c>
      <c r="H8" s="13">
        <v>0.62745098039215697</v>
      </c>
      <c r="I8" s="13">
        <v>0.68265682656826598</v>
      </c>
      <c r="J8" s="13">
        <v>0.72037914691943095</v>
      </c>
      <c r="K8" s="13">
        <v>0.74045801526717603</v>
      </c>
      <c r="L8" s="13">
        <v>0.81871345029239795</v>
      </c>
      <c r="M8" s="13"/>
      <c r="N8" s="13">
        <v>0.72127659574468095</v>
      </c>
      <c r="O8" s="13">
        <v>0.72647058823529398</v>
      </c>
      <c r="P8" s="13">
        <v>0.66292134831460703</v>
      </c>
      <c r="Q8" s="13">
        <v>0.66144200626959204</v>
      </c>
      <c r="R8" s="13"/>
      <c r="S8" s="13">
        <v>0.70242214532872005</v>
      </c>
      <c r="T8" s="13">
        <v>0.70149253731343297</v>
      </c>
      <c r="U8" s="13">
        <v>0.72580645161290303</v>
      </c>
      <c r="V8" s="13">
        <v>0.76190476190476197</v>
      </c>
      <c r="W8" s="13">
        <v>0.65546218487395003</v>
      </c>
      <c r="X8" s="13">
        <v>0.74242424242424199</v>
      </c>
      <c r="Y8" s="13">
        <v>0.67289719626168198</v>
      </c>
      <c r="Z8" s="13">
        <v>0.7</v>
      </c>
      <c r="AA8" s="13">
        <v>0.62264150943396201</v>
      </c>
      <c r="AB8" s="13">
        <v>0.76595744680851097</v>
      </c>
      <c r="AC8" s="13">
        <v>0.70588235294117696</v>
      </c>
      <c r="AD8" s="13">
        <v>0.65217391304347805</v>
      </c>
      <c r="AE8" s="13"/>
      <c r="AF8" s="13">
        <v>0.68005018820577201</v>
      </c>
      <c r="AG8" s="13">
        <v>0.73540856031128399</v>
      </c>
      <c r="AH8" s="13"/>
      <c r="AI8" s="13">
        <v>0.605932203389831</v>
      </c>
      <c r="AJ8" s="13">
        <v>0.70129870129870098</v>
      </c>
      <c r="AK8" s="13">
        <v>0.72543352601156097</v>
      </c>
      <c r="AL8" s="13"/>
      <c r="AM8" s="13">
        <v>0.70588235294117696</v>
      </c>
      <c r="AN8" s="13">
        <v>0.55769230769230804</v>
      </c>
      <c r="AO8" s="13">
        <v>0.62222222222222201</v>
      </c>
      <c r="AP8" s="13"/>
      <c r="AQ8" s="13">
        <v>0.70206489675516204</v>
      </c>
      <c r="AR8" s="13">
        <v>0.69843750000000004</v>
      </c>
      <c r="AS8" s="13"/>
      <c r="AT8" s="13">
        <v>0.66066066066066098</v>
      </c>
      <c r="AU8" s="13">
        <v>0.71532846715328502</v>
      </c>
      <c r="AV8" s="13"/>
      <c r="AW8" s="13">
        <v>0.68271954674221003</v>
      </c>
      <c r="AX8" s="13">
        <v>0.70724029380902398</v>
      </c>
      <c r="AY8" s="13"/>
      <c r="AZ8" s="13">
        <v>0.70295202952029501</v>
      </c>
      <c r="BA8" s="13">
        <v>0.7</v>
      </c>
      <c r="BB8" s="13"/>
      <c r="BC8" s="13">
        <v>0.681034482758621</v>
      </c>
      <c r="BD8" s="13">
        <v>0.63043478260869601</v>
      </c>
      <c r="BE8" s="13"/>
      <c r="BF8" s="13">
        <v>0.71323529411764697</v>
      </c>
      <c r="BG8" s="13">
        <v>0.660377358490566</v>
      </c>
      <c r="BH8" s="13"/>
      <c r="BI8" s="13">
        <v>0.57971014492753603</v>
      </c>
      <c r="BJ8" s="13">
        <v>0.71514114627887104</v>
      </c>
      <c r="BK8" s="13"/>
      <c r="BL8" s="13">
        <v>0.67722772277227705</v>
      </c>
      <c r="BM8" s="13">
        <v>0.71717171717171702</v>
      </c>
    </row>
    <row r="9" spans="2:65" ht="43.2" x14ac:dyDescent="0.3">
      <c r="B9" s="14" t="s">
        <v>381</v>
      </c>
      <c r="C9" s="13">
        <v>0.231467473524962</v>
      </c>
      <c r="D9" s="13">
        <v>0.22792937399679</v>
      </c>
      <c r="E9" s="13">
        <v>0.234104046242775</v>
      </c>
      <c r="F9" s="13"/>
      <c r="G9" s="13">
        <v>0.232044198895028</v>
      </c>
      <c r="H9" s="13">
        <v>0.29691876750700302</v>
      </c>
      <c r="I9" s="13">
        <v>0.24723247232472301</v>
      </c>
      <c r="J9" s="13">
        <v>0.184834123222749</v>
      </c>
      <c r="K9" s="13">
        <v>0.213740458015267</v>
      </c>
      <c r="L9" s="13">
        <v>0.140350877192982</v>
      </c>
      <c r="M9" s="13"/>
      <c r="N9" s="13">
        <v>0.20425531914893599</v>
      </c>
      <c r="O9" s="13">
        <v>0.20882352941176499</v>
      </c>
      <c r="P9" s="13">
        <v>0.28089887640449401</v>
      </c>
      <c r="Q9" s="13">
        <v>0.26645768025078398</v>
      </c>
      <c r="R9" s="13"/>
      <c r="S9" s="13">
        <v>0.22145328719723201</v>
      </c>
      <c r="T9" s="13">
        <v>0.238805970149254</v>
      </c>
      <c r="U9" s="13">
        <v>0.209677419354839</v>
      </c>
      <c r="V9" s="13">
        <v>0.19047619047618999</v>
      </c>
      <c r="W9" s="13">
        <v>0.27731092436974802</v>
      </c>
      <c r="X9" s="13">
        <v>0.15909090909090901</v>
      </c>
      <c r="Y9" s="13">
        <v>0.25233644859813098</v>
      </c>
      <c r="Z9" s="13">
        <v>0.133333333333333</v>
      </c>
      <c r="AA9" s="13">
        <v>0.31446540880503099</v>
      </c>
      <c r="AB9" s="13">
        <v>0.23404255319148901</v>
      </c>
      <c r="AC9" s="13">
        <v>0.20588235294117599</v>
      </c>
      <c r="AD9" s="13">
        <v>0.26086956521739102</v>
      </c>
      <c r="AE9" s="13"/>
      <c r="AF9" s="13">
        <v>0.24592220828105399</v>
      </c>
      <c r="AG9" s="13">
        <v>0.208171206225681</v>
      </c>
      <c r="AH9" s="13"/>
      <c r="AI9" s="13">
        <v>0.30932203389830498</v>
      </c>
      <c r="AJ9" s="13">
        <v>0.207792207792208</v>
      </c>
      <c r="AK9" s="13">
        <v>0.20809248554913301</v>
      </c>
      <c r="AL9" s="13"/>
      <c r="AM9" s="13">
        <v>0.25</v>
      </c>
      <c r="AN9" s="13">
        <v>0.36538461538461497</v>
      </c>
      <c r="AO9" s="13">
        <v>0.27407407407407403</v>
      </c>
      <c r="AP9" s="13"/>
      <c r="AQ9" s="13">
        <v>0.23008849557522101</v>
      </c>
      <c r="AR9" s="13">
        <v>0.23281250000000001</v>
      </c>
      <c r="AS9" s="13"/>
      <c r="AT9" s="13">
        <v>0.255255255255255</v>
      </c>
      <c r="AU9" s="13">
        <v>0.22210636079249199</v>
      </c>
      <c r="AV9" s="13"/>
      <c r="AW9" s="13">
        <v>0.21813031161473101</v>
      </c>
      <c r="AX9" s="13">
        <v>0.236096537250787</v>
      </c>
      <c r="AY9" s="13"/>
      <c r="AZ9" s="13">
        <v>0.22693726937269401</v>
      </c>
      <c r="BA9" s="13">
        <v>0.235526315789474</v>
      </c>
      <c r="BB9" s="13"/>
      <c r="BC9" s="13">
        <v>0.23850574712643699</v>
      </c>
      <c r="BD9" s="13">
        <v>0.27391304347826101</v>
      </c>
      <c r="BE9" s="13"/>
      <c r="BF9" s="13">
        <v>0.23529411764705899</v>
      </c>
      <c r="BG9" s="13">
        <v>0.240566037735849</v>
      </c>
      <c r="BH9" s="13"/>
      <c r="BI9" s="13">
        <v>0.30434782608695699</v>
      </c>
      <c r="BJ9" s="13">
        <v>0.223267750213858</v>
      </c>
      <c r="BK9" s="13"/>
      <c r="BL9" s="13">
        <v>0.25346534653465302</v>
      </c>
      <c r="BM9" s="13">
        <v>0.214646464646465</v>
      </c>
    </row>
    <row r="10" spans="2:65" ht="28.8" x14ac:dyDescent="0.3">
      <c r="B10" s="14" t="s">
        <v>382</v>
      </c>
      <c r="C10" s="13">
        <v>4.3116490166414501E-2</v>
      </c>
      <c r="D10" s="13">
        <v>5.6179775280898903E-2</v>
      </c>
      <c r="E10" s="13">
        <v>3.17919075144509E-2</v>
      </c>
      <c r="F10" s="13"/>
      <c r="G10" s="13">
        <v>3.8674033149171297E-2</v>
      </c>
      <c r="H10" s="13">
        <v>4.20168067226891E-2</v>
      </c>
      <c r="I10" s="13">
        <v>4.4280442804428E-2</v>
      </c>
      <c r="J10" s="13">
        <v>6.6350710900473897E-2</v>
      </c>
      <c r="K10" s="13">
        <v>3.0534351145038201E-2</v>
      </c>
      <c r="L10" s="13">
        <v>2.9239766081871298E-2</v>
      </c>
      <c r="M10" s="13"/>
      <c r="N10" s="13">
        <v>5.7446808510638298E-2</v>
      </c>
      <c r="O10" s="13">
        <v>3.5294117647058802E-2</v>
      </c>
      <c r="P10" s="13">
        <v>3.9325842696629199E-2</v>
      </c>
      <c r="Q10" s="13">
        <v>3.4482758620689703E-2</v>
      </c>
      <c r="R10" s="13"/>
      <c r="S10" s="13">
        <v>5.8823529411764698E-2</v>
      </c>
      <c r="T10" s="13">
        <v>2.9850746268656699E-2</v>
      </c>
      <c r="U10" s="13">
        <v>3.2258064516128997E-2</v>
      </c>
      <c r="V10" s="13">
        <v>2.8571428571428598E-2</v>
      </c>
      <c r="W10" s="13">
        <v>2.5210084033613401E-2</v>
      </c>
      <c r="X10" s="13">
        <v>6.0606060606060601E-2</v>
      </c>
      <c r="Y10" s="13">
        <v>4.67289719626168E-2</v>
      </c>
      <c r="Z10" s="13">
        <v>0.1</v>
      </c>
      <c r="AA10" s="13">
        <v>5.0314465408804999E-2</v>
      </c>
      <c r="AB10" s="13">
        <v>0</v>
      </c>
      <c r="AC10" s="13">
        <v>5.8823529411764698E-2</v>
      </c>
      <c r="AD10" s="13">
        <v>0</v>
      </c>
      <c r="AE10" s="13"/>
      <c r="AF10" s="13">
        <v>5.1442910915934802E-2</v>
      </c>
      <c r="AG10" s="13">
        <v>2.7237354085603099E-2</v>
      </c>
      <c r="AH10" s="13"/>
      <c r="AI10" s="13">
        <v>6.3559322033898302E-2</v>
      </c>
      <c r="AJ10" s="13">
        <v>6.4935064935064901E-2</v>
      </c>
      <c r="AK10" s="13">
        <v>4.0462427745664699E-2</v>
      </c>
      <c r="AL10" s="13"/>
      <c r="AM10" s="13">
        <v>4.4117647058823498E-2</v>
      </c>
      <c r="AN10" s="13">
        <v>5.7692307692307702E-2</v>
      </c>
      <c r="AO10" s="13">
        <v>6.6666666666666693E-2</v>
      </c>
      <c r="AP10" s="13"/>
      <c r="AQ10" s="13">
        <v>4.1297935103244802E-2</v>
      </c>
      <c r="AR10" s="13">
        <v>4.5312499999999999E-2</v>
      </c>
      <c r="AS10" s="13"/>
      <c r="AT10" s="13">
        <v>4.2042042042041997E-2</v>
      </c>
      <c r="AU10" s="13">
        <v>4.1710114702815403E-2</v>
      </c>
      <c r="AV10" s="13"/>
      <c r="AW10" s="13">
        <v>6.5155807365439106E-2</v>
      </c>
      <c r="AX10" s="13">
        <v>3.46274921301154E-2</v>
      </c>
      <c r="AY10" s="13"/>
      <c r="AZ10" s="13">
        <v>4.6125461254612497E-2</v>
      </c>
      <c r="BA10" s="13">
        <v>3.94736842105263E-2</v>
      </c>
      <c r="BB10" s="13"/>
      <c r="BC10" s="13">
        <v>6.3218390804597693E-2</v>
      </c>
      <c r="BD10" s="13">
        <v>4.7826086956521699E-2</v>
      </c>
      <c r="BE10" s="13"/>
      <c r="BF10" s="13">
        <v>4.4117647058823498E-2</v>
      </c>
      <c r="BG10" s="13">
        <v>7.5471698113207503E-2</v>
      </c>
      <c r="BH10" s="13"/>
      <c r="BI10" s="13">
        <v>7.2463768115942004E-2</v>
      </c>
      <c r="BJ10" s="13">
        <v>3.8494439692044503E-2</v>
      </c>
      <c r="BK10" s="13"/>
      <c r="BL10" s="13">
        <v>4.7524752475247498E-2</v>
      </c>
      <c r="BM10" s="13">
        <v>4.1666666666666699E-2</v>
      </c>
    </row>
    <row r="11" spans="2:65" x14ac:dyDescent="0.3">
      <c r="B11" s="14" t="s">
        <v>91</v>
      </c>
      <c r="C11" s="22">
        <v>2.5718608169440198E-2</v>
      </c>
      <c r="D11" s="22">
        <v>1.6051364365971099E-2</v>
      </c>
      <c r="E11" s="22">
        <v>3.4682080924855502E-2</v>
      </c>
      <c r="F11" s="22"/>
      <c r="G11" s="22">
        <v>2.7624309392265199E-2</v>
      </c>
      <c r="H11" s="22">
        <v>3.3613445378151301E-2</v>
      </c>
      <c r="I11" s="22">
        <v>2.5830258302582999E-2</v>
      </c>
      <c r="J11" s="22">
        <v>2.8436018957346001E-2</v>
      </c>
      <c r="K11" s="22">
        <v>1.5267175572519101E-2</v>
      </c>
      <c r="L11" s="22">
        <v>1.1695906432748499E-2</v>
      </c>
      <c r="M11" s="22"/>
      <c r="N11" s="22">
        <v>1.7021276595744698E-2</v>
      </c>
      <c r="O11" s="22">
        <v>2.9411764705882401E-2</v>
      </c>
      <c r="P11" s="22">
        <v>1.6853932584269701E-2</v>
      </c>
      <c r="Q11" s="22">
        <v>3.7617554858934199E-2</v>
      </c>
      <c r="R11" s="22"/>
      <c r="S11" s="22">
        <v>1.73010380622837E-2</v>
      </c>
      <c r="T11" s="22">
        <v>2.9850746268656699E-2</v>
      </c>
      <c r="U11" s="22">
        <v>3.2258064516128997E-2</v>
      </c>
      <c r="V11" s="22">
        <v>1.9047619047619001E-2</v>
      </c>
      <c r="W11" s="22">
        <v>4.20168067226891E-2</v>
      </c>
      <c r="X11" s="22">
        <v>3.7878787878787901E-2</v>
      </c>
      <c r="Y11" s="22">
        <v>2.80373831775701E-2</v>
      </c>
      <c r="Z11" s="22">
        <v>6.6666666666666693E-2</v>
      </c>
      <c r="AA11" s="22">
        <v>1.25786163522013E-2</v>
      </c>
      <c r="AB11" s="22">
        <v>0</v>
      </c>
      <c r="AC11" s="22">
        <v>2.9411764705882401E-2</v>
      </c>
      <c r="AD11" s="22">
        <v>8.6956521739130405E-2</v>
      </c>
      <c r="AE11" s="22"/>
      <c r="AF11" s="22">
        <v>2.2584692597239699E-2</v>
      </c>
      <c r="AG11" s="22">
        <v>2.91828793774319E-2</v>
      </c>
      <c r="AH11" s="22"/>
      <c r="AI11" s="22">
        <v>2.1186440677966101E-2</v>
      </c>
      <c r="AJ11" s="22">
        <v>2.5974025974026E-2</v>
      </c>
      <c r="AK11" s="22">
        <v>2.6011560693641599E-2</v>
      </c>
      <c r="AL11" s="22"/>
      <c r="AM11" s="22">
        <v>0</v>
      </c>
      <c r="AN11" s="22">
        <v>1.9230769230769201E-2</v>
      </c>
      <c r="AO11" s="22">
        <v>3.7037037037037E-2</v>
      </c>
      <c r="AP11" s="22"/>
      <c r="AQ11" s="22">
        <v>2.6548672566371698E-2</v>
      </c>
      <c r="AR11" s="22">
        <v>2.34375E-2</v>
      </c>
      <c r="AS11" s="22"/>
      <c r="AT11" s="22">
        <v>4.2042042042041997E-2</v>
      </c>
      <c r="AU11" s="22">
        <v>2.0855057351407701E-2</v>
      </c>
      <c r="AV11" s="22"/>
      <c r="AW11" s="22">
        <v>3.39943342776204E-2</v>
      </c>
      <c r="AX11" s="22">
        <v>2.2035676810073498E-2</v>
      </c>
      <c r="AY11" s="22"/>
      <c r="AZ11" s="22">
        <v>2.3985239852398501E-2</v>
      </c>
      <c r="BA11" s="22">
        <v>2.5000000000000001E-2</v>
      </c>
      <c r="BB11" s="22"/>
      <c r="BC11" s="22">
        <v>1.72413793103448E-2</v>
      </c>
      <c r="BD11" s="22">
        <v>4.7826086956521699E-2</v>
      </c>
      <c r="BE11" s="22"/>
      <c r="BF11" s="22">
        <v>7.3529411764705899E-3</v>
      </c>
      <c r="BG11" s="22">
        <v>2.3584905660377398E-2</v>
      </c>
      <c r="BH11" s="22"/>
      <c r="BI11" s="22">
        <v>4.3478260869565202E-2</v>
      </c>
      <c r="BJ11" s="22">
        <v>2.3096663815226699E-2</v>
      </c>
      <c r="BK11" s="22"/>
      <c r="BL11" s="22">
        <v>2.1782178217821802E-2</v>
      </c>
      <c r="BM11" s="22">
        <v>2.6515151515151499E-2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390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0.413767019667171</v>
      </c>
      <c r="D8" s="13">
        <v>0.45264847512038497</v>
      </c>
      <c r="E8" s="13">
        <v>0.37716763005780302</v>
      </c>
      <c r="F8" s="13"/>
      <c r="G8" s="13">
        <v>0.39779005524861899</v>
      </c>
      <c r="H8" s="13">
        <v>0.36414565826330503</v>
      </c>
      <c r="I8" s="13">
        <v>0.40959409594095902</v>
      </c>
      <c r="J8" s="13">
        <v>0.440758293838863</v>
      </c>
      <c r="K8" s="13">
        <v>0.473282442748092</v>
      </c>
      <c r="L8" s="13">
        <v>0.461988304093567</v>
      </c>
      <c r="M8" s="13"/>
      <c r="N8" s="13">
        <v>0.42978723404255298</v>
      </c>
      <c r="O8" s="13">
        <v>0.4</v>
      </c>
      <c r="P8" s="13">
        <v>0.44382022471910099</v>
      </c>
      <c r="Q8" s="13">
        <v>0.39498432601880901</v>
      </c>
      <c r="R8" s="13"/>
      <c r="S8" s="13">
        <v>0.40830449826989601</v>
      </c>
      <c r="T8" s="13">
        <v>0.38805970149253699</v>
      </c>
      <c r="U8" s="13">
        <v>0.41935483870967699</v>
      </c>
      <c r="V8" s="13">
        <v>0.371428571428571</v>
      </c>
      <c r="W8" s="13">
        <v>0.41176470588235298</v>
      </c>
      <c r="X8" s="13">
        <v>0.40909090909090901</v>
      </c>
      <c r="Y8" s="13">
        <v>0.420560747663551</v>
      </c>
      <c r="Z8" s="13">
        <v>0.46666666666666701</v>
      </c>
      <c r="AA8" s="13">
        <v>0.40880503144654101</v>
      </c>
      <c r="AB8" s="13">
        <v>0.42553191489361702</v>
      </c>
      <c r="AC8" s="13">
        <v>0.54411764705882304</v>
      </c>
      <c r="AD8" s="13">
        <v>0.34782608695652201</v>
      </c>
      <c r="AE8" s="13"/>
      <c r="AF8" s="13">
        <v>0.41781681304893298</v>
      </c>
      <c r="AG8" s="13">
        <v>0.40661478599221801</v>
      </c>
      <c r="AH8" s="13"/>
      <c r="AI8" s="13">
        <v>0.43220338983050799</v>
      </c>
      <c r="AJ8" s="13">
        <v>0.38961038961039002</v>
      </c>
      <c r="AK8" s="13">
        <v>0.41329479768786098</v>
      </c>
      <c r="AL8" s="13"/>
      <c r="AM8" s="13">
        <v>0.45588235294117602</v>
      </c>
      <c r="AN8" s="13">
        <v>0.5</v>
      </c>
      <c r="AO8" s="13">
        <v>0.407407407407407</v>
      </c>
      <c r="AP8" s="13"/>
      <c r="AQ8" s="13">
        <v>0.42920353982300902</v>
      </c>
      <c r="AR8" s="13">
        <v>0.39687499999999998</v>
      </c>
      <c r="AS8" s="13"/>
      <c r="AT8" s="13">
        <v>0.37837837837837801</v>
      </c>
      <c r="AU8" s="13">
        <v>0.427528675703858</v>
      </c>
      <c r="AV8" s="13"/>
      <c r="AW8" s="13">
        <v>0.41076487252124599</v>
      </c>
      <c r="AX8" s="13">
        <v>0.41448058761804801</v>
      </c>
      <c r="AY8" s="13"/>
      <c r="AZ8" s="13">
        <v>0.39483394833948299</v>
      </c>
      <c r="BA8" s="13">
        <v>0.42631578947368398</v>
      </c>
      <c r="BB8" s="13"/>
      <c r="BC8" s="13">
        <v>0.44827586206896602</v>
      </c>
      <c r="BD8" s="13">
        <v>0.356521739130435</v>
      </c>
      <c r="BE8" s="13"/>
      <c r="BF8" s="13">
        <v>0.40441176470588203</v>
      </c>
      <c r="BG8" s="13">
        <v>0.47641509433962298</v>
      </c>
      <c r="BH8" s="13"/>
      <c r="BI8" s="13">
        <v>0.32608695652173902</v>
      </c>
      <c r="BJ8" s="13">
        <v>0.42600513259195899</v>
      </c>
      <c r="BK8" s="13"/>
      <c r="BL8" s="13">
        <v>0.44158415841584198</v>
      </c>
      <c r="BM8" s="13">
        <v>0.39646464646464602</v>
      </c>
    </row>
    <row r="9" spans="2:65" ht="43.2" x14ac:dyDescent="0.3">
      <c r="B9" s="14" t="s">
        <v>381</v>
      </c>
      <c r="C9" s="13">
        <v>0.44251134644478102</v>
      </c>
      <c r="D9" s="13">
        <v>0.39325842696629199</v>
      </c>
      <c r="E9" s="13">
        <v>0.48699421965317902</v>
      </c>
      <c r="F9" s="13"/>
      <c r="G9" s="13">
        <v>0.475138121546961</v>
      </c>
      <c r="H9" s="13">
        <v>0.45938375350140098</v>
      </c>
      <c r="I9" s="13">
        <v>0.464944649446494</v>
      </c>
      <c r="J9" s="13">
        <v>0.38862559241706202</v>
      </c>
      <c r="K9" s="13">
        <v>0.40458015267175601</v>
      </c>
      <c r="L9" s="13">
        <v>0.43274853801169599</v>
      </c>
      <c r="M9" s="13"/>
      <c r="N9" s="13">
        <v>0.45744680851063801</v>
      </c>
      <c r="O9" s="13">
        <v>0.438235294117647</v>
      </c>
      <c r="P9" s="13">
        <v>0.398876404494382</v>
      </c>
      <c r="Q9" s="13">
        <v>0.44200626959247602</v>
      </c>
      <c r="R9" s="13"/>
      <c r="S9" s="13">
        <v>0.46366782006920398</v>
      </c>
      <c r="T9" s="13">
        <v>0.47761194029850701</v>
      </c>
      <c r="U9" s="13">
        <v>0.45161290322580599</v>
      </c>
      <c r="V9" s="13">
        <v>0.49523809523809498</v>
      </c>
      <c r="W9" s="13">
        <v>0.45378151260504201</v>
      </c>
      <c r="X9" s="13">
        <v>0.40151515151515099</v>
      </c>
      <c r="Y9" s="13">
        <v>0.43925233644859801</v>
      </c>
      <c r="Z9" s="13">
        <v>0.4</v>
      </c>
      <c r="AA9" s="13">
        <v>0.42767295597484301</v>
      </c>
      <c r="AB9" s="13">
        <v>0.40425531914893598</v>
      </c>
      <c r="AC9" s="13">
        <v>0.32352941176470601</v>
      </c>
      <c r="AD9" s="13">
        <v>0.565217391304348</v>
      </c>
      <c r="AE9" s="13"/>
      <c r="AF9" s="13">
        <v>0.44040150564617297</v>
      </c>
      <c r="AG9" s="13">
        <v>0.44552529182879402</v>
      </c>
      <c r="AH9" s="13"/>
      <c r="AI9" s="13">
        <v>0.40254237288135603</v>
      </c>
      <c r="AJ9" s="13">
        <v>0.46753246753246802</v>
      </c>
      <c r="AK9" s="13">
        <v>0.43641618497109802</v>
      </c>
      <c r="AL9" s="13"/>
      <c r="AM9" s="13">
        <v>0.441176470588235</v>
      </c>
      <c r="AN9" s="13">
        <v>0.36538461538461497</v>
      </c>
      <c r="AO9" s="13">
        <v>0.38518518518518502</v>
      </c>
      <c r="AP9" s="13"/>
      <c r="AQ9" s="13">
        <v>0.421828908554572</v>
      </c>
      <c r="AR9" s="13">
        <v>0.46562500000000001</v>
      </c>
      <c r="AS9" s="13"/>
      <c r="AT9" s="13">
        <v>0.44444444444444398</v>
      </c>
      <c r="AU9" s="13">
        <v>0.441084462982273</v>
      </c>
      <c r="AV9" s="13"/>
      <c r="AW9" s="13">
        <v>0.47592067988668602</v>
      </c>
      <c r="AX9" s="13">
        <v>0.43231899265477403</v>
      </c>
      <c r="AY9" s="13"/>
      <c r="AZ9" s="13">
        <v>0.44464944649446497</v>
      </c>
      <c r="BA9" s="13">
        <v>0.44342105263157899</v>
      </c>
      <c r="BB9" s="13"/>
      <c r="BC9" s="13">
        <v>0.42241379310344801</v>
      </c>
      <c r="BD9" s="13">
        <v>0.430434782608696</v>
      </c>
      <c r="BE9" s="13"/>
      <c r="BF9" s="13">
        <v>0.47058823529411797</v>
      </c>
      <c r="BG9" s="13">
        <v>0.39150943396226401</v>
      </c>
      <c r="BH9" s="13"/>
      <c r="BI9" s="13">
        <v>0.42028985507246402</v>
      </c>
      <c r="BJ9" s="13">
        <v>0.443969204448246</v>
      </c>
      <c r="BK9" s="13"/>
      <c r="BL9" s="13">
        <v>0.41980198019802001</v>
      </c>
      <c r="BM9" s="13">
        <v>0.45833333333333298</v>
      </c>
    </row>
    <row r="10" spans="2:65" ht="28.8" x14ac:dyDescent="0.3">
      <c r="B10" s="14" t="s">
        <v>382</v>
      </c>
      <c r="C10" s="13">
        <v>0.100605143721634</v>
      </c>
      <c r="D10" s="13">
        <v>0.115569823434992</v>
      </c>
      <c r="E10" s="13">
        <v>8.8150289017340996E-2</v>
      </c>
      <c r="F10" s="13"/>
      <c r="G10" s="13">
        <v>9.9447513812154706E-2</v>
      </c>
      <c r="H10" s="13">
        <v>0.12885154061624601</v>
      </c>
      <c r="I10" s="13">
        <v>0.107011070110701</v>
      </c>
      <c r="J10" s="13">
        <v>8.5308056872037893E-2</v>
      </c>
      <c r="K10" s="13">
        <v>6.8702290076335895E-2</v>
      </c>
      <c r="L10" s="13">
        <v>7.6023391812865507E-2</v>
      </c>
      <c r="M10" s="13"/>
      <c r="N10" s="13">
        <v>7.4468085106383003E-2</v>
      </c>
      <c r="O10" s="13">
        <v>0.129411764705882</v>
      </c>
      <c r="P10" s="13">
        <v>0.112359550561798</v>
      </c>
      <c r="Q10" s="13">
        <v>0.100313479623824</v>
      </c>
      <c r="R10" s="13"/>
      <c r="S10" s="13">
        <v>9.3425605536332196E-2</v>
      </c>
      <c r="T10" s="13">
        <v>8.9552238805970102E-2</v>
      </c>
      <c r="U10" s="13">
        <v>6.4516129032258104E-2</v>
      </c>
      <c r="V10" s="13">
        <v>8.5714285714285701E-2</v>
      </c>
      <c r="W10" s="13">
        <v>0.109243697478992</v>
      </c>
      <c r="X10" s="13">
        <v>0.12121212121212099</v>
      </c>
      <c r="Y10" s="13">
        <v>9.34579439252336E-2</v>
      </c>
      <c r="Z10" s="13">
        <v>0.1</v>
      </c>
      <c r="AA10" s="13">
        <v>0.12578616352201299</v>
      </c>
      <c r="AB10" s="13">
        <v>0.12765957446808501</v>
      </c>
      <c r="AC10" s="13">
        <v>8.8235294117647106E-2</v>
      </c>
      <c r="AD10" s="13">
        <v>4.3478260869565202E-2</v>
      </c>
      <c r="AE10" s="13"/>
      <c r="AF10" s="13">
        <v>9.9121706398996201E-2</v>
      </c>
      <c r="AG10" s="13">
        <v>0.105058365758755</v>
      </c>
      <c r="AH10" s="13"/>
      <c r="AI10" s="13">
        <v>0.13983050847457601</v>
      </c>
      <c r="AJ10" s="13">
        <v>0.103896103896104</v>
      </c>
      <c r="AK10" s="13">
        <v>9.8265895953757204E-2</v>
      </c>
      <c r="AL10" s="13"/>
      <c r="AM10" s="13">
        <v>0.10294117647058799</v>
      </c>
      <c r="AN10" s="13">
        <v>0.115384615384615</v>
      </c>
      <c r="AO10" s="13">
        <v>0.162962962962963</v>
      </c>
      <c r="AP10" s="13"/>
      <c r="AQ10" s="13">
        <v>0.10914454277286099</v>
      </c>
      <c r="AR10" s="13">
        <v>9.2187500000000006E-2</v>
      </c>
      <c r="AS10" s="13"/>
      <c r="AT10" s="13">
        <v>0.126126126126126</v>
      </c>
      <c r="AU10" s="13">
        <v>9.1762252346194007E-2</v>
      </c>
      <c r="AV10" s="13"/>
      <c r="AW10" s="13">
        <v>7.3654390934844202E-2</v>
      </c>
      <c r="AX10" s="13">
        <v>0.11017838405036701</v>
      </c>
      <c r="AY10" s="13"/>
      <c r="AZ10" s="13">
        <v>0.11070110701107</v>
      </c>
      <c r="BA10" s="13">
        <v>9.4736842105263203E-2</v>
      </c>
      <c r="BB10" s="13"/>
      <c r="BC10" s="13">
        <v>0.109195402298851</v>
      </c>
      <c r="BD10" s="13">
        <v>0.12608695652173901</v>
      </c>
      <c r="BE10" s="13"/>
      <c r="BF10" s="13">
        <v>8.8235294117647106E-2</v>
      </c>
      <c r="BG10" s="13">
        <v>0.122641509433962</v>
      </c>
      <c r="BH10" s="13"/>
      <c r="BI10" s="13">
        <v>0.18115942028985499</v>
      </c>
      <c r="BJ10" s="13">
        <v>9.0675791274593701E-2</v>
      </c>
      <c r="BK10" s="13"/>
      <c r="BL10" s="13">
        <v>9.9009900990099001E-2</v>
      </c>
      <c r="BM10" s="13">
        <v>0.10101010101010099</v>
      </c>
    </row>
    <row r="11" spans="2:65" x14ac:dyDescent="0.3">
      <c r="B11" s="14" t="s">
        <v>91</v>
      </c>
      <c r="C11" s="22">
        <v>4.3116490166414501E-2</v>
      </c>
      <c r="D11" s="22">
        <v>3.8523274478330698E-2</v>
      </c>
      <c r="E11" s="22">
        <v>4.7687861271676298E-2</v>
      </c>
      <c r="F11" s="22"/>
      <c r="G11" s="22">
        <v>2.7624309392265199E-2</v>
      </c>
      <c r="H11" s="22">
        <v>4.7619047619047603E-2</v>
      </c>
      <c r="I11" s="22">
        <v>1.8450184501845001E-2</v>
      </c>
      <c r="J11" s="22">
        <v>8.5308056872037893E-2</v>
      </c>
      <c r="K11" s="22">
        <v>5.34351145038168E-2</v>
      </c>
      <c r="L11" s="22">
        <v>2.9239766081871298E-2</v>
      </c>
      <c r="M11" s="22"/>
      <c r="N11" s="22">
        <v>3.8297872340425497E-2</v>
      </c>
      <c r="O11" s="22">
        <v>3.2352941176470598E-2</v>
      </c>
      <c r="P11" s="22">
        <v>4.49438202247191E-2</v>
      </c>
      <c r="Q11" s="22">
        <v>6.2695924764890304E-2</v>
      </c>
      <c r="R11" s="22"/>
      <c r="S11" s="22">
        <v>3.4602076124567498E-2</v>
      </c>
      <c r="T11" s="22">
        <v>4.47761194029851E-2</v>
      </c>
      <c r="U11" s="22">
        <v>6.4516129032258104E-2</v>
      </c>
      <c r="V11" s="22">
        <v>4.7619047619047603E-2</v>
      </c>
      <c r="W11" s="22">
        <v>2.5210084033613401E-2</v>
      </c>
      <c r="X11" s="22">
        <v>6.8181818181818205E-2</v>
      </c>
      <c r="Y11" s="22">
        <v>4.67289719626168E-2</v>
      </c>
      <c r="Z11" s="22">
        <v>3.3333333333333298E-2</v>
      </c>
      <c r="AA11" s="22">
        <v>3.77358490566038E-2</v>
      </c>
      <c r="AB11" s="22">
        <v>4.2553191489361701E-2</v>
      </c>
      <c r="AC11" s="22">
        <v>4.4117647058823498E-2</v>
      </c>
      <c r="AD11" s="22">
        <v>4.3478260869565202E-2</v>
      </c>
      <c r="AE11" s="22"/>
      <c r="AF11" s="22">
        <v>4.2659974905897097E-2</v>
      </c>
      <c r="AG11" s="22">
        <v>4.2801556420233498E-2</v>
      </c>
      <c r="AH11" s="22"/>
      <c r="AI11" s="22">
        <v>2.5423728813559299E-2</v>
      </c>
      <c r="AJ11" s="22">
        <v>3.8961038961039002E-2</v>
      </c>
      <c r="AK11" s="22">
        <v>5.2023121387283197E-2</v>
      </c>
      <c r="AL11" s="22"/>
      <c r="AM11" s="22">
        <v>0</v>
      </c>
      <c r="AN11" s="22">
        <v>1.9230769230769201E-2</v>
      </c>
      <c r="AO11" s="22">
        <v>4.4444444444444398E-2</v>
      </c>
      <c r="AP11" s="22"/>
      <c r="AQ11" s="22">
        <v>3.9823008849557501E-2</v>
      </c>
      <c r="AR11" s="22">
        <v>4.5312499999999999E-2</v>
      </c>
      <c r="AS11" s="22"/>
      <c r="AT11" s="22">
        <v>5.1051051051051101E-2</v>
      </c>
      <c r="AU11" s="22">
        <v>3.9624608967674703E-2</v>
      </c>
      <c r="AV11" s="22"/>
      <c r="AW11" s="22">
        <v>3.9660056657223802E-2</v>
      </c>
      <c r="AX11" s="22">
        <v>4.3022035676810101E-2</v>
      </c>
      <c r="AY11" s="22"/>
      <c r="AZ11" s="22">
        <v>4.98154981549815E-2</v>
      </c>
      <c r="BA11" s="22">
        <v>3.5526315789473698E-2</v>
      </c>
      <c r="BB11" s="22"/>
      <c r="BC11" s="22">
        <v>2.0114942528735601E-2</v>
      </c>
      <c r="BD11" s="22">
        <v>8.6956521739130405E-2</v>
      </c>
      <c r="BE11" s="22"/>
      <c r="BF11" s="22">
        <v>3.6764705882352901E-2</v>
      </c>
      <c r="BG11" s="22">
        <v>9.4339622641509396E-3</v>
      </c>
      <c r="BH11" s="22"/>
      <c r="BI11" s="22">
        <v>7.2463768115942004E-2</v>
      </c>
      <c r="BJ11" s="22">
        <v>3.9349871685201002E-2</v>
      </c>
      <c r="BK11" s="22"/>
      <c r="BL11" s="22">
        <v>3.9603960396039598E-2</v>
      </c>
      <c r="BM11" s="22">
        <v>4.4191919191919199E-2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391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0.155068078668684</v>
      </c>
      <c r="D8" s="13">
        <v>0.158908507223114</v>
      </c>
      <c r="E8" s="13">
        <v>0.15028901734104</v>
      </c>
      <c r="F8" s="13"/>
      <c r="G8" s="13">
        <v>0.20441988950276199</v>
      </c>
      <c r="H8" s="13">
        <v>0.14285714285714299</v>
      </c>
      <c r="I8" s="13">
        <v>0.177121771217712</v>
      </c>
      <c r="J8" s="13">
        <v>0.161137440758294</v>
      </c>
      <c r="K8" s="13">
        <v>0.14503816793893101</v>
      </c>
      <c r="L8" s="13">
        <v>9.3567251461988299E-2</v>
      </c>
      <c r="M8" s="13"/>
      <c r="N8" s="13">
        <v>0.15106382978723401</v>
      </c>
      <c r="O8" s="13">
        <v>0.126470588235294</v>
      </c>
      <c r="P8" s="13">
        <v>0.14606741573033699</v>
      </c>
      <c r="Q8" s="13">
        <v>0.20062695924764901</v>
      </c>
      <c r="R8" s="13"/>
      <c r="S8" s="13">
        <v>0.16262975778546701</v>
      </c>
      <c r="T8" s="13">
        <v>0.18656716417910399</v>
      </c>
      <c r="U8" s="13">
        <v>9.6774193548387094E-2</v>
      </c>
      <c r="V8" s="13">
        <v>0.133333333333333</v>
      </c>
      <c r="W8" s="13">
        <v>0.13445378151260501</v>
      </c>
      <c r="X8" s="13">
        <v>0.14393939393939401</v>
      </c>
      <c r="Y8" s="13">
        <v>0.15887850467289699</v>
      </c>
      <c r="Z8" s="13">
        <v>3.3333333333333298E-2</v>
      </c>
      <c r="AA8" s="13">
        <v>0.15094339622641501</v>
      </c>
      <c r="AB8" s="13">
        <v>0.21276595744680901</v>
      </c>
      <c r="AC8" s="13">
        <v>0.20588235294117599</v>
      </c>
      <c r="AD8" s="13">
        <v>8.6956521739130405E-2</v>
      </c>
      <c r="AE8" s="13"/>
      <c r="AF8" s="13">
        <v>0.16813048933500599</v>
      </c>
      <c r="AG8" s="13">
        <v>0.13229571984435801</v>
      </c>
      <c r="AH8" s="13"/>
      <c r="AI8" s="13">
        <v>0.177966101694915</v>
      </c>
      <c r="AJ8" s="13">
        <v>0.207792207792208</v>
      </c>
      <c r="AK8" s="13">
        <v>0.14739884393063599</v>
      </c>
      <c r="AL8" s="13"/>
      <c r="AM8" s="13">
        <v>0.17647058823529399</v>
      </c>
      <c r="AN8" s="13">
        <v>0.30769230769230799</v>
      </c>
      <c r="AO8" s="13">
        <v>0.125925925925926</v>
      </c>
      <c r="AP8" s="13"/>
      <c r="AQ8" s="13">
        <v>0.17994100294985299</v>
      </c>
      <c r="AR8" s="13">
        <v>0.12968750000000001</v>
      </c>
      <c r="AS8" s="13"/>
      <c r="AT8" s="13">
        <v>0.16816816816816799</v>
      </c>
      <c r="AU8" s="13">
        <v>0.14807090719499499</v>
      </c>
      <c r="AV8" s="13"/>
      <c r="AW8" s="13">
        <v>0.16713881019829999</v>
      </c>
      <c r="AX8" s="13">
        <v>0.15110178384050399</v>
      </c>
      <c r="AY8" s="13"/>
      <c r="AZ8" s="13">
        <v>0.15129151291512899</v>
      </c>
      <c r="BA8" s="13">
        <v>0.15657894736842101</v>
      </c>
      <c r="BB8" s="13"/>
      <c r="BC8" s="13">
        <v>0.17816091954023</v>
      </c>
      <c r="BD8" s="13">
        <v>0.15652173913043499</v>
      </c>
      <c r="BE8" s="13"/>
      <c r="BF8" s="13">
        <v>0.183823529411765</v>
      </c>
      <c r="BG8" s="13">
        <v>0.174528301886792</v>
      </c>
      <c r="BH8" s="13"/>
      <c r="BI8" s="13">
        <v>0.15942028985507201</v>
      </c>
      <c r="BJ8" s="13">
        <v>0.15312232677502099</v>
      </c>
      <c r="BK8" s="13"/>
      <c r="BL8" s="13">
        <v>0.15049504950494999</v>
      </c>
      <c r="BM8" s="13">
        <v>0.15656565656565699</v>
      </c>
    </row>
    <row r="9" spans="2:65" ht="43.2" x14ac:dyDescent="0.3">
      <c r="B9" s="14" t="s">
        <v>381</v>
      </c>
      <c r="C9" s="13">
        <v>0.55295007564296506</v>
      </c>
      <c r="D9" s="13">
        <v>0.54414125200642005</v>
      </c>
      <c r="E9" s="13">
        <v>0.560693641618497</v>
      </c>
      <c r="F9" s="13"/>
      <c r="G9" s="13">
        <v>0.59116022099447496</v>
      </c>
      <c r="H9" s="13">
        <v>0.58823529411764697</v>
      </c>
      <c r="I9" s="13">
        <v>0.54612546125461303</v>
      </c>
      <c r="J9" s="13">
        <v>0.464454976303318</v>
      </c>
      <c r="K9" s="13">
        <v>0.53435114503816805</v>
      </c>
      <c r="L9" s="13">
        <v>0.573099415204678</v>
      </c>
      <c r="M9" s="13"/>
      <c r="N9" s="13">
        <v>0.58085106382978702</v>
      </c>
      <c r="O9" s="13">
        <v>0.58235294117647096</v>
      </c>
      <c r="P9" s="13">
        <v>0.52247191011236005</v>
      </c>
      <c r="Q9" s="13">
        <v>0.48902821316614398</v>
      </c>
      <c r="R9" s="13"/>
      <c r="S9" s="13">
        <v>0.62975778546712802</v>
      </c>
      <c r="T9" s="13">
        <v>0.47761194029850701</v>
      </c>
      <c r="U9" s="13">
        <v>0.51612903225806495</v>
      </c>
      <c r="V9" s="13">
        <v>0.53333333333333299</v>
      </c>
      <c r="W9" s="13">
        <v>0.58823529411764697</v>
      </c>
      <c r="X9" s="13">
        <v>0.61363636363636398</v>
      </c>
      <c r="Y9" s="13">
        <v>0.57009345794392496</v>
      </c>
      <c r="Z9" s="13">
        <v>0.56666666666666698</v>
      </c>
      <c r="AA9" s="13">
        <v>0.52201257861635197</v>
      </c>
      <c r="AB9" s="13">
        <v>0.48936170212766</v>
      </c>
      <c r="AC9" s="13">
        <v>0.38235294117647101</v>
      </c>
      <c r="AD9" s="13">
        <v>0.565217391304348</v>
      </c>
      <c r="AE9" s="13"/>
      <c r="AF9" s="13">
        <v>0.54579673776662496</v>
      </c>
      <c r="AG9" s="13">
        <v>0.56225680933852096</v>
      </c>
      <c r="AH9" s="13"/>
      <c r="AI9" s="13">
        <v>0.55084745762711895</v>
      </c>
      <c r="AJ9" s="13">
        <v>0.53246753246753198</v>
      </c>
      <c r="AK9" s="13">
        <v>0.53757225433526001</v>
      </c>
      <c r="AL9" s="13"/>
      <c r="AM9" s="13">
        <v>0.60294117647058798</v>
      </c>
      <c r="AN9" s="13">
        <v>0.5</v>
      </c>
      <c r="AO9" s="13">
        <v>0.57037037037036997</v>
      </c>
      <c r="AP9" s="13"/>
      <c r="AQ9" s="13">
        <v>0.56637168141592897</v>
      </c>
      <c r="AR9" s="13">
        <v>0.5390625</v>
      </c>
      <c r="AS9" s="13"/>
      <c r="AT9" s="13">
        <v>0.57057057057057103</v>
      </c>
      <c r="AU9" s="13">
        <v>0.547445255474453</v>
      </c>
      <c r="AV9" s="13"/>
      <c r="AW9" s="13">
        <v>0.57223796033994301</v>
      </c>
      <c r="AX9" s="13">
        <v>0.54249737670514198</v>
      </c>
      <c r="AY9" s="13"/>
      <c r="AZ9" s="13">
        <v>0.50738007380073802</v>
      </c>
      <c r="BA9" s="13">
        <v>0.58552631578947401</v>
      </c>
      <c r="BB9" s="13"/>
      <c r="BC9" s="13">
        <v>0.56034482758620696</v>
      </c>
      <c r="BD9" s="13">
        <v>0.5</v>
      </c>
      <c r="BE9" s="13"/>
      <c r="BF9" s="13">
        <v>0.55882352941176505</v>
      </c>
      <c r="BG9" s="13">
        <v>0.56132075471698095</v>
      </c>
      <c r="BH9" s="13"/>
      <c r="BI9" s="13">
        <v>0.46376811594202899</v>
      </c>
      <c r="BJ9" s="13">
        <v>0.56287425149700598</v>
      </c>
      <c r="BK9" s="13"/>
      <c r="BL9" s="13">
        <v>0.52079207920792103</v>
      </c>
      <c r="BM9" s="13">
        <v>0.57196969696969702</v>
      </c>
    </row>
    <row r="10" spans="2:65" ht="28.8" x14ac:dyDescent="0.3">
      <c r="B10" s="14" t="s">
        <v>382</v>
      </c>
      <c r="C10" s="13">
        <v>0.224659606656581</v>
      </c>
      <c r="D10" s="13">
        <v>0.23756019261637201</v>
      </c>
      <c r="E10" s="13">
        <v>0.215317919075144</v>
      </c>
      <c r="F10" s="13"/>
      <c r="G10" s="13">
        <v>0.17127071823204401</v>
      </c>
      <c r="H10" s="13">
        <v>0.19047619047618999</v>
      </c>
      <c r="I10" s="13">
        <v>0.21771217712177099</v>
      </c>
      <c r="J10" s="13">
        <v>0.279620853080569</v>
      </c>
      <c r="K10" s="13">
        <v>0.26717557251908403</v>
      </c>
      <c r="L10" s="13">
        <v>0.26315789473684198</v>
      </c>
      <c r="M10" s="13"/>
      <c r="N10" s="13">
        <v>0.19148936170212799</v>
      </c>
      <c r="O10" s="13">
        <v>0.223529411764706</v>
      </c>
      <c r="P10" s="13">
        <v>0.275280898876405</v>
      </c>
      <c r="Q10" s="13">
        <v>0.25078369905956099</v>
      </c>
      <c r="R10" s="13"/>
      <c r="S10" s="13">
        <v>0.15916955017300999</v>
      </c>
      <c r="T10" s="13">
        <v>0.26119402985074602</v>
      </c>
      <c r="U10" s="13">
        <v>0.30645161290322598</v>
      </c>
      <c r="V10" s="13">
        <v>0.24761904761904799</v>
      </c>
      <c r="W10" s="13">
        <v>0.22689075630252101</v>
      </c>
      <c r="X10" s="13">
        <v>0.174242424242424</v>
      </c>
      <c r="Y10" s="13">
        <v>0.19626168224299101</v>
      </c>
      <c r="Z10" s="13">
        <v>0.33333333333333298</v>
      </c>
      <c r="AA10" s="13">
        <v>0.245283018867925</v>
      </c>
      <c r="AB10" s="13">
        <v>0.24468085106383</v>
      </c>
      <c r="AC10" s="13">
        <v>0.32352941176470601</v>
      </c>
      <c r="AD10" s="13">
        <v>0.26086956521739102</v>
      </c>
      <c r="AE10" s="13"/>
      <c r="AF10" s="13">
        <v>0.222082810539523</v>
      </c>
      <c r="AG10" s="13">
        <v>0.23346303501945501</v>
      </c>
      <c r="AH10" s="13"/>
      <c r="AI10" s="13">
        <v>0.20338983050847501</v>
      </c>
      <c r="AJ10" s="13">
        <v>0.19480519480519501</v>
      </c>
      <c r="AK10" s="13">
        <v>0.25144508670520199</v>
      </c>
      <c r="AL10" s="13"/>
      <c r="AM10" s="13">
        <v>0.17647058823529399</v>
      </c>
      <c r="AN10" s="13">
        <v>0.17307692307692299</v>
      </c>
      <c r="AO10" s="13">
        <v>0.20740740740740701</v>
      </c>
      <c r="AP10" s="13"/>
      <c r="AQ10" s="13">
        <v>0.19174041297935099</v>
      </c>
      <c r="AR10" s="13">
        <v>0.25937500000000002</v>
      </c>
      <c r="AS10" s="13"/>
      <c r="AT10" s="13">
        <v>0.192192192192192</v>
      </c>
      <c r="AU10" s="13">
        <v>0.23879040667361801</v>
      </c>
      <c r="AV10" s="13"/>
      <c r="AW10" s="13">
        <v>0.19546742209631701</v>
      </c>
      <c r="AX10" s="13">
        <v>0.23714585519412401</v>
      </c>
      <c r="AY10" s="13"/>
      <c r="AZ10" s="13">
        <v>0.27490774907749099</v>
      </c>
      <c r="BA10" s="13">
        <v>0.192105263157895</v>
      </c>
      <c r="BB10" s="13"/>
      <c r="BC10" s="13">
        <v>0.20977011494252901</v>
      </c>
      <c r="BD10" s="13">
        <v>0.25217391304347803</v>
      </c>
      <c r="BE10" s="13"/>
      <c r="BF10" s="13">
        <v>0.17647058823529399</v>
      </c>
      <c r="BG10" s="13">
        <v>0.23113207547169801</v>
      </c>
      <c r="BH10" s="13"/>
      <c r="BI10" s="13">
        <v>0.34057971014492799</v>
      </c>
      <c r="BJ10" s="13">
        <v>0.213002566295979</v>
      </c>
      <c r="BK10" s="13"/>
      <c r="BL10" s="13">
        <v>0.26138613861386101</v>
      </c>
      <c r="BM10" s="13">
        <v>0.204545454545455</v>
      </c>
    </row>
    <row r="11" spans="2:65" x14ac:dyDescent="0.3">
      <c r="B11" s="14" t="s">
        <v>91</v>
      </c>
      <c r="C11" s="22">
        <v>6.7322239031770106E-2</v>
      </c>
      <c r="D11" s="22">
        <v>5.93900481540931E-2</v>
      </c>
      <c r="E11" s="22">
        <v>7.3699421965317896E-2</v>
      </c>
      <c r="F11" s="22"/>
      <c r="G11" s="22">
        <v>3.3149171270718203E-2</v>
      </c>
      <c r="H11" s="22">
        <v>7.8431372549019607E-2</v>
      </c>
      <c r="I11" s="22">
        <v>5.9040590405904099E-2</v>
      </c>
      <c r="J11" s="22">
        <v>9.4786729857819899E-2</v>
      </c>
      <c r="K11" s="22">
        <v>5.34351145038168E-2</v>
      </c>
      <c r="L11" s="22">
        <v>7.0175438596491196E-2</v>
      </c>
      <c r="M11" s="22"/>
      <c r="N11" s="22">
        <v>7.6595744680851105E-2</v>
      </c>
      <c r="O11" s="22">
        <v>6.7647058823529393E-2</v>
      </c>
      <c r="P11" s="22">
        <v>5.6179775280898903E-2</v>
      </c>
      <c r="Q11" s="22">
        <v>5.9561128526645801E-2</v>
      </c>
      <c r="R11" s="22"/>
      <c r="S11" s="22">
        <v>4.8442906574394498E-2</v>
      </c>
      <c r="T11" s="22">
        <v>7.4626865671641798E-2</v>
      </c>
      <c r="U11" s="22">
        <v>8.0645161290322606E-2</v>
      </c>
      <c r="V11" s="22">
        <v>8.5714285714285701E-2</v>
      </c>
      <c r="W11" s="22">
        <v>5.0420168067226899E-2</v>
      </c>
      <c r="X11" s="22">
        <v>6.8181818181818205E-2</v>
      </c>
      <c r="Y11" s="22">
        <v>7.4766355140186896E-2</v>
      </c>
      <c r="Z11" s="22">
        <v>6.6666666666666693E-2</v>
      </c>
      <c r="AA11" s="22">
        <v>8.17610062893082E-2</v>
      </c>
      <c r="AB11" s="22">
        <v>5.31914893617021E-2</v>
      </c>
      <c r="AC11" s="22">
        <v>8.8235294117647106E-2</v>
      </c>
      <c r="AD11" s="22">
        <v>8.6956521739130405E-2</v>
      </c>
      <c r="AE11" s="22"/>
      <c r="AF11" s="22">
        <v>6.3989962358845701E-2</v>
      </c>
      <c r="AG11" s="22">
        <v>7.1984435797665405E-2</v>
      </c>
      <c r="AH11" s="22"/>
      <c r="AI11" s="22">
        <v>6.7796610169491497E-2</v>
      </c>
      <c r="AJ11" s="22">
        <v>6.4935064935064901E-2</v>
      </c>
      <c r="AK11" s="22">
        <v>6.3583815028901702E-2</v>
      </c>
      <c r="AL11" s="22"/>
      <c r="AM11" s="22">
        <v>4.4117647058823498E-2</v>
      </c>
      <c r="AN11" s="22">
        <v>1.9230769230769201E-2</v>
      </c>
      <c r="AO11" s="22">
        <v>9.6296296296296297E-2</v>
      </c>
      <c r="AP11" s="22"/>
      <c r="AQ11" s="22">
        <v>6.1946902654867297E-2</v>
      </c>
      <c r="AR11" s="22">
        <v>7.1874999999999994E-2</v>
      </c>
      <c r="AS11" s="22"/>
      <c r="AT11" s="22">
        <v>6.9069069069069094E-2</v>
      </c>
      <c r="AU11" s="22">
        <v>6.5693430656934296E-2</v>
      </c>
      <c r="AV11" s="22"/>
      <c r="AW11" s="22">
        <v>6.5155807365439106E-2</v>
      </c>
      <c r="AX11" s="22">
        <v>6.9254984260230898E-2</v>
      </c>
      <c r="AY11" s="22"/>
      <c r="AZ11" s="22">
        <v>6.6420664206642097E-2</v>
      </c>
      <c r="BA11" s="22">
        <v>6.5789473684210495E-2</v>
      </c>
      <c r="BB11" s="22"/>
      <c r="BC11" s="22">
        <v>5.1724137931034503E-2</v>
      </c>
      <c r="BD11" s="22">
        <v>9.1304347826086998E-2</v>
      </c>
      <c r="BE11" s="22"/>
      <c r="BF11" s="22">
        <v>8.0882352941176502E-2</v>
      </c>
      <c r="BG11" s="22">
        <v>3.3018867924528301E-2</v>
      </c>
      <c r="BH11" s="22"/>
      <c r="BI11" s="22">
        <v>3.6231884057971002E-2</v>
      </c>
      <c r="BJ11" s="22">
        <v>7.1000855431993207E-2</v>
      </c>
      <c r="BK11" s="22"/>
      <c r="BL11" s="22">
        <v>6.7326732673267303E-2</v>
      </c>
      <c r="BM11" s="22">
        <v>6.6919191919191906E-2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M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392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28.8" x14ac:dyDescent="0.3">
      <c r="B8" s="14" t="s">
        <v>380</v>
      </c>
      <c r="C8" s="13">
        <v>0.14826021180030299</v>
      </c>
      <c r="D8" s="13">
        <v>0.1669341894061</v>
      </c>
      <c r="E8" s="13">
        <v>0.130057803468208</v>
      </c>
      <c r="F8" s="13"/>
      <c r="G8" s="13">
        <v>0.149171270718232</v>
      </c>
      <c r="H8" s="13">
        <v>0.140056022408964</v>
      </c>
      <c r="I8" s="13">
        <v>0.166051660516605</v>
      </c>
      <c r="J8" s="13">
        <v>0.151658767772512</v>
      </c>
      <c r="K8" s="13">
        <v>0.16030534351145001</v>
      </c>
      <c r="L8" s="13">
        <v>0.12280701754386</v>
      </c>
      <c r="M8" s="13"/>
      <c r="N8" s="13">
        <v>0.15531914893616999</v>
      </c>
      <c r="O8" s="13">
        <v>0.13529411764705901</v>
      </c>
      <c r="P8" s="13">
        <v>0.123595505617978</v>
      </c>
      <c r="Q8" s="13">
        <v>0.17241379310344801</v>
      </c>
      <c r="R8" s="13"/>
      <c r="S8" s="13">
        <v>0.134948096885813</v>
      </c>
      <c r="T8" s="13">
        <v>0.14925373134328401</v>
      </c>
      <c r="U8" s="13">
        <v>0.16129032258064499</v>
      </c>
      <c r="V8" s="13">
        <v>0.14285714285714299</v>
      </c>
      <c r="W8" s="13">
        <v>0.159663865546218</v>
      </c>
      <c r="X8" s="13">
        <v>0.15909090909090901</v>
      </c>
      <c r="Y8" s="13">
        <v>0.11214953271028</v>
      </c>
      <c r="Z8" s="13">
        <v>0.2</v>
      </c>
      <c r="AA8" s="13">
        <v>0.15094339622641501</v>
      </c>
      <c r="AB8" s="13">
        <v>0.14893617021276601</v>
      </c>
      <c r="AC8" s="13">
        <v>0.220588235294118</v>
      </c>
      <c r="AD8" s="13">
        <v>4.3478260869565202E-2</v>
      </c>
      <c r="AE8" s="13"/>
      <c r="AF8" s="13">
        <v>0.159347553324969</v>
      </c>
      <c r="AG8" s="13">
        <v>0.13229571984435801</v>
      </c>
      <c r="AH8" s="13"/>
      <c r="AI8" s="13">
        <v>0.169491525423729</v>
      </c>
      <c r="AJ8" s="13">
        <v>0.22077922077922099</v>
      </c>
      <c r="AK8" s="13">
        <v>0.14739884393063599</v>
      </c>
      <c r="AL8" s="13"/>
      <c r="AM8" s="13">
        <v>0.23529411764705899</v>
      </c>
      <c r="AN8" s="13">
        <v>0.269230769230769</v>
      </c>
      <c r="AO8" s="13">
        <v>0.133333333333333</v>
      </c>
      <c r="AP8" s="13"/>
      <c r="AQ8" s="13">
        <v>0.16076696165191701</v>
      </c>
      <c r="AR8" s="13">
        <v>0.13593749999999999</v>
      </c>
      <c r="AS8" s="13"/>
      <c r="AT8" s="13">
        <v>0.13813813813813799</v>
      </c>
      <c r="AU8" s="13">
        <v>0.15015641293013601</v>
      </c>
      <c r="AV8" s="13"/>
      <c r="AW8" s="13">
        <v>0.16997167138810201</v>
      </c>
      <c r="AX8" s="13">
        <v>0.139559286463799</v>
      </c>
      <c r="AY8" s="13"/>
      <c r="AZ8" s="13">
        <v>0.15129151291512899</v>
      </c>
      <c r="BA8" s="13">
        <v>0.14605263157894699</v>
      </c>
      <c r="BB8" s="13"/>
      <c r="BC8" s="13">
        <v>0.18390804597701099</v>
      </c>
      <c r="BD8" s="13">
        <v>0.143478260869565</v>
      </c>
      <c r="BE8" s="13"/>
      <c r="BF8" s="13">
        <v>0.125</v>
      </c>
      <c r="BG8" s="13">
        <v>0.22169811320754701</v>
      </c>
      <c r="BH8" s="13"/>
      <c r="BI8" s="13">
        <v>0.13768115942028999</v>
      </c>
      <c r="BJ8" s="13">
        <v>0.149700598802395</v>
      </c>
      <c r="BK8" s="13"/>
      <c r="BL8" s="13">
        <v>0.146534653465347</v>
      </c>
      <c r="BM8" s="13">
        <v>0.14898989898989901</v>
      </c>
    </row>
    <row r="9" spans="2:65" ht="43.2" x14ac:dyDescent="0.3">
      <c r="B9" s="14" t="s">
        <v>381</v>
      </c>
      <c r="C9" s="13">
        <v>0.59531013615733697</v>
      </c>
      <c r="D9" s="13">
        <v>0.56179775280898903</v>
      </c>
      <c r="E9" s="13">
        <v>0.62427745664739898</v>
      </c>
      <c r="F9" s="13"/>
      <c r="G9" s="13">
        <v>0.61878453038673997</v>
      </c>
      <c r="H9" s="13">
        <v>0.62464985994397804</v>
      </c>
      <c r="I9" s="13">
        <v>0.60516605166051696</v>
      </c>
      <c r="J9" s="13">
        <v>0.53080568720379195</v>
      </c>
      <c r="K9" s="13">
        <v>0.55725190839694705</v>
      </c>
      <c r="L9" s="13">
        <v>0.60233918128654995</v>
      </c>
      <c r="M9" s="13"/>
      <c r="N9" s="13">
        <v>0.62765957446808496</v>
      </c>
      <c r="O9" s="13">
        <v>0.57647058823529396</v>
      </c>
      <c r="P9" s="13">
        <v>0.60674157303370801</v>
      </c>
      <c r="Q9" s="13">
        <v>0.55799373040752398</v>
      </c>
      <c r="R9" s="13"/>
      <c r="S9" s="13">
        <v>0.660899653979239</v>
      </c>
      <c r="T9" s="13">
        <v>0.58208955223880599</v>
      </c>
      <c r="U9" s="13">
        <v>0.58064516129032295</v>
      </c>
      <c r="V9" s="13">
        <v>0.56190476190476202</v>
      </c>
      <c r="W9" s="13">
        <v>0.64705882352941202</v>
      </c>
      <c r="X9" s="13">
        <v>0.54545454545454497</v>
      </c>
      <c r="Y9" s="13">
        <v>0.61682242990654201</v>
      </c>
      <c r="Z9" s="13">
        <v>0.43333333333333302</v>
      </c>
      <c r="AA9" s="13">
        <v>0.59748427672955995</v>
      </c>
      <c r="AB9" s="13">
        <v>0.59574468085106402</v>
      </c>
      <c r="AC9" s="13">
        <v>0.42647058823529399</v>
      </c>
      <c r="AD9" s="13">
        <v>0.65217391304347805</v>
      </c>
      <c r="AE9" s="13"/>
      <c r="AF9" s="13">
        <v>0.59096612296110396</v>
      </c>
      <c r="AG9" s="13">
        <v>0.59922178988326802</v>
      </c>
      <c r="AH9" s="13"/>
      <c r="AI9" s="13">
        <v>0.59322033898305104</v>
      </c>
      <c r="AJ9" s="13">
        <v>0.57142857142857095</v>
      </c>
      <c r="AK9" s="13">
        <v>0.57225433526011604</v>
      </c>
      <c r="AL9" s="13"/>
      <c r="AM9" s="13">
        <v>0.57352941176470595</v>
      </c>
      <c r="AN9" s="13">
        <v>0.51923076923076905</v>
      </c>
      <c r="AO9" s="13">
        <v>0.62962962962962998</v>
      </c>
      <c r="AP9" s="13"/>
      <c r="AQ9" s="13">
        <v>0.59587020648967504</v>
      </c>
      <c r="AR9" s="13">
        <v>0.59531250000000002</v>
      </c>
      <c r="AS9" s="13"/>
      <c r="AT9" s="13">
        <v>0.62162162162162204</v>
      </c>
      <c r="AU9" s="13">
        <v>0.58706986444212705</v>
      </c>
      <c r="AV9" s="13"/>
      <c r="AW9" s="13">
        <v>0.58640226628895198</v>
      </c>
      <c r="AX9" s="13">
        <v>0.60020986358866701</v>
      </c>
      <c r="AY9" s="13"/>
      <c r="AZ9" s="13">
        <v>0.55719557195572</v>
      </c>
      <c r="BA9" s="13">
        <v>0.62236842105263201</v>
      </c>
      <c r="BB9" s="13"/>
      <c r="BC9" s="13">
        <v>0.58045977011494299</v>
      </c>
      <c r="BD9" s="13">
        <v>0.55652173913043501</v>
      </c>
      <c r="BE9" s="13"/>
      <c r="BF9" s="13">
        <v>0.60294117647058798</v>
      </c>
      <c r="BG9" s="13">
        <v>0.56603773584905703</v>
      </c>
      <c r="BH9" s="13"/>
      <c r="BI9" s="13">
        <v>0.52898550724637705</v>
      </c>
      <c r="BJ9" s="13">
        <v>0.60307955517536405</v>
      </c>
      <c r="BK9" s="13"/>
      <c r="BL9" s="13">
        <v>0.58217821782178203</v>
      </c>
      <c r="BM9" s="13">
        <v>0.59974747474747503</v>
      </c>
    </row>
    <row r="10" spans="2:65" ht="28.8" x14ac:dyDescent="0.3">
      <c r="B10" s="14" t="s">
        <v>382</v>
      </c>
      <c r="C10" s="13">
        <v>0.20196671709531</v>
      </c>
      <c r="D10" s="13">
        <v>0.221508828250401</v>
      </c>
      <c r="E10" s="13">
        <v>0.18641618497109799</v>
      </c>
      <c r="F10" s="13"/>
      <c r="G10" s="13">
        <v>0.20441988950276199</v>
      </c>
      <c r="H10" s="13">
        <v>0.18767507002801101</v>
      </c>
      <c r="I10" s="13">
        <v>0.188191881918819</v>
      </c>
      <c r="J10" s="13">
        <v>0.21800947867298601</v>
      </c>
      <c r="K10" s="13">
        <v>0.213740458015267</v>
      </c>
      <c r="L10" s="13">
        <v>0.22222222222222199</v>
      </c>
      <c r="M10" s="13"/>
      <c r="N10" s="13">
        <v>0.170212765957447</v>
      </c>
      <c r="O10" s="13">
        <v>0.23235294117647101</v>
      </c>
      <c r="P10" s="13">
        <v>0.213483146067416</v>
      </c>
      <c r="Q10" s="13">
        <v>0.21003134796238199</v>
      </c>
      <c r="R10" s="13"/>
      <c r="S10" s="13">
        <v>0.16608996539792401</v>
      </c>
      <c r="T10" s="13">
        <v>0.201492537313433</v>
      </c>
      <c r="U10" s="13">
        <v>0.12903225806451599</v>
      </c>
      <c r="V10" s="13">
        <v>0.25714285714285701</v>
      </c>
      <c r="W10" s="13">
        <v>0.14285714285714299</v>
      </c>
      <c r="X10" s="13">
        <v>0.25</v>
      </c>
      <c r="Y10" s="13">
        <v>0.20560747663551401</v>
      </c>
      <c r="Z10" s="13">
        <v>0.266666666666667</v>
      </c>
      <c r="AA10" s="13">
        <v>0.20125786163522</v>
      </c>
      <c r="AB10" s="13">
        <v>0.20212765957446799</v>
      </c>
      <c r="AC10" s="13">
        <v>0.308823529411765</v>
      </c>
      <c r="AD10" s="13">
        <v>0.217391304347826</v>
      </c>
      <c r="AE10" s="13"/>
      <c r="AF10" s="13">
        <v>0.193224592220828</v>
      </c>
      <c r="AG10" s="13">
        <v>0.21789883268482499</v>
      </c>
      <c r="AH10" s="13"/>
      <c r="AI10" s="13">
        <v>0.177966101694915</v>
      </c>
      <c r="AJ10" s="13">
        <v>0.18181818181818199</v>
      </c>
      <c r="AK10" s="13">
        <v>0.21098265895953799</v>
      </c>
      <c r="AL10" s="13"/>
      <c r="AM10" s="13">
        <v>0.13235294117647101</v>
      </c>
      <c r="AN10" s="13">
        <v>0.15384615384615399</v>
      </c>
      <c r="AO10" s="13">
        <v>0.17037037037037001</v>
      </c>
      <c r="AP10" s="13"/>
      <c r="AQ10" s="13">
        <v>0.1976401179941</v>
      </c>
      <c r="AR10" s="13">
        <v>0.20624999999999999</v>
      </c>
      <c r="AS10" s="13"/>
      <c r="AT10" s="13">
        <v>0.19819819819819801</v>
      </c>
      <c r="AU10" s="13">
        <v>0.20542231491136601</v>
      </c>
      <c r="AV10" s="13"/>
      <c r="AW10" s="13">
        <v>0.19263456090651601</v>
      </c>
      <c r="AX10" s="13">
        <v>0.20566631689401901</v>
      </c>
      <c r="AY10" s="13"/>
      <c r="AZ10" s="13">
        <v>0.232472324723247</v>
      </c>
      <c r="BA10" s="13">
        <v>0.18421052631578899</v>
      </c>
      <c r="BB10" s="13"/>
      <c r="BC10" s="13">
        <v>0.18390804597701099</v>
      </c>
      <c r="BD10" s="13">
        <v>0.208695652173913</v>
      </c>
      <c r="BE10" s="13"/>
      <c r="BF10" s="13">
        <v>0.19852941176470601</v>
      </c>
      <c r="BG10" s="13">
        <v>0.174528301886792</v>
      </c>
      <c r="BH10" s="13"/>
      <c r="BI10" s="13">
        <v>0.28985507246376802</v>
      </c>
      <c r="BJ10" s="13">
        <v>0.190761334473909</v>
      </c>
      <c r="BK10" s="13"/>
      <c r="BL10" s="13">
        <v>0.20990099009901</v>
      </c>
      <c r="BM10" s="13">
        <v>0.19949494949495</v>
      </c>
    </row>
    <row r="11" spans="2:65" x14ac:dyDescent="0.3">
      <c r="B11" s="14" t="s">
        <v>91</v>
      </c>
      <c r="C11" s="22">
        <v>5.4462934947049901E-2</v>
      </c>
      <c r="D11" s="22">
        <v>4.9759229534510403E-2</v>
      </c>
      <c r="E11" s="22">
        <v>5.9248554913294803E-2</v>
      </c>
      <c r="F11" s="22"/>
      <c r="G11" s="22">
        <v>2.7624309392265199E-2</v>
      </c>
      <c r="H11" s="22">
        <v>4.7619047619047603E-2</v>
      </c>
      <c r="I11" s="22">
        <v>4.0590405904058997E-2</v>
      </c>
      <c r="J11" s="22">
        <v>9.9526066350710901E-2</v>
      </c>
      <c r="K11" s="22">
        <v>6.8702290076335895E-2</v>
      </c>
      <c r="L11" s="22">
        <v>5.2631578947368397E-2</v>
      </c>
      <c r="M11" s="22"/>
      <c r="N11" s="22">
        <v>4.6808510638297898E-2</v>
      </c>
      <c r="O11" s="22">
        <v>5.5882352941176501E-2</v>
      </c>
      <c r="P11" s="22">
        <v>5.6179775280898903E-2</v>
      </c>
      <c r="Q11" s="22">
        <v>5.9561128526645801E-2</v>
      </c>
      <c r="R11" s="22"/>
      <c r="S11" s="22">
        <v>3.8062283737024201E-2</v>
      </c>
      <c r="T11" s="22">
        <v>6.7164179104477598E-2</v>
      </c>
      <c r="U11" s="22">
        <v>0.12903225806451599</v>
      </c>
      <c r="V11" s="22">
        <v>3.8095238095238099E-2</v>
      </c>
      <c r="W11" s="22">
        <v>5.0420168067226899E-2</v>
      </c>
      <c r="X11" s="22">
        <v>4.5454545454545497E-2</v>
      </c>
      <c r="Y11" s="22">
        <v>6.5420560747663503E-2</v>
      </c>
      <c r="Z11" s="22">
        <v>0.1</v>
      </c>
      <c r="AA11" s="22">
        <v>5.0314465408804999E-2</v>
      </c>
      <c r="AB11" s="22">
        <v>5.31914893617021E-2</v>
      </c>
      <c r="AC11" s="22">
        <v>4.4117647058823498E-2</v>
      </c>
      <c r="AD11" s="22">
        <v>8.6956521739130405E-2</v>
      </c>
      <c r="AE11" s="22"/>
      <c r="AF11" s="22">
        <v>5.6461731493099097E-2</v>
      </c>
      <c r="AG11" s="22">
        <v>5.0583657587548597E-2</v>
      </c>
      <c r="AH11" s="22"/>
      <c r="AI11" s="22">
        <v>5.93220338983051E-2</v>
      </c>
      <c r="AJ11" s="22">
        <v>2.5974025974026E-2</v>
      </c>
      <c r="AK11" s="22">
        <v>6.9364161849711004E-2</v>
      </c>
      <c r="AL11" s="22"/>
      <c r="AM11" s="22">
        <v>5.8823529411764698E-2</v>
      </c>
      <c r="AN11" s="22">
        <v>5.7692307692307702E-2</v>
      </c>
      <c r="AO11" s="22">
        <v>6.6666666666666693E-2</v>
      </c>
      <c r="AP11" s="22"/>
      <c r="AQ11" s="22">
        <v>4.5722713864306798E-2</v>
      </c>
      <c r="AR11" s="22">
        <v>6.25E-2</v>
      </c>
      <c r="AS11" s="22"/>
      <c r="AT11" s="22">
        <v>4.2042042042041997E-2</v>
      </c>
      <c r="AU11" s="22">
        <v>5.7351407716371199E-2</v>
      </c>
      <c r="AV11" s="22"/>
      <c r="AW11" s="22">
        <v>5.09915014164306E-2</v>
      </c>
      <c r="AX11" s="22">
        <v>5.4564533053515198E-2</v>
      </c>
      <c r="AY11" s="22"/>
      <c r="AZ11" s="22">
        <v>5.9040590405904099E-2</v>
      </c>
      <c r="BA11" s="22">
        <v>4.7368421052631601E-2</v>
      </c>
      <c r="BB11" s="22"/>
      <c r="BC11" s="22">
        <v>5.1724137931034503E-2</v>
      </c>
      <c r="BD11" s="22">
        <v>9.1304347826086998E-2</v>
      </c>
      <c r="BE11" s="22"/>
      <c r="BF11" s="22">
        <v>7.3529411764705899E-2</v>
      </c>
      <c r="BG11" s="22">
        <v>3.77358490566038E-2</v>
      </c>
      <c r="BH11" s="22"/>
      <c r="BI11" s="22">
        <v>4.3478260869565202E-2</v>
      </c>
      <c r="BJ11" s="22">
        <v>5.6458511548331897E-2</v>
      </c>
      <c r="BK11" s="22"/>
      <c r="BL11" s="22">
        <v>6.1386138613861399E-2</v>
      </c>
      <c r="BM11" s="22">
        <v>5.1767676767676803E-2</v>
      </c>
    </row>
    <row r="12" spans="2:65" x14ac:dyDescent="0.3">
      <c r="B12" s="15"/>
    </row>
    <row r="13" spans="2:65" x14ac:dyDescent="0.3">
      <c r="B13" t="s">
        <v>80</v>
      </c>
    </row>
    <row r="14" spans="2:65" x14ac:dyDescent="0.3">
      <c r="B14" t="s">
        <v>81</v>
      </c>
    </row>
    <row r="16" spans="2:65" x14ac:dyDescent="0.3">
      <c r="B16"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393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146</v>
      </c>
      <c r="C8" s="13">
        <v>0.50302571860816903</v>
      </c>
      <c r="D8" s="13">
        <v>0.406099518459069</v>
      </c>
      <c r="E8" s="13">
        <v>0.58815028901734101</v>
      </c>
      <c r="F8" s="13"/>
      <c r="G8" s="13">
        <v>0.54143646408839796</v>
      </c>
      <c r="H8" s="13">
        <v>0.51820728291316498</v>
      </c>
      <c r="I8" s="13">
        <v>0.47601476014760102</v>
      </c>
      <c r="J8" s="13">
        <v>0.51658767772511804</v>
      </c>
      <c r="K8" s="13">
        <v>0.45038167938931301</v>
      </c>
      <c r="L8" s="13">
        <v>0.497076023391813</v>
      </c>
      <c r="M8" s="13"/>
      <c r="N8" s="13">
        <v>0.50638297872340399</v>
      </c>
      <c r="O8" s="13">
        <v>0.51764705882352902</v>
      </c>
      <c r="P8" s="13">
        <v>0.48314606741573002</v>
      </c>
      <c r="Q8" s="13">
        <v>0.49843260188087801</v>
      </c>
      <c r="R8" s="13"/>
      <c r="S8" s="13">
        <v>0.46020761245674702</v>
      </c>
      <c r="T8" s="13">
        <v>0.5</v>
      </c>
      <c r="U8" s="13">
        <v>0.54838709677419395</v>
      </c>
      <c r="V8" s="13">
        <v>0.48571428571428599</v>
      </c>
      <c r="W8" s="13">
        <v>0.51260504201680701</v>
      </c>
      <c r="X8" s="13">
        <v>0.44696969696969702</v>
      </c>
      <c r="Y8" s="13">
        <v>0.48598130841121501</v>
      </c>
      <c r="Z8" s="13">
        <v>0.53333333333333299</v>
      </c>
      <c r="AA8" s="13">
        <v>0.56603773584905703</v>
      </c>
      <c r="AB8" s="13">
        <v>0.56382978723404298</v>
      </c>
      <c r="AC8" s="13">
        <v>0.5</v>
      </c>
      <c r="AD8" s="13">
        <v>0.65217391304347805</v>
      </c>
      <c r="AE8" s="13"/>
      <c r="AF8" s="13">
        <v>0.53199498117942301</v>
      </c>
      <c r="AG8" s="13">
        <v>0.45525291828793801</v>
      </c>
      <c r="AH8" s="13"/>
      <c r="AI8" s="13">
        <v>0.5</v>
      </c>
      <c r="AJ8" s="13">
        <v>0.54545454545454497</v>
      </c>
      <c r="AK8" s="13">
        <v>0.57225433526011604</v>
      </c>
      <c r="AL8" s="13"/>
      <c r="AM8" s="13">
        <v>0.58823529411764697</v>
      </c>
      <c r="AN8" s="13">
        <v>0.5</v>
      </c>
      <c r="AO8" s="13">
        <v>0.451851851851852</v>
      </c>
      <c r="AP8" s="13"/>
      <c r="AQ8" s="13">
        <v>0.473451327433628</v>
      </c>
      <c r="AR8" s="13">
        <v>0.53749999999999998</v>
      </c>
      <c r="AS8" s="13"/>
      <c r="AT8" s="13">
        <v>0.471471471471471</v>
      </c>
      <c r="AU8" s="13">
        <v>0.51720542231491096</v>
      </c>
      <c r="AV8" s="13"/>
      <c r="AW8" s="13">
        <v>0.56090651558073701</v>
      </c>
      <c r="AX8" s="13">
        <v>0.48373557187827898</v>
      </c>
      <c r="AY8" s="13"/>
      <c r="AZ8" s="13">
        <v>0.54981549815498199</v>
      </c>
      <c r="BA8" s="13">
        <v>0.471052631578947</v>
      </c>
      <c r="BB8" s="13"/>
      <c r="BC8" s="13">
        <v>0.57471264367816099</v>
      </c>
      <c r="BD8" s="13">
        <v>0.47391304347826102</v>
      </c>
      <c r="BE8" s="13"/>
      <c r="BF8" s="13">
        <v>0.52941176470588203</v>
      </c>
      <c r="BG8" s="13">
        <v>0.60377358490566002</v>
      </c>
      <c r="BH8" s="13"/>
      <c r="BI8" s="13">
        <v>0.49275362318840599</v>
      </c>
      <c r="BJ8" s="13">
        <v>0.50470487596236102</v>
      </c>
      <c r="BK8" s="13"/>
      <c r="BL8" s="13">
        <v>0.48910891089108899</v>
      </c>
      <c r="BM8" s="13">
        <v>0.51262626262626299</v>
      </c>
    </row>
    <row r="9" spans="2:65" x14ac:dyDescent="0.3">
      <c r="B9" s="14" t="s">
        <v>147</v>
      </c>
      <c r="C9" s="13">
        <v>0.25945537065052898</v>
      </c>
      <c r="D9" s="13">
        <v>0.30658105939004798</v>
      </c>
      <c r="E9" s="13">
        <v>0.21820809248554901</v>
      </c>
      <c r="F9" s="13"/>
      <c r="G9" s="13">
        <v>0.22651933701657501</v>
      </c>
      <c r="H9" s="13">
        <v>0.25490196078431399</v>
      </c>
      <c r="I9" s="13">
        <v>0.25461254612546103</v>
      </c>
      <c r="J9" s="13">
        <v>0.24170616113744101</v>
      </c>
      <c r="K9" s="13">
        <v>0.31297709923664102</v>
      </c>
      <c r="L9" s="13">
        <v>0.29239766081871299</v>
      </c>
      <c r="M9" s="13"/>
      <c r="N9" s="13">
        <v>0.268085106382979</v>
      </c>
      <c r="O9" s="13">
        <v>0.25</v>
      </c>
      <c r="P9" s="13">
        <v>0.26404494382022498</v>
      </c>
      <c r="Q9" s="13">
        <v>0.25078369905956099</v>
      </c>
      <c r="R9" s="13"/>
      <c r="S9" s="13">
        <v>0.26989619377162599</v>
      </c>
      <c r="T9" s="13">
        <v>0.26119402985074602</v>
      </c>
      <c r="U9" s="13">
        <v>0.209677419354839</v>
      </c>
      <c r="V9" s="13">
        <v>0.25714285714285701</v>
      </c>
      <c r="W9" s="13">
        <v>0.28571428571428598</v>
      </c>
      <c r="X9" s="13">
        <v>0.29545454545454503</v>
      </c>
      <c r="Y9" s="13">
        <v>0.29906542056074797</v>
      </c>
      <c r="Z9" s="13">
        <v>0.2</v>
      </c>
      <c r="AA9" s="13">
        <v>0.20754716981132099</v>
      </c>
      <c r="AB9" s="13">
        <v>0.24468085106383</v>
      </c>
      <c r="AC9" s="13">
        <v>0.25</v>
      </c>
      <c r="AD9" s="13">
        <v>0.26086956521739102</v>
      </c>
      <c r="AE9" s="13"/>
      <c r="AF9" s="13">
        <v>0.25345043914679999</v>
      </c>
      <c r="AG9" s="13">
        <v>0.27431906614786</v>
      </c>
      <c r="AH9" s="13"/>
      <c r="AI9" s="13">
        <v>0.29237288135593198</v>
      </c>
      <c r="AJ9" s="13">
        <v>0.246753246753247</v>
      </c>
      <c r="AK9" s="13">
        <v>0.225433526011561</v>
      </c>
      <c r="AL9" s="13"/>
      <c r="AM9" s="13">
        <v>0.25</v>
      </c>
      <c r="AN9" s="13">
        <v>0.28846153846153799</v>
      </c>
      <c r="AO9" s="13">
        <v>0.296296296296296</v>
      </c>
      <c r="AP9" s="13"/>
      <c r="AQ9" s="13">
        <v>0.27433628318584102</v>
      </c>
      <c r="AR9" s="13">
        <v>0.2421875</v>
      </c>
      <c r="AS9" s="13"/>
      <c r="AT9" s="13">
        <v>0.246246246246246</v>
      </c>
      <c r="AU9" s="13">
        <v>0.26485922836287801</v>
      </c>
      <c r="AV9" s="13"/>
      <c r="AW9" s="13">
        <v>0.20963172804532601</v>
      </c>
      <c r="AX9" s="13">
        <v>0.27701993704092298</v>
      </c>
      <c r="AY9" s="13"/>
      <c r="AZ9" s="13">
        <v>0.23985239852398499</v>
      </c>
      <c r="BA9" s="13">
        <v>0.27368421052631597</v>
      </c>
      <c r="BB9" s="13"/>
      <c r="BC9" s="13">
        <v>0.24425287356321801</v>
      </c>
      <c r="BD9" s="13">
        <v>0.26956521739130401</v>
      </c>
      <c r="BE9" s="13"/>
      <c r="BF9" s="13">
        <v>0.25735294117647101</v>
      </c>
      <c r="BG9" s="13">
        <v>0.235849056603774</v>
      </c>
      <c r="BH9" s="13"/>
      <c r="BI9" s="13">
        <v>0.231884057971014</v>
      </c>
      <c r="BJ9" s="13">
        <v>0.264328485885372</v>
      </c>
      <c r="BK9" s="13"/>
      <c r="BL9" s="13">
        <v>0.26534653465346503</v>
      </c>
      <c r="BM9" s="13">
        <v>0.25505050505050503</v>
      </c>
    </row>
    <row r="10" spans="2:65" x14ac:dyDescent="0.3">
      <c r="B10" s="14" t="s">
        <v>148</v>
      </c>
      <c r="C10" s="13">
        <v>0.126323751891074</v>
      </c>
      <c r="D10" s="13">
        <v>0.14446227929374</v>
      </c>
      <c r="E10" s="13">
        <v>0.109826589595376</v>
      </c>
      <c r="F10" s="13"/>
      <c r="G10" s="13">
        <v>0.121546961325967</v>
      </c>
      <c r="H10" s="13">
        <v>0.13445378151260501</v>
      </c>
      <c r="I10" s="13">
        <v>0.13653136531365301</v>
      </c>
      <c r="J10" s="13">
        <v>0.137440758293839</v>
      </c>
      <c r="K10" s="13">
        <v>9.9236641221374003E-2</v>
      </c>
      <c r="L10" s="13">
        <v>0.105263157894737</v>
      </c>
      <c r="M10" s="13"/>
      <c r="N10" s="13">
        <v>0.11914893617021299</v>
      </c>
      <c r="O10" s="13">
        <v>0.126470588235294</v>
      </c>
      <c r="P10" s="13">
        <v>0.12921348314606701</v>
      </c>
      <c r="Q10" s="13">
        <v>0.13479623824451401</v>
      </c>
      <c r="R10" s="13"/>
      <c r="S10" s="13">
        <v>0.14186851211072701</v>
      </c>
      <c r="T10" s="13">
        <v>0.134328358208955</v>
      </c>
      <c r="U10" s="13">
        <v>6.4516129032258104E-2</v>
      </c>
      <c r="V10" s="13">
        <v>0.12380952380952399</v>
      </c>
      <c r="W10" s="13">
        <v>0.126050420168067</v>
      </c>
      <c r="X10" s="13">
        <v>0.13636363636363599</v>
      </c>
      <c r="Y10" s="13">
        <v>0.13084112149532701</v>
      </c>
      <c r="Z10" s="13">
        <v>6.6666666666666693E-2</v>
      </c>
      <c r="AA10" s="13">
        <v>0.14465408805031399</v>
      </c>
      <c r="AB10" s="13">
        <v>9.5744680851063801E-2</v>
      </c>
      <c r="AC10" s="13">
        <v>0.14705882352941199</v>
      </c>
      <c r="AD10" s="13">
        <v>0</v>
      </c>
      <c r="AE10" s="13"/>
      <c r="AF10" s="13">
        <v>0.11417816813048901</v>
      </c>
      <c r="AG10" s="13">
        <v>0.143968871595331</v>
      </c>
      <c r="AH10" s="13"/>
      <c r="AI10" s="13">
        <v>0.105932203389831</v>
      </c>
      <c r="AJ10" s="13">
        <v>0.11688311688311701</v>
      </c>
      <c r="AK10" s="13">
        <v>0.10404624277456601</v>
      </c>
      <c r="AL10" s="13"/>
      <c r="AM10" s="13">
        <v>0.10294117647058799</v>
      </c>
      <c r="AN10" s="13">
        <v>9.6153846153846201E-2</v>
      </c>
      <c r="AO10" s="13">
        <v>0.133333333333333</v>
      </c>
      <c r="AP10" s="13"/>
      <c r="AQ10" s="13">
        <v>0.14011799410029499</v>
      </c>
      <c r="AR10" s="13">
        <v>0.1125</v>
      </c>
      <c r="AS10" s="13"/>
      <c r="AT10" s="13">
        <v>0.153153153153153</v>
      </c>
      <c r="AU10" s="13">
        <v>0.11470281543274199</v>
      </c>
      <c r="AV10" s="13"/>
      <c r="AW10" s="13">
        <v>0.121813031161473</v>
      </c>
      <c r="AX10" s="13">
        <v>0.12801678908709299</v>
      </c>
      <c r="AY10" s="13"/>
      <c r="AZ10" s="13">
        <v>0.116236162361624</v>
      </c>
      <c r="BA10" s="13">
        <v>0.134210526315789</v>
      </c>
      <c r="BB10" s="13"/>
      <c r="BC10" s="13">
        <v>8.6206896551724102E-2</v>
      </c>
      <c r="BD10" s="13">
        <v>0.139130434782609</v>
      </c>
      <c r="BE10" s="13"/>
      <c r="BF10" s="13">
        <v>0.110294117647059</v>
      </c>
      <c r="BG10" s="13">
        <v>7.0754716981132101E-2</v>
      </c>
      <c r="BH10" s="13"/>
      <c r="BI10" s="13">
        <v>0.13768115942028999</v>
      </c>
      <c r="BJ10" s="13">
        <v>0.12318220701454199</v>
      </c>
      <c r="BK10" s="13"/>
      <c r="BL10" s="13">
        <v>0.12673267326732701</v>
      </c>
      <c r="BM10" s="13">
        <v>0.125</v>
      </c>
    </row>
    <row r="11" spans="2:65" x14ac:dyDescent="0.3">
      <c r="B11" s="14" t="s">
        <v>149</v>
      </c>
      <c r="C11" s="13">
        <v>4.5385779122541603E-2</v>
      </c>
      <c r="D11" s="13">
        <v>5.2969502407704698E-2</v>
      </c>
      <c r="E11" s="13">
        <v>3.9017341040462401E-2</v>
      </c>
      <c r="F11" s="13"/>
      <c r="G11" s="13">
        <v>4.9723756906077297E-2</v>
      </c>
      <c r="H11" s="13">
        <v>4.7619047619047603E-2</v>
      </c>
      <c r="I11" s="13">
        <v>4.4280442804428E-2</v>
      </c>
      <c r="J11" s="13">
        <v>3.3175355450236997E-2</v>
      </c>
      <c r="K11" s="13">
        <v>4.58015267175573E-2</v>
      </c>
      <c r="L11" s="13">
        <v>5.2631578947368397E-2</v>
      </c>
      <c r="M11" s="13"/>
      <c r="N11" s="13">
        <v>4.8936170212766E-2</v>
      </c>
      <c r="O11" s="13">
        <v>4.7058823529411799E-2</v>
      </c>
      <c r="P11" s="13">
        <v>6.1797752808988797E-2</v>
      </c>
      <c r="Q11" s="13">
        <v>2.8213166144200601E-2</v>
      </c>
      <c r="R11" s="13"/>
      <c r="S11" s="13">
        <v>5.1903114186851201E-2</v>
      </c>
      <c r="T11" s="13">
        <v>4.47761194029851E-2</v>
      </c>
      <c r="U11" s="13">
        <v>9.6774193548387094E-2</v>
      </c>
      <c r="V11" s="13">
        <v>2.8571428571428598E-2</v>
      </c>
      <c r="W11" s="13">
        <v>2.5210084033613401E-2</v>
      </c>
      <c r="X11" s="13">
        <v>4.5454545454545497E-2</v>
      </c>
      <c r="Y11" s="13">
        <v>4.67289719626168E-2</v>
      </c>
      <c r="Z11" s="13">
        <v>6.6666666666666693E-2</v>
      </c>
      <c r="AA11" s="13">
        <v>3.77358490566038E-2</v>
      </c>
      <c r="AB11" s="13">
        <v>3.1914893617021302E-2</v>
      </c>
      <c r="AC11" s="13">
        <v>5.8823529411764698E-2</v>
      </c>
      <c r="AD11" s="13">
        <v>4.3478260869565202E-2</v>
      </c>
      <c r="AE11" s="13"/>
      <c r="AF11" s="13">
        <v>3.6386449184441699E-2</v>
      </c>
      <c r="AG11" s="13">
        <v>6.0311284046692601E-2</v>
      </c>
      <c r="AH11" s="13"/>
      <c r="AI11" s="13">
        <v>3.8135593220338999E-2</v>
      </c>
      <c r="AJ11" s="13">
        <v>3.8961038961039002E-2</v>
      </c>
      <c r="AK11" s="13">
        <v>4.0462427745664699E-2</v>
      </c>
      <c r="AL11" s="13"/>
      <c r="AM11" s="13">
        <v>1.4705882352941201E-2</v>
      </c>
      <c r="AN11" s="13">
        <v>5.7692307692307702E-2</v>
      </c>
      <c r="AO11" s="13">
        <v>5.1851851851851899E-2</v>
      </c>
      <c r="AP11" s="13"/>
      <c r="AQ11" s="13">
        <v>4.4247787610619503E-2</v>
      </c>
      <c r="AR11" s="13">
        <v>4.3749999999999997E-2</v>
      </c>
      <c r="AS11" s="13"/>
      <c r="AT11" s="13">
        <v>5.1051051051051101E-2</v>
      </c>
      <c r="AU11" s="13">
        <v>4.4838373305526598E-2</v>
      </c>
      <c r="AV11" s="13"/>
      <c r="AW11" s="13">
        <v>4.8158640226628899E-2</v>
      </c>
      <c r="AX11" s="13">
        <v>4.40713536201469E-2</v>
      </c>
      <c r="AY11" s="13"/>
      <c r="AZ11" s="13">
        <v>3.3210332103321E-2</v>
      </c>
      <c r="BA11" s="13">
        <v>5.3947368421052598E-2</v>
      </c>
      <c r="BB11" s="13"/>
      <c r="BC11" s="13">
        <v>3.7356321839080497E-2</v>
      </c>
      <c r="BD11" s="13">
        <v>3.9130434782608699E-2</v>
      </c>
      <c r="BE11" s="13"/>
      <c r="BF11" s="13">
        <v>2.9411764705882401E-2</v>
      </c>
      <c r="BG11" s="13">
        <v>4.2452830188679201E-2</v>
      </c>
      <c r="BH11" s="13"/>
      <c r="BI11" s="13">
        <v>2.8985507246376802E-2</v>
      </c>
      <c r="BJ11" s="13">
        <v>4.7904191616766498E-2</v>
      </c>
      <c r="BK11" s="13"/>
      <c r="BL11" s="13">
        <v>4.5544554455445502E-2</v>
      </c>
      <c r="BM11" s="13">
        <v>4.6717171717171699E-2</v>
      </c>
    </row>
    <row r="12" spans="2:65" x14ac:dyDescent="0.3">
      <c r="B12" s="14" t="s">
        <v>150</v>
      </c>
      <c r="C12" s="13">
        <v>3.9334341906202698E-2</v>
      </c>
      <c r="D12" s="13">
        <v>5.2969502407704698E-2</v>
      </c>
      <c r="E12" s="13">
        <v>2.74566473988439E-2</v>
      </c>
      <c r="F12" s="13"/>
      <c r="G12" s="13">
        <v>2.2099447513812199E-2</v>
      </c>
      <c r="H12" s="13">
        <v>2.8011204481792701E-2</v>
      </c>
      <c r="I12" s="13">
        <v>6.2730627306273101E-2</v>
      </c>
      <c r="J12" s="13">
        <v>4.2654028436019002E-2</v>
      </c>
      <c r="K12" s="13">
        <v>5.34351145038168E-2</v>
      </c>
      <c r="L12" s="13">
        <v>2.9239766081871298E-2</v>
      </c>
      <c r="M12" s="13"/>
      <c r="N12" s="13">
        <v>3.8297872340425497E-2</v>
      </c>
      <c r="O12" s="13">
        <v>4.11764705882353E-2</v>
      </c>
      <c r="P12" s="13">
        <v>4.49438202247191E-2</v>
      </c>
      <c r="Q12" s="13">
        <v>3.7617554858934199E-2</v>
      </c>
      <c r="R12" s="13"/>
      <c r="S12" s="13">
        <v>5.8823529411764698E-2</v>
      </c>
      <c r="T12" s="13">
        <v>2.2388059701492501E-2</v>
      </c>
      <c r="U12" s="13">
        <v>4.8387096774193498E-2</v>
      </c>
      <c r="V12" s="13">
        <v>7.6190476190476197E-2</v>
      </c>
      <c r="W12" s="13">
        <v>8.4033613445378096E-3</v>
      </c>
      <c r="X12" s="13">
        <v>3.03030303030303E-2</v>
      </c>
      <c r="Y12" s="13">
        <v>9.3457943925233603E-3</v>
      </c>
      <c r="Z12" s="13">
        <v>6.6666666666666693E-2</v>
      </c>
      <c r="AA12" s="13">
        <v>3.77358490566038E-2</v>
      </c>
      <c r="AB12" s="13">
        <v>5.31914893617021E-2</v>
      </c>
      <c r="AC12" s="13">
        <v>1.4705882352941201E-2</v>
      </c>
      <c r="AD12" s="13">
        <v>4.3478260869565202E-2</v>
      </c>
      <c r="AE12" s="13"/>
      <c r="AF12" s="13">
        <v>3.8895859473023799E-2</v>
      </c>
      <c r="AG12" s="13">
        <v>3.8910505836575897E-2</v>
      </c>
      <c r="AH12" s="13"/>
      <c r="AI12" s="13">
        <v>4.6610169491525397E-2</v>
      </c>
      <c r="AJ12" s="13">
        <v>3.8961038961039002E-2</v>
      </c>
      <c r="AK12" s="13">
        <v>3.17919075144509E-2</v>
      </c>
      <c r="AL12" s="13"/>
      <c r="AM12" s="13">
        <v>4.4117647058823498E-2</v>
      </c>
      <c r="AN12" s="13">
        <v>1.9230769230769201E-2</v>
      </c>
      <c r="AO12" s="13">
        <v>5.1851851851851899E-2</v>
      </c>
      <c r="AP12" s="13"/>
      <c r="AQ12" s="13">
        <v>4.2772861356932201E-2</v>
      </c>
      <c r="AR12" s="13">
        <v>3.5937499999999997E-2</v>
      </c>
      <c r="AS12" s="13"/>
      <c r="AT12" s="13">
        <v>4.5045045045045001E-2</v>
      </c>
      <c r="AU12" s="13">
        <v>3.5453597497393102E-2</v>
      </c>
      <c r="AV12" s="13"/>
      <c r="AW12" s="13">
        <v>3.1161473087818699E-2</v>
      </c>
      <c r="AX12" s="13">
        <v>4.3022035676810101E-2</v>
      </c>
      <c r="AY12" s="13"/>
      <c r="AZ12" s="13">
        <v>3.87453874538745E-2</v>
      </c>
      <c r="BA12" s="13">
        <v>4.07894736842105E-2</v>
      </c>
      <c r="BB12" s="13"/>
      <c r="BC12" s="13">
        <v>3.7356321839080497E-2</v>
      </c>
      <c r="BD12" s="13">
        <v>3.4782608695652202E-2</v>
      </c>
      <c r="BE12" s="13"/>
      <c r="BF12" s="13">
        <v>4.4117647058823498E-2</v>
      </c>
      <c r="BG12" s="13">
        <v>3.3018867924528301E-2</v>
      </c>
      <c r="BH12" s="13"/>
      <c r="BI12" s="13">
        <v>6.5217391304347797E-2</v>
      </c>
      <c r="BJ12" s="13">
        <v>3.6783575705731403E-2</v>
      </c>
      <c r="BK12" s="13"/>
      <c r="BL12" s="13">
        <v>3.7623762376237602E-2</v>
      </c>
      <c r="BM12" s="13">
        <v>4.0404040404040401E-2</v>
      </c>
    </row>
    <row r="13" spans="2:65" x14ac:dyDescent="0.3">
      <c r="B13" s="14" t="s">
        <v>91</v>
      </c>
      <c r="C13" s="13">
        <v>2.6475037821482601E-2</v>
      </c>
      <c r="D13" s="13">
        <v>3.6918138041733599E-2</v>
      </c>
      <c r="E13" s="13">
        <v>1.7341040462427699E-2</v>
      </c>
      <c r="F13" s="13"/>
      <c r="G13" s="13">
        <v>3.8674033149171297E-2</v>
      </c>
      <c r="H13" s="13">
        <v>1.6806722689075598E-2</v>
      </c>
      <c r="I13" s="13">
        <v>2.5830258302582999E-2</v>
      </c>
      <c r="J13" s="13">
        <v>2.8436018957346001E-2</v>
      </c>
      <c r="K13" s="13">
        <v>3.8167938931297697E-2</v>
      </c>
      <c r="L13" s="13">
        <v>2.3391812865497099E-2</v>
      </c>
      <c r="M13" s="13"/>
      <c r="N13" s="13">
        <v>1.9148936170212801E-2</v>
      </c>
      <c r="O13" s="13">
        <v>1.7647058823529401E-2</v>
      </c>
      <c r="P13" s="13">
        <v>1.6853932584269701E-2</v>
      </c>
      <c r="Q13" s="13">
        <v>5.0156739811912203E-2</v>
      </c>
      <c r="R13" s="13"/>
      <c r="S13" s="13">
        <v>1.73010380622837E-2</v>
      </c>
      <c r="T13" s="13">
        <v>3.7313432835820899E-2</v>
      </c>
      <c r="U13" s="13">
        <v>3.2258064516128997E-2</v>
      </c>
      <c r="V13" s="13">
        <v>2.8571428571428598E-2</v>
      </c>
      <c r="W13" s="13">
        <v>4.20168067226891E-2</v>
      </c>
      <c r="X13" s="13">
        <v>4.5454545454545497E-2</v>
      </c>
      <c r="Y13" s="13">
        <v>2.80373831775701E-2</v>
      </c>
      <c r="Z13" s="13">
        <v>6.6666666666666693E-2</v>
      </c>
      <c r="AA13" s="13">
        <v>6.2893081761006301E-3</v>
      </c>
      <c r="AB13" s="13">
        <v>1.0638297872340399E-2</v>
      </c>
      <c r="AC13" s="13">
        <v>2.9411764705882401E-2</v>
      </c>
      <c r="AD13" s="13">
        <v>0</v>
      </c>
      <c r="AE13" s="13"/>
      <c r="AF13" s="13">
        <v>2.5094102885821801E-2</v>
      </c>
      <c r="AG13" s="13">
        <v>2.7237354085603099E-2</v>
      </c>
      <c r="AH13" s="13"/>
      <c r="AI13" s="13">
        <v>1.6949152542372899E-2</v>
      </c>
      <c r="AJ13" s="13">
        <v>1.2987012987013E-2</v>
      </c>
      <c r="AK13" s="13">
        <v>2.6011560693641599E-2</v>
      </c>
      <c r="AL13" s="13"/>
      <c r="AM13" s="13">
        <v>0</v>
      </c>
      <c r="AN13" s="13">
        <v>3.8461538461538498E-2</v>
      </c>
      <c r="AO13" s="13">
        <v>1.48148148148148E-2</v>
      </c>
      <c r="AP13" s="13"/>
      <c r="AQ13" s="13">
        <v>2.50737463126844E-2</v>
      </c>
      <c r="AR13" s="13">
        <v>2.8125000000000001E-2</v>
      </c>
      <c r="AS13" s="13"/>
      <c r="AT13" s="13">
        <v>3.3033033033033003E-2</v>
      </c>
      <c r="AU13" s="13">
        <v>2.2940563086548502E-2</v>
      </c>
      <c r="AV13" s="13"/>
      <c r="AW13" s="13">
        <v>2.8328611898017001E-2</v>
      </c>
      <c r="AX13" s="13">
        <v>2.4134312696747099E-2</v>
      </c>
      <c r="AY13" s="13"/>
      <c r="AZ13" s="13">
        <v>2.2140221402214E-2</v>
      </c>
      <c r="BA13" s="13">
        <v>2.6315789473684199E-2</v>
      </c>
      <c r="BB13" s="13"/>
      <c r="BC13" s="13">
        <v>2.0114942528735601E-2</v>
      </c>
      <c r="BD13" s="13">
        <v>4.3478260869565202E-2</v>
      </c>
      <c r="BE13" s="13"/>
      <c r="BF13" s="13">
        <v>2.9411764705882401E-2</v>
      </c>
      <c r="BG13" s="13">
        <v>1.41509433962264E-2</v>
      </c>
      <c r="BH13" s="13"/>
      <c r="BI13" s="13">
        <v>4.3478260869565202E-2</v>
      </c>
      <c r="BJ13" s="13">
        <v>2.3096663815226699E-2</v>
      </c>
      <c r="BK13" s="13"/>
      <c r="BL13" s="13">
        <v>3.5643564356435599E-2</v>
      </c>
      <c r="BM13" s="13">
        <v>2.02020202020202E-2</v>
      </c>
    </row>
    <row r="14" spans="2:65" x14ac:dyDescent="0.3">
      <c r="B14" s="14" t="s">
        <v>152</v>
      </c>
      <c r="C14" s="17">
        <v>0.76248108925869895</v>
      </c>
      <c r="D14" s="17">
        <v>0.71268057784911698</v>
      </c>
      <c r="E14" s="17">
        <v>0.80635838150288996</v>
      </c>
      <c r="F14" s="17"/>
      <c r="G14" s="17">
        <v>0.76795580110497197</v>
      </c>
      <c r="H14" s="17">
        <v>0.77310924369747902</v>
      </c>
      <c r="I14" s="17">
        <v>0.73062730627306305</v>
      </c>
      <c r="J14" s="17">
        <v>0.75829383886255897</v>
      </c>
      <c r="K14" s="17">
        <v>0.76335877862595403</v>
      </c>
      <c r="L14" s="17">
        <v>0.78947368421052599</v>
      </c>
      <c r="M14" s="17"/>
      <c r="N14" s="17">
        <v>0.77446808510638299</v>
      </c>
      <c r="O14" s="17">
        <v>0.76764705882352902</v>
      </c>
      <c r="P14" s="17">
        <v>0.74719101123595499</v>
      </c>
      <c r="Q14" s="17">
        <v>0.74921630094043901</v>
      </c>
      <c r="R14" s="17"/>
      <c r="S14" s="17">
        <v>0.73010380622837401</v>
      </c>
      <c r="T14" s="17">
        <v>0.76119402985074602</v>
      </c>
      <c r="U14" s="17">
        <v>0.75806451612903203</v>
      </c>
      <c r="V14" s="17">
        <v>0.74285714285714299</v>
      </c>
      <c r="W14" s="17">
        <v>0.79831932773109204</v>
      </c>
      <c r="X14" s="17">
        <v>0.74242424242424199</v>
      </c>
      <c r="Y14" s="17">
        <v>0.78504672897196304</v>
      </c>
      <c r="Z14" s="17">
        <v>0.73333333333333295</v>
      </c>
      <c r="AA14" s="17">
        <v>0.77358490566037696</v>
      </c>
      <c r="AB14" s="17">
        <v>0.80851063829787195</v>
      </c>
      <c r="AC14" s="17">
        <v>0.75</v>
      </c>
      <c r="AD14" s="17">
        <v>0.91304347826086996</v>
      </c>
      <c r="AE14" s="17"/>
      <c r="AF14" s="17">
        <v>0.785445420326223</v>
      </c>
      <c r="AG14" s="17">
        <v>0.72957198443579796</v>
      </c>
      <c r="AH14" s="17"/>
      <c r="AI14" s="17">
        <v>0.79237288135593198</v>
      </c>
      <c r="AJ14" s="17">
        <v>0.79220779220779203</v>
      </c>
      <c r="AK14" s="17">
        <v>0.79768786127167601</v>
      </c>
      <c r="AL14" s="17"/>
      <c r="AM14" s="17">
        <v>0.83823529411764697</v>
      </c>
      <c r="AN14" s="17">
        <v>0.78846153846153799</v>
      </c>
      <c r="AO14" s="17">
        <v>0.74814814814814801</v>
      </c>
      <c r="AP14" s="17"/>
      <c r="AQ14" s="17">
        <v>0.74778761061946897</v>
      </c>
      <c r="AR14" s="17">
        <v>0.77968749999999998</v>
      </c>
      <c r="AS14" s="17"/>
      <c r="AT14" s="17">
        <v>0.71771771771771797</v>
      </c>
      <c r="AU14" s="17">
        <v>0.78206465067778896</v>
      </c>
      <c r="AV14" s="17"/>
      <c r="AW14" s="17">
        <v>0.77053824362606205</v>
      </c>
      <c r="AX14" s="17">
        <v>0.76075550891920296</v>
      </c>
      <c r="AY14" s="17"/>
      <c r="AZ14" s="17">
        <v>0.78966789667896697</v>
      </c>
      <c r="BA14" s="17">
        <v>0.74473684210526303</v>
      </c>
      <c r="BB14" s="17"/>
      <c r="BC14" s="17">
        <v>0.818965517241379</v>
      </c>
      <c r="BD14" s="17">
        <v>0.74347826086956503</v>
      </c>
      <c r="BE14" s="17"/>
      <c r="BF14" s="17">
        <v>0.78676470588235303</v>
      </c>
      <c r="BG14" s="17">
        <v>0.839622641509434</v>
      </c>
      <c r="BH14" s="17"/>
      <c r="BI14" s="17">
        <v>0.72463768115941996</v>
      </c>
      <c r="BJ14" s="17">
        <v>0.76903336184773297</v>
      </c>
      <c r="BK14" s="17"/>
      <c r="BL14" s="17">
        <v>0.75445544554455402</v>
      </c>
      <c r="BM14" s="17">
        <v>0.76767676767676796</v>
      </c>
    </row>
    <row r="15" spans="2:65" x14ac:dyDescent="0.3">
      <c r="B15" s="14" t="s">
        <v>153</v>
      </c>
      <c r="C15" s="17">
        <v>8.4720121028744294E-2</v>
      </c>
      <c r="D15" s="17">
        <v>0.10593900481540899</v>
      </c>
      <c r="E15" s="17">
        <v>6.6473988439306395E-2</v>
      </c>
      <c r="F15" s="17"/>
      <c r="G15" s="17">
        <v>7.18232044198895E-2</v>
      </c>
      <c r="H15" s="17">
        <v>7.5630252100840303E-2</v>
      </c>
      <c r="I15" s="17">
        <v>0.107011070110701</v>
      </c>
      <c r="J15" s="17">
        <v>7.5829383886255902E-2</v>
      </c>
      <c r="K15" s="17">
        <v>9.9236641221374003E-2</v>
      </c>
      <c r="L15" s="17">
        <v>8.1871345029239803E-2</v>
      </c>
      <c r="M15" s="17"/>
      <c r="N15" s="17">
        <v>8.7234042553191504E-2</v>
      </c>
      <c r="O15" s="17">
        <v>8.8235294117647106E-2</v>
      </c>
      <c r="P15" s="17">
        <v>0.106741573033708</v>
      </c>
      <c r="Q15" s="17">
        <v>6.5830721003134807E-2</v>
      </c>
      <c r="R15" s="17"/>
      <c r="S15" s="17">
        <v>0.110726643598616</v>
      </c>
      <c r="T15" s="17">
        <v>6.7164179104477598E-2</v>
      </c>
      <c r="U15" s="17">
        <v>0.14516129032258099</v>
      </c>
      <c r="V15" s="17">
        <v>0.104761904761905</v>
      </c>
      <c r="W15" s="17">
        <v>3.3613445378151301E-2</v>
      </c>
      <c r="X15" s="17">
        <v>7.5757575757575801E-2</v>
      </c>
      <c r="Y15" s="17">
        <v>5.60747663551402E-2</v>
      </c>
      <c r="Z15" s="17">
        <v>0.133333333333333</v>
      </c>
      <c r="AA15" s="17">
        <v>7.5471698113207503E-2</v>
      </c>
      <c r="AB15" s="17">
        <v>8.5106382978723402E-2</v>
      </c>
      <c r="AC15" s="17">
        <v>7.3529411764705899E-2</v>
      </c>
      <c r="AD15" s="17">
        <v>8.6956521739130405E-2</v>
      </c>
      <c r="AE15" s="17"/>
      <c r="AF15" s="17">
        <v>7.5282308657465505E-2</v>
      </c>
      <c r="AG15" s="17">
        <v>9.9221789883268505E-2</v>
      </c>
      <c r="AH15" s="17"/>
      <c r="AI15" s="17">
        <v>8.4745762711864403E-2</v>
      </c>
      <c r="AJ15" s="17">
        <v>7.7922077922077906E-2</v>
      </c>
      <c r="AK15" s="17">
        <v>7.2254335260115599E-2</v>
      </c>
      <c r="AL15" s="17"/>
      <c r="AM15" s="17">
        <v>5.8823529411764698E-2</v>
      </c>
      <c r="AN15" s="17">
        <v>7.69230769230769E-2</v>
      </c>
      <c r="AO15" s="17">
        <v>0.10370370370370401</v>
      </c>
      <c r="AP15" s="17"/>
      <c r="AQ15" s="17">
        <v>8.70206489675516E-2</v>
      </c>
      <c r="AR15" s="17">
        <v>7.9687499999999994E-2</v>
      </c>
      <c r="AS15" s="17"/>
      <c r="AT15" s="17">
        <v>9.6096096096096095E-2</v>
      </c>
      <c r="AU15" s="17">
        <v>8.0291970802919693E-2</v>
      </c>
      <c r="AV15" s="17"/>
      <c r="AW15" s="17">
        <v>7.9320113314447604E-2</v>
      </c>
      <c r="AX15" s="17">
        <v>8.7093389296956994E-2</v>
      </c>
      <c r="AY15" s="17"/>
      <c r="AZ15" s="17">
        <v>7.1955719557195597E-2</v>
      </c>
      <c r="BA15" s="17">
        <v>9.4736842105263203E-2</v>
      </c>
      <c r="BB15" s="17"/>
      <c r="BC15" s="17">
        <v>7.4712643678160898E-2</v>
      </c>
      <c r="BD15" s="17">
        <v>7.3913043478260901E-2</v>
      </c>
      <c r="BE15" s="17"/>
      <c r="BF15" s="17">
        <v>7.3529411764705899E-2</v>
      </c>
      <c r="BG15" s="17">
        <v>7.5471698113207503E-2</v>
      </c>
      <c r="BH15" s="17"/>
      <c r="BI15" s="17">
        <v>9.4202898550724598E-2</v>
      </c>
      <c r="BJ15" s="17">
        <v>8.4687767322497901E-2</v>
      </c>
      <c r="BK15" s="17"/>
      <c r="BL15" s="17">
        <v>8.3168316831683201E-2</v>
      </c>
      <c r="BM15" s="17">
        <v>8.7121212121212099E-2</v>
      </c>
    </row>
    <row r="16" spans="2:65" x14ac:dyDescent="0.3">
      <c r="B16" s="14" t="s">
        <v>78</v>
      </c>
      <c r="C16" s="18">
        <v>0.67776096822995502</v>
      </c>
      <c r="D16" s="18">
        <v>0.60674157303370801</v>
      </c>
      <c r="E16" s="18">
        <v>0.739884393063584</v>
      </c>
      <c r="F16" s="18"/>
      <c r="G16" s="18">
        <v>0.69613259668508298</v>
      </c>
      <c r="H16" s="18">
        <v>0.69747899159663895</v>
      </c>
      <c r="I16" s="18">
        <v>0.62361623616236195</v>
      </c>
      <c r="J16" s="18">
        <v>0.68246445497630304</v>
      </c>
      <c r="K16" s="18">
        <v>0.66412213740458004</v>
      </c>
      <c r="L16" s="18">
        <v>0.70760233918128701</v>
      </c>
      <c r="M16" s="18"/>
      <c r="N16" s="18">
        <v>0.68723404255319198</v>
      </c>
      <c r="O16" s="18">
        <v>0.67941176470588205</v>
      </c>
      <c r="P16" s="18">
        <v>0.64044943820224698</v>
      </c>
      <c r="Q16" s="18">
        <v>0.68338557993730398</v>
      </c>
      <c r="R16" s="18"/>
      <c r="S16" s="18">
        <v>0.61937716262975795</v>
      </c>
      <c r="T16" s="18">
        <v>0.69402985074626899</v>
      </c>
      <c r="U16" s="18">
        <v>0.61290322580645196</v>
      </c>
      <c r="V16" s="18">
        <v>0.63809523809523805</v>
      </c>
      <c r="W16" s="18">
        <v>0.76470588235294101</v>
      </c>
      <c r="X16" s="18">
        <v>0.66666666666666696</v>
      </c>
      <c r="Y16" s="18">
        <v>0.72897196261682196</v>
      </c>
      <c r="Z16" s="18">
        <v>0.6</v>
      </c>
      <c r="AA16" s="18">
        <v>0.69811320754716999</v>
      </c>
      <c r="AB16" s="18">
        <v>0.72340425531914898</v>
      </c>
      <c r="AC16" s="18">
        <v>0.67647058823529405</v>
      </c>
      <c r="AD16" s="18">
        <v>0.82608695652173902</v>
      </c>
      <c r="AE16" s="18"/>
      <c r="AF16" s="18">
        <v>0.71016311166875801</v>
      </c>
      <c r="AG16" s="18">
        <v>0.63035019455252905</v>
      </c>
      <c r="AH16" s="18"/>
      <c r="AI16" s="18">
        <v>0.70762711864406802</v>
      </c>
      <c r="AJ16" s="18">
        <v>0.71428571428571397</v>
      </c>
      <c r="AK16" s="18">
        <v>0.72543352601156097</v>
      </c>
      <c r="AL16" s="18"/>
      <c r="AM16" s="18">
        <v>0.77941176470588203</v>
      </c>
      <c r="AN16" s="18">
        <v>0.71153846153846101</v>
      </c>
      <c r="AO16" s="18">
        <v>0.64444444444444404</v>
      </c>
      <c r="AP16" s="18"/>
      <c r="AQ16" s="18">
        <v>0.66076696165191695</v>
      </c>
      <c r="AR16" s="18">
        <v>0.7</v>
      </c>
      <c r="AS16" s="18"/>
      <c r="AT16" s="18">
        <v>0.62162162162162105</v>
      </c>
      <c r="AU16" s="18">
        <v>0.70177267987487002</v>
      </c>
      <c r="AV16" s="18"/>
      <c r="AW16" s="18">
        <v>0.69121813031161505</v>
      </c>
      <c r="AX16" s="18">
        <v>0.67366211962224598</v>
      </c>
      <c r="AY16" s="18"/>
      <c r="AZ16" s="18">
        <v>0.71771217712177104</v>
      </c>
      <c r="BA16" s="18">
        <v>0.65</v>
      </c>
      <c r="BB16" s="18"/>
      <c r="BC16" s="18">
        <v>0.74425287356321801</v>
      </c>
      <c r="BD16" s="18">
        <v>0.66956521739130404</v>
      </c>
      <c r="BE16" s="18"/>
      <c r="BF16" s="18">
        <v>0.71323529411764697</v>
      </c>
      <c r="BG16" s="18">
        <v>0.76415094339622602</v>
      </c>
      <c r="BH16" s="18"/>
      <c r="BI16" s="18">
        <v>0.63043478260869601</v>
      </c>
      <c r="BJ16" s="18">
        <v>0.68434559452523502</v>
      </c>
      <c r="BK16" s="18"/>
      <c r="BL16" s="18">
        <v>0.671287128712871</v>
      </c>
      <c r="BM16" s="18">
        <v>0.68055555555555602</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I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9" width="20.77734375" customWidth="1"/>
  </cols>
  <sheetData>
    <row r="2" spans="2:9" ht="40.049999999999997" customHeight="1" x14ac:dyDescent="0.3">
      <c r="D2" s="32" t="s">
        <v>403</v>
      </c>
      <c r="E2" s="29"/>
      <c r="F2" s="29"/>
      <c r="G2" s="29"/>
      <c r="H2" s="29"/>
      <c r="I2" s="29"/>
    </row>
    <row r="6" spans="2:9" ht="49.95" customHeight="1" x14ac:dyDescent="0.3">
      <c r="B6" s="16" t="s">
        <v>15</v>
      </c>
      <c r="C6" s="16" t="s">
        <v>394</v>
      </c>
      <c r="D6" s="16" t="s">
        <v>395</v>
      </c>
      <c r="E6" s="16" t="s">
        <v>396</v>
      </c>
      <c r="F6" s="16" t="s">
        <v>397</v>
      </c>
      <c r="G6" s="16" t="s">
        <v>398</v>
      </c>
      <c r="H6" s="16" t="s">
        <v>399</v>
      </c>
    </row>
    <row r="7" spans="2:9" x14ac:dyDescent="0.3">
      <c r="B7" s="14" t="s">
        <v>400</v>
      </c>
      <c r="C7" s="13">
        <v>0.61043872919818498</v>
      </c>
      <c r="D7" s="13">
        <v>0.56732223903177004</v>
      </c>
      <c r="E7" s="13">
        <v>0.490166414523449</v>
      </c>
      <c r="F7" s="13">
        <v>0.41830559757942498</v>
      </c>
      <c r="G7" s="13">
        <v>0.32299546142208801</v>
      </c>
      <c r="H7" s="13">
        <v>0.26701966717095299</v>
      </c>
    </row>
    <row r="8" spans="2:9" x14ac:dyDescent="0.3">
      <c r="B8" s="14" t="s">
        <v>71</v>
      </c>
      <c r="C8" s="13">
        <v>0.26701966717095299</v>
      </c>
      <c r="D8" s="13">
        <v>0.28214826021180001</v>
      </c>
      <c r="E8" s="13">
        <v>0.34568835098335898</v>
      </c>
      <c r="F8" s="13">
        <v>0.32223903177004498</v>
      </c>
      <c r="G8" s="13">
        <v>0.34644478063540102</v>
      </c>
      <c r="H8" s="13">
        <v>0.33055975794251102</v>
      </c>
    </row>
    <row r="9" spans="2:9" x14ac:dyDescent="0.3">
      <c r="B9" s="14" t="s">
        <v>401</v>
      </c>
      <c r="C9" s="13">
        <v>8.3963691376701996E-2</v>
      </c>
      <c r="D9" s="13">
        <v>9.9092284417549206E-2</v>
      </c>
      <c r="E9" s="13">
        <v>0.112708018154312</v>
      </c>
      <c r="F9" s="13">
        <v>0.14674735249621801</v>
      </c>
      <c r="G9" s="13">
        <v>0.17019667170953101</v>
      </c>
      <c r="H9" s="13">
        <v>0.22390317700453899</v>
      </c>
    </row>
    <row r="10" spans="2:9" x14ac:dyDescent="0.3">
      <c r="B10" s="14" t="s">
        <v>73</v>
      </c>
      <c r="C10" s="13">
        <v>2.1180030257186101E-2</v>
      </c>
      <c r="D10" s="13">
        <v>2.6475037821482601E-2</v>
      </c>
      <c r="E10" s="13">
        <v>2.8744326777609699E-2</v>
      </c>
      <c r="F10" s="13">
        <v>6.5809379727685302E-2</v>
      </c>
      <c r="G10" s="13">
        <v>7.48865355521936E-2</v>
      </c>
      <c r="H10" s="13">
        <v>0.11346444780635399</v>
      </c>
    </row>
    <row r="11" spans="2:9" x14ac:dyDescent="0.3">
      <c r="B11" s="14" t="s">
        <v>402</v>
      </c>
      <c r="C11" s="13">
        <v>9.8335854765506797E-3</v>
      </c>
      <c r="D11" s="13">
        <v>1.2102874432677799E-2</v>
      </c>
      <c r="E11" s="13">
        <v>1.2859304084720099E-2</v>
      </c>
      <c r="F11" s="13">
        <v>2.7987897125567301E-2</v>
      </c>
      <c r="G11" s="13">
        <v>3.32829046898638E-2</v>
      </c>
      <c r="H11" s="13">
        <v>3.4795763993948597E-2</v>
      </c>
    </row>
    <row r="12" spans="2:9" x14ac:dyDescent="0.3">
      <c r="B12" s="14" t="s">
        <v>91</v>
      </c>
      <c r="C12" s="13">
        <v>7.5642965204235999E-3</v>
      </c>
      <c r="D12" s="13">
        <v>1.2859304084720099E-2</v>
      </c>
      <c r="E12" s="13">
        <v>9.8335854765506797E-3</v>
      </c>
      <c r="F12" s="13">
        <v>1.8910741301058999E-2</v>
      </c>
      <c r="G12" s="13">
        <v>5.2193645990922799E-2</v>
      </c>
      <c r="H12" s="13">
        <v>3.02571860816944E-2</v>
      </c>
    </row>
    <row r="13" spans="2:9" x14ac:dyDescent="0.3">
      <c r="B13" s="19" t="s">
        <v>76</v>
      </c>
      <c r="C13" s="17">
        <v>0.87745839636913803</v>
      </c>
      <c r="D13" s="17">
        <v>0.84947049924356999</v>
      </c>
      <c r="E13" s="17">
        <v>0.83585476550680804</v>
      </c>
      <c r="F13" s="17">
        <v>0.74054462934946996</v>
      </c>
      <c r="G13" s="17">
        <v>0.66944024205748898</v>
      </c>
      <c r="H13" s="17">
        <v>0.59757942511346496</v>
      </c>
    </row>
    <row r="14" spans="2:9" x14ac:dyDescent="0.3">
      <c r="B14" s="19" t="s">
        <v>77</v>
      </c>
      <c r="C14" s="17">
        <v>3.1013615733736798E-2</v>
      </c>
      <c r="D14" s="17">
        <v>3.85779122541604E-2</v>
      </c>
      <c r="E14" s="17">
        <v>4.16036308623298E-2</v>
      </c>
      <c r="F14" s="17">
        <v>9.3797276853252606E-2</v>
      </c>
      <c r="G14" s="17">
        <v>0.10816944024205701</v>
      </c>
      <c r="H14" s="17">
        <v>0.14826021180030299</v>
      </c>
    </row>
    <row r="15" spans="2:9" x14ac:dyDescent="0.3">
      <c r="B15" s="19" t="s">
        <v>78</v>
      </c>
      <c r="C15" s="18">
        <v>0.84644478063540096</v>
      </c>
      <c r="D15" s="18">
        <v>0.81089258698941002</v>
      </c>
      <c r="E15" s="18">
        <v>0.79425113464447805</v>
      </c>
      <c r="F15" s="18">
        <v>0.64674735249621795</v>
      </c>
      <c r="G15" s="18">
        <v>0.56127080181543099</v>
      </c>
      <c r="H15" s="18">
        <v>0.44931921331316199</v>
      </c>
    </row>
    <row r="16" spans="2:9" x14ac:dyDescent="0.3">
      <c r="B16" s="15"/>
      <c r="C16" s="15"/>
      <c r="D16" s="15"/>
      <c r="E16" s="15"/>
      <c r="F16" s="15"/>
      <c r="G16" s="15"/>
      <c r="H16" s="15"/>
    </row>
    <row r="17" spans="2:2" x14ac:dyDescent="0.3">
      <c r="B17" t="s">
        <v>80</v>
      </c>
    </row>
    <row r="18" spans="2:2" x14ac:dyDescent="0.3">
      <c r="B18" t="s">
        <v>81</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404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0.56732223903177004</v>
      </c>
      <c r="D8" s="13">
        <v>0.53451043338683801</v>
      </c>
      <c r="E8" s="13">
        <v>0.59826589595375701</v>
      </c>
      <c r="F8" s="13"/>
      <c r="G8" s="13">
        <v>0.45856353591160198</v>
      </c>
      <c r="H8" s="13">
        <v>0.59103641456582601</v>
      </c>
      <c r="I8" s="13">
        <v>0.54981549815498199</v>
      </c>
      <c r="J8" s="13">
        <v>0.61137440758293804</v>
      </c>
      <c r="K8" s="13">
        <v>0.58778625954198505</v>
      </c>
      <c r="L8" s="13">
        <v>0.59064327485380097</v>
      </c>
      <c r="M8" s="13"/>
      <c r="N8" s="13">
        <v>0.58510638297872297</v>
      </c>
      <c r="O8" s="13">
        <v>0.54411764705882304</v>
      </c>
      <c r="P8" s="13">
        <v>0.60674157303370801</v>
      </c>
      <c r="Q8" s="13">
        <v>0.54545454545454497</v>
      </c>
      <c r="R8" s="13"/>
      <c r="S8" s="13">
        <v>0.56055363321799301</v>
      </c>
      <c r="T8" s="13">
        <v>0.54477611940298498</v>
      </c>
      <c r="U8" s="13">
        <v>0.532258064516129</v>
      </c>
      <c r="V8" s="13">
        <v>0.61904761904761896</v>
      </c>
      <c r="W8" s="13">
        <v>0.56302521008403394</v>
      </c>
      <c r="X8" s="13">
        <v>0.48484848484848497</v>
      </c>
      <c r="Y8" s="13">
        <v>0.579439252336449</v>
      </c>
      <c r="Z8" s="13">
        <v>0.56666666666666698</v>
      </c>
      <c r="AA8" s="13">
        <v>0.58490566037735803</v>
      </c>
      <c r="AB8" s="13">
        <v>0.64893617021276595</v>
      </c>
      <c r="AC8" s="13">
        <v>0.54411764705882304</v>
      </c>
      <c r="AD8" s="13">
        <v>0.69565217391304301</v>
      </c>
      <c r="AE8" s="13"/>
      <c r="AF8" s="13">
        <v>0.54328732747804298</v>
      </c>
      <c r="AG8" s="13">
        <v>0.60700389105058405</v>
      </c>
      <c r="AH8" s="13"/>
      <c r="AI8" s="13">
        <v>0.54661016949152497</v>
      </c>
      <c r="AJ8" s="13">
        <v>0.61038961038961004</v>
      </c>
      <c r="AK8" s="13">
        <v>0.479768786127168</v>
      </c>
      <c r="AL8" s="13"/>
      <c r="AM8" s="13">
        <v>0.61764705882352899</v>
      </c>
      <c r="AN8" s="13">
        <v>0.57692307692307698</v>
      </c>
      <c r="AO8" s="13">
        <v>0.51851851851851805</v>
      </c>
      <c r="AP8" s="13"/>
      <c r="AQ8" s="13">
        <v>0.57522123893805299</v>
      </c>
      <c r="AR8" s="13">
        <v>0.5625</v>
      </c>
      <c r="AS8" s="13"/>
      <c r="AT8" s="13">
        <v>0.57357357357357397</v>
      </c>
      <c r="AU8" s="13">
        <v>0.56830031282586002</v>
      </c>
      <c r="AV8" s="13"/>
      <c r="AW8" s="13">
        <v>0.58073654390934804</v>
      </c>
      <c r="AX8" s="13">
        <v>0.56453305351521499</v>
      </c>
      <c r="AY8" s="13"/>
      <c r="AZ8" s="13">
        <v>0.58302583025830301</v>
      </c>
      <c r="BA8" s="13">
        <v>0.557894736842105</v>
      </c>
      <c r="BB8" s="13"/>
      <c r="BC8" s="13">
        <v>0.52873563218390796</v>
      </c>
      <c r="BD8" s="13">
        <v>0.495652173913044</v>
      </c>
      <c r="BE8" s="13"/>
      <c r="BF8" s="13">
        <v>0.52205882352941202</v>
      </c>
      <c r="BG8" s="13">
        <v>0.53301886792452802</v>
      </c>
      <c r="BH8" s="13"/>
      <c r="BI8" s="13">
        <v>0.5</v>
      </c>
      <c r="BJ8" s="13">
        <v>0.57656116338751096</v>
      </c>
      <c r="BK8" s="13"/>
      <c r="BL8" s="13">
        <v>0.54653465346534702</v>
      </c>
      <c r="BM8" s="13">
        <v>0.58333333333333304</v>
      </c>
    </row>
    <row r="9" spans="2:65" x14ac:dyDescent="0.3">
      <c r="B9" s="14" t="s">
        <v>71</v>
      </c>
      <c r="C9" s="13">
        <v>0.28214826021180001</v>
      </c>
      <c r="D9" s="13">
        <v>0.29213483146067398</v>
      </c>
      <c r="E9" s="13">
        <v>0.27312138728323698</v>
      </c>
      <c r="F9" s="13"/>
      <c r="G9" s="13">
        <v>0.40331491712707201</v>
      </c>
      <c r="H9" s="13">
        <v>0.271708683473389</v>
      </c>
      <c r="I9" s="13">
        <v>0.287822878228782</v>
      </c>
      <c r="J9" s="13">
        <v>0.23696682464454999</v>
      </c>
      <c r="K9" s="13">
        <v>0.244274809160305</v>
      </c>
      <c r="L9" s="13">
        <v>0.251461988304094</v>
      </c>
      <c r="M9" s="13"/>
      <c r="N9" s="13">
        <v>0.27234042553191501</v>
      </c>
      <c r="O9" s="13">
        <v>0.30588235294117599</v>
      </c>
      <c r="P9" s="13">
        <v>0.21910112359550599</v>
      </c>
      <c r="Q9" s="13">
        <v>0.30094043887147298</v>
      </c>
      <c r="R9" s="13"/>
      <c r="S9" s="13">
        <v>0.304498269896194</v>
      </c>
      <c r="T9" s="13">
        <v>0.29104477611940299</v>
      </c>
      <c r="U9" s="13">
        <v>0.25806451612903197</v>
      </c>
      <c r="V9" s="13">
        <v>0.25714285714285701</v>
      </c>
      <c r="W9" s="13">
        <v>0.28571428571428598</v>
      </c>
      <c r="X9" s="13">
        <v>0.32575757575757602</v>
      </c>
      <c r="Y9" s="13">
        <v>0.27102803738317799</v>
      </c>
      <c r="Z9" s="13">
        <v>0.233333333333333</v>
      </c>
      <c r="AA9" s="13">
        <v>0.30188679245283001</v>
      </c>
      <c r="AB9" s="13">
        <v>0.20212765957446799</v>
      </c>
      <c r="AC9" s="13">
        <v>0.26470588235294101</v>
      </c>
      <c r="AD9" s="13">
        <v>0.217391304347826</v>
      </c>
      <c r="AE9" s="13"/>
      <c r="AF9" s="13">
        <v>0.30865746549560902</v>
      </c>
      <c r="AG9" s="13">
        <v>0.243190661478599</v>
      </c>
      <c r="AH9" s="13"/>
      <c r="AI9" s="13">
        <v>0.34322033898305099</v>
      </c>
      <c r="AJ9" s="13">
        <v>0.207792207792208</v>
      </c>
      <c r="AK9" s="13">
        <v>0.329479768786127</v>
      </c>
      <c r="AL9" s="13"/>
      <c r="AM9" s="13">
        <v>0.29411764705882398</v>
      </c>
      <c r="AN9" s="13">
        <v>0.28846153846153799</v>
      </c>
      <c r="AO9" s="13">
        <v>0.30370370370370398</v>
      </c>
      <c r="AP9" s="13"/>
      <c r="AQ9" s="13">
        <v>0.28171091445427698</v>
      </c>
      <c r="AR9" s="13">
        <v>0.27812500000000001</v>
      </c>
      <c r="AS9" s="13"/>
      <c r="AT9" s="13">
        <v>0.28828828828828801</v>
      </c>
      <c r="AU9" s="13">
        <v>0.279457768508863</v>
      </c>
      <c r="AV9" s="13"/>
      <c r="AW9" s="13">
        <v>0.28328611898016998</v>
      </c>
      <c r="AX9" s="13">
        <v>0.28121720881427098</v>
      </c>
      <c r="AY9" s="13"/>
      <c r="AZ9" s="13">
        <v>0.26199261992619899</v>
      </c>
      <c r="BA9" s="13">
        <v>0.29605263157894701</v>
      </c>
      <c r="BB9" s="13"/>
      <c r="BC9" s="13">
        <v>0.31321839080459801</v>
      </c>
      <c r="BD9" s="13">
        <v>0.32608695652173902</v>
      </c>
      <c r="BE9" s="13"/>
      <c r="BF9" s="13">
        <v>0.35294117647058798</v>
      </c>
      <c r="BG9" s="13">
        <v>0.28773584905660399</v>
      </c>
      <c r="BH9" s="13"/>
      <c r="BI9" s="13">
        <v>0.30434782608695699</v>
      </c>
      <c r="BJ9" s="13">
        <v>0.27801539777587703</v>
      </c>
      <c r="BK9" s="13"/>
      <c r="BL9" s="13">
        <v>0.29702970297029702</v>
      </c>
      <c r="BM9" s="13">
        <v>0.27146464646464602</v>
      </c>
    </row>
    <row r="10" spans="2:65" x14ac:dyDescent="0.3">
      <c r="B10" s="14" t="s">
        <v>401</v>
      </c>
      <c r="C10" s="13">
        <v>9.9092284417549206E-2</v>
      </c>
      <c r="D10" s="13">
        <v>9.7913322632423694E-2</v>
      </c>
      <c r="E10" s="13">
        <v>9.8265895953757204E-2</v>
      </c>
      <c r="F10" s="13"/>
      <c r="G10" s="13">
        <v>9.3922651933701695E-2</v>
      </c>
      <c r="H10" s="13">
        <v>8.9635854341736695E-2</v>
      </c>
      <c r="I10" s="13">
        <v>9.9630996309963096E-2</v>
      </c>
      <c r="J10" s="13">
        <v>0.109004739336493</v>
      </c>
      <c r="K10" s="13">
        <v>0.114503816793893</v>
      </c>
      <c r="L10" s="13">
        <v>9.9415204678362595E-2</v>
      </c>
      <c r="M10" s="13"/>
      <c r="N10" s="13">
        <v>0.1</v>
      </c>
      <c r="O10" s="13">
        <v>7.9411764705882307E-2</v>
      </c>
      <c r="P10" s="13">
        <v>0.112359550561798</v>
      </c>
      <c r="Q10" s="13">
        <v>0.112852664576803</v>
      </c>
      <c r="R10" s="13"/>
      <c r="S10" s="13">
        <v>9.3425605536332196E-2</v>
      </c>
      <c r="T10" s="13">
        <v>8.2089552238805999E-2</v>
      </c>
      <c r="U10" s="13">
        <v>0.14516129032258099</v>
      </c>
      <c r="V10" s="13">
        <v>8.5714285714285701E-2</v>
      </c>
      <c r="W10" s="13">
        <v>0.10084033613445401</v>
      </c>
      <c r="X10" s="13">
        <v>0.13636363636363599</v>
      </c>
      <c r="Y10" s="13">
        <v>9.34579439252336E-2</v>
      </c>
      <c r="Z10" s="13">
        <v>0.2</v>
      </c>
      <c r="AA10" s="13">
        <v>5.6603773584905703E-2</v>
      </c>
      <c r="AB10" s="13">
        <v>9.5744680851063801E-2</v>
      </c>
      <c r="AC10" s="13">
        <v>0.13235294117647101</v>
      </c>
      <c r="AD10" s="13">
        <v>8.6956521739130405E-2</v>
      </c>
      <c r="AE10" s="13"/>
      <c r="AF10" s="13">
        <v>9.6612296110414095E-2</v>
      </c>
      <c r="AG10" s="13">
        <v>9.7276264591439704E-2</v>
      </c>
      <c r="AH10" s="13"/>
      <c r="AI10" s="13">
        <v>6.3559322033898302E-2</v>
      </c>
      <c r="AJ10" s="13">
        <v>9.0909090909090898E-2</v>
      </c>
      <c r="AK10" s="13">
        <v>0.12716763005780299</v>
      </c>
      <c r="AL10" s="13"/>
      <c r="AM10" s="13">
        <v>7.3529411764705899E-2</v>
      </c>
      <c r="AN10" s="13">
        <v>3.8461538461538498E-2</v>
      </c>
      <c r="AO10" s="13">
        <v>9.6296296296296297E-2</v>
      </c>
      <c r="AP10" s="13"/>
      <c r="AQ10" s="13">
        <v>0.10176991150442501</v>
      </c>
      <c r="AR10" s="13">
        <v>9.6875000000000003E-2</v>
      </c>
      <c r="AS10" s="13"/>
      <c r="AT10" s="13">
        <v>9.90990990990991E-2</v>
      </c>
      <c r="AU10" s="13">
        <v>9.5933263816475503E-2</v>
      </c>
      <c r="AV10" s="13"/>
      <c r="AW10" s="13">
        <v>7.6487252124645896E-2</v>
      </c>
      <c r="AX10" s="13">
        <v>0.10493179433368301</v>
      </c>
      <c r="AY10" s="13"/>
      <c r="AZ10" s="13">
        <v>9.7785977859778606E-2</v>
      </c>
      <c r="BA10" s="13">
        <v>9.8684210526315805E-2</v>
      </c>
      <c r="BB10" s="13"/>
      <c r="BC10" s="13">
        <v>0.109195402298851</v>
      </c>
      <c r="BD10" s="13">
        <v>0.104347826086957</v>
      </c>
      <c r="BE10" s="13"/>
      <c r="BF10" s="13">
        <v>9.5588235294117599E-2</v>
      </c>
      <c r="BG10" s="13">
        <v>0.117924528301887</v>
      </c>
      <c r="BH10" s="13"/>
      <c r="BI10" s="13">
        <v>0.115942028985507</v>
      </c>
      <c r="BJ10" s="13">
        <v>9.8374679213002594E-2</v>
      </c>
      <c r="BK10" s="13"/>
      <c r="BL10" s="13">
        <v>9.3069306930693096E-2</v>
      </c>
      <c r="BM10" s="13">
        <v>0.10101010101010099</v>
      </c>
    </row>
    <row r="11" spans="2:65" x14ac:dyDescent="0.3">
      <c r="B11" s="14" t="s">
        <v>73</v>
      </c>
      <c r="C11" s="13">
        <v>2.6475037821482601E-2</v>
      </c>
      <c r="D11" s="13">
        <v>3.5313001605136403E-2</v>
      </c>
      <c r="E11" s="13">
        <v>1.87861271676301E-2</v>
      </c>
      <c r="F11" s="13"/>
      <c r="G11" s="13">
        <v>2.7624309392265199E-2</v>
      </c>
      <c r="H11" s="13">
        <v>1.9607843137254902E-2</v>
      </c>
      <c r="I11" s="13">
        <v>4.0590405904058997E-2</v>
      </c>
      <c r="J11" s="13">
        <v>1.8957345971564E-2</v>
      </c>
      <c r="K11" s="13">
        <v>3.0534351145038201E-2</v>
      </c>
      <c r="L11" s="13">
        <v>2.3391812865497099E-2</v>
      </c>
      <c r="M11" s="13"/>
      <c r="N11" s="13">
        <v>2.1276595744680899E-2</v>
      </c>
      <c r="O11" s="13">
        <v>4.11764705882353E-2</v>
      </c>
      <c r="P11" s="13">
        <v>2.8089887640449399E-2</v>
      </c>
      <c r="Q11" s="13">
        <v>1.88087774294671E-2</v>
      </c>
      <c r="R11" s="13"/>
      <c r="S11" s="13">
        <v>2.0761245674740501E-2</v>
      </c>
      <c r="T11" s="13">
        <v>2.9850746268656699E-2</v>
      </c>
      <c r="U11" s="13">
        <v>6.4516129032258104E-2</v>
      </c>
      <c r="V11" s="13">
        <v>9.5238095238095195E-3</v>
      </c>
      <c r="W11" s="13">
        <v>2.5210084033613401E-2</v>
      </c>
      <c r="X11" s="13">
        <v>2.27272727272727E-2</v>
      </c>
      <c r="Y11" s="13">
        <v>3.7383177570093497E-2</v>
      </c>
      <c r="Z11" s="13">
        <v>0</v>
      </c>
      <c r="AA11" s="13">
        <v>2.51572327044025E-2</v>
      </c>
      <c r="AB11" s="13">
        <v>3.1914893617021302E-2</v>
      </c>
      <c r="AC11" s="13">
        <v>4.4117647058823498E-2</v>
      </c>
      <c r="AD11" s="13">
        <v>0</v>
      </c>
      <c r="AE11" s="13"/>
      <c r="AF11" s="13">
        <v>2.88582183186951E-2</v>
      </c>
      <c r="AG11" s="13">
        <v>2.3346303501945501E-2</v>
      </c>
      <c r="AH11" s="13"/>
      <c r="AI11" s="13">
        <v>2.5423728813559299E-2</v>
      </c>
      <c r="AJ11" s="13">
        <v>6.4935064935064901E-2</v>
      </c>
      <c r="AK11" s="13">
        <v>3.17919075144509E-2</v>
      </c>
      <c r="AL11" s="13"/>
      <c r="AM11" s="13">
        <v>0</v>
      </c>
      <c r="AN11" s="13">
        <v>5.7692307692307702E-2</v>
      </c>
      <c r="AO11" s="13">
        <v>5.1851851851851899E-2</v>
      </c>
      <c r="AP11" s="13"/>
      <c r="AQ11" s="13">
        <v>2.21238938053097E-2</v>
      </c>
      <c r="AR11" s="13">
        <v>3.125E-2</v>
      </c>
      <c r="AS11" s="13"/>
      <c r="AT11" s="13">
        <v>1.2012012012012E-2</v>
      </c>
      <c r="AU11" s="13">
        <v>3.1282586027111599E-2</v>
      </c>
      <c r="AV11" s="13"/>
      <c r="AW11" s="13">
        <v>3.39943342776204E-2</v>
      </c>
      <c r="AX11" s="13">
        <v>2.4134312696747099E-2</v>
      </c>
      <c r="AY11" s="13"/>
      <c r="AZ11" s="13">
        <v>2.76752767527675E-2</v>
      </c>
      <c r="BA11" s="13">
        <v>2.6315789473684199E-2</v>
      </c>
      <c r="BB11" s="13"/>
      <c r="BC11" s="13">
        <v>2.2988505747126398E-2</v>
      </c>
      <c r="BD11" s="13">
        <v>4.3478260869565202E-2</v>
      </c>
      <c r="BE11" s="13"/>
      <c r="BF11" s="13">
        <v>0</v>
      </c>
      <c r="BG11" s="13">
        <v>3.77358490566038E-2</v>
      </c>
      <c r="BH11" s="13"/>
      <c r="BI11" s="13">
        <v>3.6231884057971002E-2</v>
      </c>
      <c r="BJ11" s="13">
        <v>2.4807527801539799E-2</v>
      </c>
      <c r="BK11" s="13"/>
      <c r="BL11" s="13">
        <v>2.9702970297029702E-2</v>
      </c>
      <c r="BM11" s="13">
        <v>2.3989898989898999E-2</v>
      </c>
    </row>
    <row r="12" spans="2:65" x14ac:dyDescent="0.3">
      <c r="B12" s="14" t="s">
        <v>402</v>
      </c>
      <c r="C12" s="13">
        <v>1.2102874432677799E-2</v>
      </c>
      <c r="D12" s="13">
        <v>1.92616372391653E-2</v>
      </c>
      <c r="E12" s="13">
        <v>5.78034682080925E-3</v>
      </c>
      <c r="F12" s="13"/>
      <c r="G12" s="13">
        <v>5.5248618784530402E-3</v>
      </c>
      <c r="H12" s="13">
        <v>1.6806722689075598E-2</v>
      </c>
      <c r="I12" s="13">
        <v>1.4760147601476E-2</v>
      </c>
      <c r="J12" s="13">
        <v>9.4786729857819895E-3</v>
      </c>
      <c r="K12" s="13">
        <v>0</v>
      </c>
      <c r="L12" s="13">
        <v>1.7543859649122799E-2</v>
      </c>
      <c r="M12" s="13"/>
      <c r="N12" s="13">
        <v>4.2553191489361703E-3</v>
      </c>
      <c r="O12" s="13">
        <v>1.1764705882352899E-2</v>
      </c>
      <c r="P12" s="13">
        <v>2.8089887640449399E-2</v>
      </c>
      <c r="Q12" s="13">
        <v>1.56739811912226E-2</v>
      </c>
      <c r="R12" s="13"/>
      <c r="S12" s="13">
        <v>1.3840830449827E-2</v>
      </c>
      <c r="T12" s="13">
        <v>1.49253731343284E-2</v>
      </c>
      <c r="U12" s="13">
        <v>0</v>
      </c>
      <c r="V12" s="13">
        <v>1.9047619047619001E-2</v>
      </c>
      <c r="W12" s="13">
        <v>8.4033613445378096E-3</v>
      </c>
      <c r="X12" s="13">
        <v>1.5151515151515201E-2</v>
      </c>
      <c r="Y12" s="13">
        <v>9.3457943925233603E-3</v>
      </c>
      <c r="Z12" s="13">
        <v>0</v>
      </c>
      <c r="AA12" s="13">
        <v>1.25786163522013E-2</v>
      </c>
      <c r="AB12" s="13">
        <v>2.1276595744680899E-2</v>
      </c>
      <c r="AC12" s="13">
        <v>0</v>
      </c>
      <c r="AD12" s="13">
        <v>0</v>
      </c>
      <c r="AE12" s="13"/>
      <c r="AF12" s="13">
        <v>1.3801756587202001E-2</v>
      </c>
      <c r="AG12" s="13">
        <v>9.7276264591439707E-3</v>
      </c>
      <c r="AH12" s="13"/>
      <c r="AI12" s="13">
        <v>1.27118644067797E-2</v>
      </c>
      <c r="AJ12" s="13">
        <v>1.2987012987013E-2</v>
      </c>
      <c r="AK12" s="13">
        <v>1.7341040462427699E-2</v>
      </c>
      <c r="AL12" s="13"/>
      <c r="AM12" s="13">
        <v>0</v>
      </c>
      <c r="AN12" s="13">
        <v>1.9230769230769201E-2</v>
      </c>
      <c r="AO12" s="13">
        <v>2.2222222222222199E-2</v>
      </c>
      <c r="AP12" s="13"/>
      <c r="AQ12" s="13">
        <v>4.4247787610619503E-3</v>
      </c>
      <c r="AR12" s="13">
        <v>2.0312500000000001E-2</v>
      </c>
      <c r="AS12" s="13"/>
      <c r="AT12" s="13">
        <v>1.2012012012012E-2</v>
      </c>
      <c r="AU12" s="13">
        <v>1.2513034410844601E-2</v>
      </c>
      <c r="AV12" s="13"/>
      <c r="AW12" s="13">
        <v>1.4164305949008501E-2</v>
      </c>
      <c r="AX12" s="13">
        <v>1.15424973767051E-2</v>
      </c>
      <c r="AY12" s="13"/>
      <c r="AZ12" s="13">
        <v>1.8450184501845001E-2</v>
      </c>
      <c r="BA12" s="13">
        <v>7.8947368421052599E-3</v>
      </c>
      <c r="BB12" s="13"/>
      <c r="BC12" s="13">
        <v>1.1494252873563199E-2</v>
      </c>
      <c r="BD12" s="13">
        <v>2.1739130434782601E-2</v>
      </c>
      <c r="BE12" s="13"/>
      <c r="BF12" s="13">
        <v>7.3529411764705899E-3</v>
      </c>
      <c r="BG12" s="13">
        <v>1.41509433962264E-2</v>
      </c>
      <c r="BH12" s="13"/>
      <c r="BI12" s="13">
        <v>2.8985507246376802E-2</v>
      </c>
      <c r="BJ12" s="13">
        <v>1.02651839178785E-2</v>
      </c>
      <c r="BK12" s="13"/>
      <c r="BL12" s="13">
        <v>1.38613861386139E-2</v>
      </c>
      <c r="BM12" s="13">
        <v>1.13636363636364E-2</v>
      </c>
    </row>
    <row r="13" spans="2:65" x14ac:dyDescent="0.3">
      <c r="B13" s="14" t="s">
        <v>91</v>
      </c>
      <c r="C13" s="13">
        <v>1.2859304084720099E-2</v>
      </c>
      <c r="D13" s="13">
        <v>2.0866773675762399E-2</v>
      </c>
      <c r="E13" s="13">
        <v>5.78034682080925E-3</v>
      </c>
      <c r="F13" s="13"/>
      <c r="G13" s="13">
        <v>1.1049723756906099E-2</v>
      </c>
      <c r="H13" s="13">
        <v>1.1204481792717101E-2</v>
      </c>
      <c r="I13" s="13">
        <v>7.3800738007380098E-3</v>
      </c>
      <c r="J13" s="13">
        <v>1.4218009478673001E-2</v>
      </c>
      <c r="K13" s="13">
        <v>2.2900763358778602E-2</v>
      </c>
      <c r="L13" s="13">
        <v>1.7543859649122799E-2</v>
      </c>
      <c r="M13" s="13"/>
      <c r="N13" s="13">
        <v>1.7021276595744698E-2</v>
      </c>
      <c r="O13" s="13">
        <v>1.7647058823529401E-2</v>
      </c>
      <c r="P13" s="13">
        <v>5.6179775280898901E-3</v>
      </c>
      <c r="Q13" s="13">
        <v>6.2695924764890297E-3</v>
      </c>
      <c r="R13" s="13"/>
      <c r="S13" s="13">
        <v>6.9204152249135002E-3</v>
      </c>
      <c r="T13" s="13">
        <v>3.7313432835820899E-2</v>
      </c>
      <c r="U13" s="13">
        <v>0</v>
      </c>
      <c r="V13" s="13">
        <v>9.5238095238095195E-3</v>
      </c>
      <c r="W13" s="13">
        <v>1.6806722689075598E-2</v>
      </c>
      <c r="X13" s="13">
        <v>1.5151515151515201E-2</v>
      </c>
      <c r="Y13" s="13">
        <v>9.3457943925233603E-3</v>
      </c>
      <c r="Z13" s="13">
        <v>0</v>
      </c>
      <c r="AA13" s="13">
        <v>1.88679245283019E-2</v>
      </c>
      <c r="AB13" s="13">
        <v>0</v>
      </c>
      <c r="AC13" s="13">
        <v>1.4705882352941201E-2</v>
      </c>
      <c r="AD13" s="13">
        <v>0</v>
      </c>
      <c r="AE13" s="13"/>
      <c r="AF13" s="13">
        <v>8.7829360100376407E-3</v>
      </c>
      <c r="AG13" s="13">
        <v>1.94552529182879E-2</v>
      </c>
      <c r="AH13" s="13"/>
      <c r="AI13" s="13">
        <v>8.4745762711864406E-3</v>
      </c>
      <c r="AJ13" s="13">
        <v>1.2987012987013E-2</v>
      </c>
      <c r="AK13" s="13">
        <v>1.44508670520231E-2</v>
      </c>
      <c r="AL13" s="13"/>
      <c r="AM13" s="13">
        <v>1.4705882352941201E-2</v>
      </c>
      <c r="AN13" s="13">
        <v>1.9230769230769201E-2</v>
      </c>
      <c r="AO13" s="13">
        <v>7.4074074074074103E-3</v>
      </c>
      <c r="AP13" s="13"/>
      <c r="AQ13" s="13">
        <v>1.47492625368732E-2</v>
      </c>
      <c r="AR13" s="13">
        <v>1.0937499999999999E-2</v>
      </c>
      <c r="AS13" s="13"/>
      <c r="AT13" s="13">
        <v>1.5015015015014999E-2</v>
      </c>
      <c r="AU13" s="13">
        <v>1.2513034410844601E-2</v>
      </c>
      <c r="AV13" s="13"/>
      <c r="AW13" s="13">
        <v>1.1331444759206799E-2</v>
      </c>
      <c r="AX13" s="13">
        <v>1.3641133263378799E-2</v>
      </c>
      <c r="AY13" s="13"/>
      <c r="AZ13" s="13">
        <v>1.1070110701107E-2</v>
      </c>
      <c r="BA13" s="13">
        <v>1.3157894736842099E-2</v>
      </c>
      <c r="BB13" s="13"/>
      <c r="BC13" s="13">
        <v>1.4367816091954E-2</v>
      </c>
      <c r="BD13" s="13">
        <v>8.6956521739130401E-3</v>
      </c>
      <c r="BE13" s="13"/>
      <c r="BF13" s="13">
        <v>2.2058823529411801E-2</v>
      </c>
      <c r="BG13" s="13">
        <v>9.4339622641509396E-3</v>
      </c>
      <c r="BH13" s="13"/>
      <c r="BI13" s="13">
        <v>1.4492753623188401E-2</v>
      </c>
      <c r="BJ13" s="13">
        <v>1.19760479041916E-2</v>
      </c>
      <c r="BK13" s="13"/>
      <c r="BL13" s="13">
        <v>1.9801980198019799E-2</v>
      </c>
      <c r="BM13" s="13">
        <v>8.8383838383838398E-3</v>
      </c>
    </row>
    <row r="14" spans="2:65" x14ac:dyDescent="0.3">
      <c r="B14" s="14" t="s">
        <v>76</v>
      </c>
      <c r="C14" s="17">
        <v>0.84947049924356999</v>
      </c>
      <c r="D14" s="17">
        <v>0.826645264847512</v>
      </c>
      <c r="E14" s="17">
        <v>0.87138728323699399</v>
      </c>
      <c r="F14" s="17"/>
      <c r="G14" s="17">
        <v>0.86187845303867405</v>
      </c>
      <c r="H14" s="17">
        <v>0.86274509803921595</v>
      </c>
      <c r="I14" s="17">
        <v>0.83763837638376404</v>
      </c>
      <c r="J14" s="17">
        <v>0.84834123222748803</v>
      </c>
      <c r="K14" s="17">
        <v>0.83206106870229002</v>
      </c>
      <c r="L14" s="17">
        <v>0.84210526315789502</v>
      </c>
      <c r="M14" s="17"/>
      <c r="N14" s="17">
        <v>0.85744680851063804</v>
      </c>
      <c r="O14" s="17">
        <v>0.85</v>
      </c>
      <c r="P14" s="17">
        <v>0.82584269662921395</v>
      </c>
      <c r="Q14" s="17">
        <v>0.84639498432601901</v>
      </c>
      <c r="R14" s="17"/>
      <c r="S14" s="17">
        <v>0.865051903114187</v>
      </c>
      <c r="T14" s="17">
        <v>0.83582089552238803</v>
      </c>
      <c r="U14" s="17">
        <v>0.79032258064516103</v>
      </c>
      <c r="V14" s="17">
        <v>0.87619047619047596</v>
      </c>
      <c r="W14" s="17">
        <v>0.84873949579831898</v>
      </c>
      <c r="X14" s="17">
        <v>0.810606060606061</v>
      </c>
      <c r="Y14" s="17">
        <v>0.85046728971962604</v>
      </c>
      <c r="Z14" s="17">
        <v>0.8</v>
      </c>
      <c r="AA14" s="17">
        <v>0.88679245283018904</v>
      </c>
      <c r="AB14" s="17">
        <v>0.85106382978723405</v>
      </c>
      <c r="AC14" s="17">
        <v>0.80882352941176505</v>
      </c>
      <c r="AD14" s="17">
        <v>0.91304347826086996</v>
      </c>
      <c r="AE14" s="17"/>
      <c r="AF14" s="17">
        <v>0.851944792973651</v>
      </c>
      <c r="AG14" s="17">
        <v>0.85019455252918297</v>
      </c>
      <c r="AH14" s="17"/>
      <c r="AI14" s="17">
        <v>0.88983050847457601</v>
      </c>
      <c r="AJ14" s="17">
        <v>0.81818181818181801</v>
      </c>
      <c r="AK14" s="17">
        <v>0.80924855491329495</v>
      </c>
      <c r="AL14" s="17"/>
      <c r="AM14" s="17">
        <v>0.91176470588235303</v>
      </c>
      <c r="AN14" s="17">
        <v>0.86538461538461497</v>
      </c>
      <c r="AO14" s="17">
        <v>0.82222222222222197</v>
      </c>
      <c r="AP14" s="17"/>
      <c r="AQ14" s="17">
        <v>0.85693215339232998</v>
      </c>
      <c r="AR14" s="17">
        <v>0.84062499999999996</v>
      </c>
      <c r="AS14" s="17"/>
      <c r="AT14" s="17">
        <v>0.86186186186186198</v>
      </c>
      <c r="AU14" s="17">
        <v>0.84775808133472397</v>
      </c>
      <c r="AV14" s="17"/>
      <c r="AW14" s="17">
        <v>0.86402266288951801</v>
      </c>
      <c r="AX14" s="17">
        <v>0.84575026232948602</v>
      </c>
      <c r="AY14" s="17"/>
      <c r="AZ14" s="17">
        <v>0.84501845018450195</v>
      </c>
      <c r="BA14" s="17">
        <v>0.85394736842105301</v>
      </c>
      <c r="BB14" s="17"/>
      <c r="BC14" s="17">
        <v>0.84195402298850597</v>
      </c>
      <c r="BD14" s="17">
        <v>0.82173913043478297</v>
      </c>
      <c r="BE14" s="17"/>
      <c r="BF14" s="17">
        <v>0.875</v>
      </c>
      <c r="BG14" s="17">
        <v>0.820754716981132</v>
      </c>
      <c r="BH14" s="17"/>
      <c r="BI14" s="17">
        <v>0.80434782608695699</v>
      </c>
      <c r="BJ14" s="17">
        <v>0.85457656116338798</v>
      </c>
      <c r="BK14" s="17"/>
      <c r="BL14" s="17">
        <v>0.84356435643564398</v>
      </c>
      <c r="BM14" s="17">
        <v>0.85479797979798</v>
      </c>
    </row>
    <row r="15" spans="2:65" x14ac:dyDescent="0.3">
      <c r="B15" s="14" t="s">
        <v>77</v>
      </c>
      <c r="C15" s="17">
        <v>3.85779122541604E-2</v>
      </c>
      <c r="D15" s="17">
        <v>5.4574638844301797E-2</v>
      </c>
      <c r="E15" s="17">
        <v>2.4566473988439301E-2</v>
      </c>
      <c r="F15" s="17"/>
      <c r="G15" s="17">
        <v>3.3149171270718203E-2</v>
      </c>
      <c r="H15" s="17">
        <v>3.64145658263305E-2</v>
      </c>
      <c r="I15" s="17">
        <v>5.5350553505535097E-2</v>
      </c>
      <c r="J15" s="17">
        <v>2.8436018957346001E-2</v>
      </c>
      <c r="K15" s="17">
        <v>3.0534351145038201E-2</v>
      </c>
      <c r="L15" s="17">
        <v>4.0935672514619902E-2</v>
      </c>
      <c r="M15" s="17"/>
      <c r="N15" s="17">
        <v>2.5531914893616999E-2</v>
      </c>
      <c r="O15" s="17">
        <v>5.29411764705882E-2</v>
      </c>
      <c r="P15" s="17">
        <v>5.6179775280898903E-2</v>
      </c>
      <c r="Q15" s="17">
        <v>3.4482758620689703E-2</v>
      </c>
      <c r="R15" s="17"/>
      <c r="S15" s="17">
        <v>3.4602076124567498E-2</v>
      </c>
      <c r="T15" s="17">
        <v>4.47761194029851E-2</v>
      </c>
      <c r="U15" s="17">
        <v>6.4516129032258104E-2</v>
      </c>
      <c r="V15" s="17">
        <v>2.8571428571428598E-2</v>
      </c>
      <c r="W15" s="17">
        <v>3.3613445378151301E-2</v>
      </c>
      <c r="X15" s="17">
        <v>3.7878787878787901E-2</v>
      </c>
      <c r="Y15" s="17">
        <v>4.67289719626168E-2</v>
      </c>
      <c r="Z15" s="17">
        <v>0</v>
      </c>
      <c r="AA15" s="17">
        <v>3.77358490566038E-2</v>
      </c>
      <c r="AB15" s="17">
        <v>5.31914893617021E-2</v>
      </c>
      <c r="AC15" s="17">
        <v>4.4117647058823498E-2</v>
      </c>
      <c r="AD15" s="17">
        <v>0</v>
      </c>
      <c r="AE15" s="17"/>
      <c r="AF15" s="17">
        <v>4.2659974905897097E-2</v>
      </c>
      <c r="AG15" s="17">
        <v>3.3073929961089502E-2</v>
      </c>
      <c r="AH15" s="17"/>
      <c r="AI15" s="17">
        <v>3.8135593220338999E-2</v>
      </c>
      <c r="AJ15" s="17">
        <v>7.7922077922077906E-2</v>
      </c>
      <c r="AK15" s="17">
        <v>4.9132947976878602E-2</v>
      </c>
      <c r="AL15" s="17"/>
      <c r="AM15" s="17">
        <v>0</v>
      </c>
      <c r="AN15" s="17">
        <v>7.69230769230769E-2</v>
      </c>
      <c r="AO15" s="17">
        <v>7.4074074074074098E-2</v>
      </c>
      <c r="AP15" s="17"/>
      <c r="AQ15" s="17">
        <v>2.6548672566371698E-2</v>
      </c>
      <c r="AR15" s="17">
        <v>5.1562499999999997E-2</v>
      </c>
      <c r="AS15" s="17"/>
      <c r="AT15" s="17">
        <v>2.4024024024024E-2</v>
      </c>
      <c r="AU15" s="17">
        <v>4.3795620437956199E-2</v>
      </c>
      <c r="AV15" s="17"/>
      <c r="AW15" s="17">
        <v>4.8158640226628899E-2</v>
      </c>
      <c r="AX15" s="17">
        <v>3.5676810073452303E-2</v>
      </c>
      <c r="AY15" s="17"/>
      <c r="AZ15" s="17">
        <v>4.6125461254612497E-2</v>
      </c>
      <c r="BA15" s="17">
        <v>3.4210526315789497E-2</v>
      </c>
      <c r="BB15" s="17"/>
      <c r="BC15" s="17">
        <v>3.4482758620689703E-2</v>
      </c>
      <c r="BD15" s="17">
        <v>6.5217391304347797E-2</v>
      </c>
      <c r="BE15" s="17"/>
      <c r="BF15" s="17">
        <v>7.3529411764705899E-3</v>
      </c>
      <c r="BG15" s="17">
        <v>5.1886792452830198E-2</v>
      </c>
      <c r="BH15" s="17"/>
      <c r="BI15" s="17">
        <v>6.5217391304347797E-2</v>
      </c>
      <c r="BJ15" s="17">
        <v>3.5072711719418302E-2</v>
      </c>
      <c r="BK15" s="17"/>
      <c r="BL15" s="17">
        <v>4.3564356435643603E-2</v>
      </c>
      <c r="BM15" s="17">
        <v>3.5353535353535401E-2</v>
      </c>
    </row>
    <row r="16" spans="2:65" x14ac:dyDescent="0.3">
      <c r="B16" s="14" t="s">
        <v>78</v>
      </c>
      <c r="C16" s="18">
        <v>0.81089258698941002</v>
      </c>
      <c r="D16" s="18">
        <v>0.77207062600320997</v>
      </c>
      <c r="E16" s="18">
        <v>0.84682080924855496</v>
      </c>
      <c r="F16" s="18"/>
      <c r="G16" s="18">
        <v>0.82872928176795602</v>
      </c>
      <c r="H16" s="18">
        <v>0.82633053221288499</v>
      </c>
      <c r="I16" s="18">
        <v>0.78228782287822896</v>
      </c>
      <c r="J16" s="18">
        <v>0.81990521327014199</v>
      </c>
      <c r="K16" s="18">
        <v>0.80152671755725202</v>
      </c>
      <c r="L16" s="18">
        <v>0.80116959064327498</v>
      </c>
      <c r="M16" s="18"/>
      <c r="N16" s="18">
        <v>0.83191489361702098</v>
      </c>
      <c r="O16" s="18">
        <v>0.79705882352941204</v>
      </c>
      <c r="P16" s="18">
        <v>0.76966292134831504</v>
      </c>
      <c r="Q16" s="18">
        <v>0.81191222570532895</v>
      </c>
      <c r="R16" s="18"/>
      <c r="S16" s="18">
        <v>0.830449826989619</v>
      </c>
      <c r="T16" s="18">
        <v>0.79104477611940305</v>
      </c>
      <c r="U16" s="18">
        <v>0.72580645161290303</v>
      </c>
      <c r="V16" s="18">
        <v>0.84761904761904805</v>
      </c>
      <c r="W16" s="18">
        <v>0.81512605042016795</v>
      </c>
      <c r="X16" s="18">
        <v>0.77272727272727304</v>
      </c>
      <c r="Y16" s="18">
        <v>0.80373831775700899</v>
      </c>
      <c r="Z16" s="18">
        <v>0.8</v>
      </c>
      <c r="AA16" s="18">
        <v>0.84905660377358505</v>
      </c>
      <c r="AB16" s="18">
        <v>0.79787234042553201</v>
      </c>
      <c r="AC16" s="18">
        <v>0.76470588235294101</v>
      </c>
      <c r="AD16" s="18">
        <v>0.91304347826086996</v>
      </c>
      <c r="AE16" s="18"/>
      <c r="AF16" s="18">
        <v>0.80928481806775399</v>
      </c>
      <c r="AG16" s="18">
        <v>0.81712062256809304</v>
      </c>
      <c r="AH16" s="18"/>
      <c r="AI16" s="18">
        <v>0.85169491525423702</v>
      </c>
      <c r="AJ16" s="18">
        <v>0.74025974025973995</v>
      </c>
      <c r="AK16" s="18">
        <v>0.760115606936416</v>
      </c>
      <c r="AL16" s="18"/>
      <c r="AM16" s="18">
        <v>0.91176470588235303</v>
      </c>
      <c r="AN16" s="18">
        <v>0.78846153846153799</v>
      </c>
      <c r="AO16" s="18">
        <v>0.74814814814814801</v>
      </c>
      <c r="AP16" s="18"/>
      <c r="AQ16" s="18">
        <v>0.83038348082595903</v>
      </c>
      <c r="AR16" s="18">
        <v>0.7890625</v>
      </c>
      <c r="AS16" s="18"/>
      <c r="AT16" s="18">
        <v>0.83783783783783805</v>
      </c>
      <c r="AU16" s="18">
        <v>0.80396246089676704</v>
      </c>
      <c r="AV16" s="18"/>
      <c r="AW16" s="18">
        <v>0.81586402266289004</v>
      </c>
      <c r="AX16" s="18">
        <v>0.810073452256034</v>
      </c>
      <c r="AY16" s="18"/>
      <c r="AZ16" s="18">
        <v>0.79889298892988903</v>
      </c>
      <c r="BA16" s="18">
        <v>0.81973684210526299</v>
      </c>
      <c r="BB16" s="18"/>
      <c r="BC16" s="18">
        <v>0.80747126436781602</v>
      </c>
      <c r="BD16" s="18">
        <v>0.75652173913043497</v>
      </c>
      <c r="BE16" s="18"/>
      <c r="BF16" s="18">
        <v>0.86764705882352899</v>
      </c>
      <c r="BG16" s="18">
        <v>0.76886792452830199</v>
      </c>
      <c r="BH16" s="18"/>
      <c r="BI16" s="18">
        <v>0.73913043478260898</v>
      </c>
      <c r="BJ16" s="18">
        <v>0.81950384944396903</v>
      </c>
      <c r="BK16" s="18"/>
      <c r="BL16" s="18">
        <v>0.8</v>
      </c>
      <c r="BM16" s="18">
        <v>0.81944444444444497</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405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0.26701966717095299</v>
      </c>
      <c r="D8" s="13">
        <v>0.28089887640449401</v>
      </c>
      <c r="E8" s="13">
        <v>0.25433526011560698</v>
      </c>
      <c r="F8" s="13"/>
      <c r="G8" s="13">
        <v>0.198895027624309</v>
      </c>
      <c r="H8" s="13">
        <v>0.27450980392156898</v>
      </c>
      <c r="I8" s="13">
        <v>0.28044280442804398</v>
      </c>
      <c r="J8" s="13">
        <v>0.28436018957345999</v>
      </c>
      <c r="K8" s="13">
        <v>0.29007633587786302</v>
      </c>
      <c r="L8" s="13">
        <v>0.26315789473684198</v>
      </c>
      <c r="M8" s="13"/>
      <c r="N8" s="13">
        <v>0.25957446808510598</v>
      </c>
      <c r="O8" s="13">
        <v>0.25588235294117601</v>
      </c>
      <c r="P8" s="13">
        <v>0.32022471910112399</v>
      </c>
      <c r="Q8" s="13">
        <v>0.263322884012539</v>
      </c>
      <c r="R8" s="13"/>
      <c r="S8" s="13">
        <v>0.25951557093425598</v>
      </c>
      <c r="T8" s="13">
        <v>0.25373134328358199</v>
      </c>
      <c r="U8" s="13">
        <v>0.29032258064516098</v>
      </c>
      <c r="V8" s="13">
        <v>0.27619047619047599</v>
      </c>
      <c r="W8" s="13">
        <v>0.30252100840336099</v>
      </c>
      <c r="X8" s="13">
        <v>0.28030303030303</v>
      </c>
      <c r="Y8" s="13">
        <v>0.27102803738317799</v>
      </c>
      <c r="Z8" s="13">
        <v>0.33333333333333298</v>
      </c>
      <c r="AA8" s="13">
        <v>0.26415094339622602</v>
      </c>
      <c r="AB8" s="13">
        <v>0.29787234042553201</v>
      </c>
      <c r="AC8" s="13">
        <v>0.17647058823529399</v>
      </c>
      <c r="AD8" s="13">
        <v>0.13043478260869601</v>
      </c>
      <c r="AE8" s="13"/>
      <c r="AF8" s="13">
        <v>0.27979924717691301</v>
      </c>
      <c r="AG8" s="13">
        <v>0.24124513618676999</v>
      </c>
      <c r="AH8" s="13"/>
      <c r="AI8" s="13">
        <v>0.322033898305085</v>
      </c>
      <c r="AJ8" s="13">
        <v>0.207792207792208</v>
      </c>
      <c r="AK8" s="13">
        <v>0.239884393063584</v>
      </c>
      <c r="AL8" s="13"/>
      <c r="AM8" s="13">
        <v>0.308823529411765</v>
      </c>
      <c r="AN8" s="13">
        <v>0.36538461538461497</v>
      </c>
      <c r="AO8" s="13">
        <v>0.25925925925925902</v>
      </c>
      <c r="AP8" s="13"/>
      <c r="AQ8" s="13">
        <v>0.290560471976401</v>
      </c>
      <c r="AR8" s="13">
        <v>0.24374999999999999</v>
      </c>
      <c r="AS8" s="13"/>
      <c r="AT8" s="13">
        <v>0.28828828828828801</v>
      </c>
      <c r="AU8" s="13">
        <v>0.26173096976016702</v>
      </c>
      <c r="AV8" s="13"/>
      <c r="AW8" s="13">
        <v>0.26345609065155801</v>
      </c>
      <c r="AX8" s="13">
        <v>0.26757607555089202</v>
      </c>
      <c r="AY8" s="13"/>
      <c r="AZ8" s="13">
        <v>0.24907749077490801</v>
      </c>
      <c r="BA8" s="13">
        <v>0.278947368421053</v>
      </c>
      <c r="BB8" s="13"/>
      <c r="BC8" s="13">
        <v>0.29597701149425298</v>
      </c>
      <c r="BD8" s="13">
        <v>0.22608695652173899</v>
      </c>
      <c r="BE8" s="13"/>
      <c r="BF8" s="13">
        <v>0.26470588235294101</v>
      </c>
      <c r="BG8" s="13">
        <v>0.31603773584905698</v>
      </c>
      <c r="BH8" s="13"/>
      <c r="BI8" s="13">
        <v>0.24637681159420299</v>
      </c>
      <c r="BJ8" s="13">
        <v>0.26860564585115498</v>
      </c>
      <c r="BK8" s="13"/>
      <c r="BL8" s="13">
        <v>0.27326732673267301</v>
      </c>
      <c r="BM8" s="13">
        <v>0.26136363636363602</v>
      </c>
    </row>
    <row r="9" spans="2:65" x14ac:dyDescent="0.3">
      <c r="B9" s="14" t="s">
        <v>71</v>
      </c>
      <c r="C9" s="13">
        <v>0.33055975794251102</v>
      </c>
      <c r="D9" s="13">
        <v>0.319422150882825</v>
      </c>
      <c r="E9" s="13">
        <v>0.34104046242774599</v>
      </c>
      <c r="F9" s="13"/>
      <c r="G9" s="13">
        <v>0.43093922651933703</v>
      </c>
      <c r="H9" s="13">
        <v>0.36414565826330503</v>
      </c>
      <c r="I9" s="13">
        <v>0.29889298892988903</v>
      </c>
      <c r="J9" s="13">
        <v>0.31279620853080597</v>
      </c>
      <c r="K9" s="13">
        <v>0.27480916030534402</v>
      </c>
      <c r="L9" s="13">
        <v>0.26900584795321603</v>
      </c>
      <c r="M9" s="13"/>
      <c r="N9" s="13">
        <v>0.35531914893617</v>
      </c>
      <c r="O9" s="13">
        <v>0.32058823529411801</v>
      </c>
      <c r="P9" s="13">
        <v>0.33707865168539303</v>
      </c>
      <c r="Q9" s="13">
        <v>0.30407523510971801</v>
      </c>
      <c r="R9" s="13"/>
      <c r="S9" s="13">
        <v>0.397923875432526</v>
      </c>
      <c r="T9" s="13">
        <v>0.27611940298507498</v>
      </c>
      <c r="U9" s="13">
        <v>0.27419354838709697</v>
      </c>
      <c r="V9" s="13">
        <v>0.30476190476190501</v>
      </c>
      <c r="W9" s="13">
        <v>0.32773109243697501</v>
      </c>
      <c r="X9" s="13">
        <v>0.29545454545454503</v>
      </c>
      <c r="Y9" s="13">
        <v>0.27102803738317799</v>
      </c>
      <c r="Z9" s="13">
        <v>0.266666666666667</v>
      </c>
      <c r="AA9" s="13">
        <v>0.36477987421383601</v>
      </c>
      <c r="AB9" s="13">
        <v>0.340425531914894</v>
      </c>
      <c r="AC9" s="13">
        <v>0.35294117647058798</v>
      </c>
      <c r="AD9" s="13">
        <v>0.30434782608695699</v>
      </c>
      <c r="AE9" s="13"/>
      <c r="AF9" s="13">
        <v>0.34504391468005002</v>
      </c>
      <c r="AG9" s="13">
        <v>0.31322957198443602</v>
      </c>
      <c r="AH9" s="13"/>
      <c r="AI9" s="13">
        <v>0.35169491525423702</v>
      </c>
      <c r="AJ9" s="13">
        <v>0.38961038961039002</v>
      </c>
      <c r="AK9" s="13">
        <v>0.33526011560693603</v>
      </c>
      <c r="AL9" s="13"/>
      <c r="AM9" s="13">
        <v>0.41176470588235298</v>
      </c>
      <c r="AN9" s="13">
        <v>0.40384615384615402</v>
      </c>
      <c r="AO9" s="13">
        <v>0.28888888888888897</v>
      </c>
      <c r="AP9" s="13"/>
      <c r="AQ9" s="13">
        <v>0.35103244837758102</v>
      </c>
      <c r="AR9" s="13">
        <v>0.30781249999999999</v>
      </c>
      <c r="AS9" s="13"/>
      <c r="AT9" s="13">
        <v>0.33633633633633597</v>
      </c>
      <c r="AU9" s="13">
        <v>0.32950990615224202</v>
      </c>
      <c r="AV9" s="13"/>
      <c r="AW9" s="13">
        <v>0.359773371104816</v>
      </c>
      <c r="AX9" s="13">
        <v>0.32109129066107001</v>
      </c>
      <c r="AY9" s="13"/>
      <c r="AZ9" s="13">
        <v>0.31549815498154998</v>
      </c>
      <c r="BA9" s="13">
        <v>0.34473684210526301</v>
      </c>
      <c r="BB9" s="13"/>
      <c r="BC9" s="13">
        <v>0.34482758620689702</v>
      </c>
      <c r="BD9" s="13">
        <v>0.34782608695652201</v>
      </c>
      <c r="BE9" s="13"/>
      <c r="BF9" s="13">
        <v>0.36764705882352899</v>
      </c>
      <c r="BG9" s="13">
        <v>0.330188679245283</v>
      </c>
      <c r="BH9" s="13"/>
      <c r="BI9" s="13">
        <v>0.29710144927536197</v>
      </c>
      <c r="BJ9" s="13">
        <v>0.33704020530367801</v>
      </c>
      <c r="BK9" s="13"/>
      <c r="BL9" s="13">
        <v>0.33267326732673302</v>
      </c>
      <c r="BM9" s="13">
        <v>0.33333333333333298</v>
      </c>
    </row>
    <row r="10" spans="2:65" x14ac:dyDescent="0.3">
      <c r="B10" s="14" t="s">
        <v>401</v>
      </c>
      <c r="C10" s="13">
        <v>0.22390317700453899</v>
      </c>
      <c r="D10" s="13">
        <v>0.199036918138042</v>
      </c>
      <c r="E10" s="13">
        <v>0.245664739884393</v>
      </c>
      <c r="F10" s="13"/>
      <c r="G10" s="13">
        <v>0.198895027624309</v>
      </c>
      <c r="H10" s="13">
        <v>0.212885154061625</v>
      </c>
      <c r="I10" s="13">
        <v>0.23985239852398499</v>
      </c>
      <c r="J10" s="13">
        <v>0.22748815165876801</v>
      </c>
      <c r="K10" s="13">
        <v>0.18320610687022901</v>
      </c>
      <c r="L10" s="13">
        <v>0.27485380116959102</v>
      </c>
      <c r="M10" s="13"/>
      <c r="N10" s="13">
        <v>0.219148936170213</v>
      </c>
      <c r="O10" s="13">
        <v>0.23823529411764699</v>
      </c>
      <c r="P10" s="13">
        <v>0.19101123595505601</v>
      </c>
      <c r="Q10" s="13">
        <v>0.23197492163009401</v>
      </c>
      <c r="R10" s="13"/>
      <c r="S10" s="13">
        <v>0.186851211072664</v>
      </c>
      <c r="T10" s="13">
        <v>0.26119402985074602</v>
      </c>
      <c r="U10" s="13">
        <v>0.209677419354839</v>
      </c>
      <c r="V10" s="13">
        <v>0.238095238095238</v>
      </c>
      <c r="W10" s="13">
        <v>0.218487394957983</v>
      </c>
      <c r="X10" s="13">
        <v>0.29545454545454503</v>
      </c>
      <c r="Y10" s="13">
        <v>0.28037383177570102</v>
      </c>
      <c r="Z10" s="13">
        <v>6.6666666666666693E-2</v>
      </c>
      <c r="AA10" s="13">
        <v>0.18867924528301899</v>
      </c>
      <c r="AB10" s="13">
        <v>0.180851063829787</v>
      </c>
      <c r="AC10" s="13">
        <v>0.26470588235294101</v>
      </c>
      <c r="AD10" s="13">
        <v>0.30434782608695699</v>
      </c>
      <c r="AE10" s="13"/>
      <c r="AF10" s="13">
        <v>0.20702634880803</v>
      </c>
      <c r="AG10" s="13">
        <v>0.250972762645914</v>
      </c>
      <c r="AH10" s="13"/>
      <c r="AI10" s="13">
        <v>0.17372881355932199</v>
      </c>
      <c r="AJ10" s="13">
        <v>0.25974025974025999</v>
      </c>
      <c r="AK10" s="13">
        <v>0.21098265895953799</v>
      </c>
      <c r="AL10" s="13"/>
      <c r="AM10" s="13">
        <v>0.13235294117647101</v>
      </c>
      <c r="AN10" s="13">
        <v>0.15384615384615399</v>
      </c>
      <c r="AO10" s="13">
        <v>0.23703703703703699</v>
      </c>
      <c r="AP10" s="13"/>
      <c r="AQ10" s="13">
        <v>0.225663716814159</v>
      </c>
      <c r="AR10" s="13">
        <v>0.22187499999999999</v>
      </c>
      <c r="AS10" s="13"/>
      <c r="AT10" s="13">
        <v>0.24024024024023999</v>
      </c>
      <c r="AU10" s="13">
        <v>0.21584984358706999</v>
      </c>
      <c r="AV10" s="13"/>
      <c r="AW10" s="13">
        <v>0.19263456090651601</v>
      </c>
      <c r="AX10" s="13">
        <v>0.23504721930745001</v>
      </c>
      <c r="AY10" s="13"/>
      <c r="AZ10" s="13">
        <v>0.232472324723247</v>
      </c>
      <c r="BA10" s="13">
        <v>0.21315789473684199</v>
      </c>
      <c r="BB10" s="13"/>
      <c r="BC10" s="13">
        <v>0.21839080459770099</v>
      </c>
      <c r="BD10" s="13">
        <v>0.217391304347826</v>
      </c>
      <c r="BE10" s="13"/>
      <c r="BF10" s="13">
        <v>0.27205882352941202</v>
      </c>
      <c r="BG10" s="13">
        <v>0.18396226415094299</v>
      </c>
      <c r="BH10" s="13"/>
      <c r="BI10" s="13">
        <v>0.23913043478260901</v>
      </c>
      <c r="BJ10" s="13">
        <v>0.220701454234388</v>
      </c>
      <c r="BK10" s="13"/>
      <c r="BL10" s="13">
        <v>0.20792079207920799</v>
      </c>
      <c r="BM10" s="13">
        <v>0.22853535353535401</v>
      </c>
    </row>
    <row r="11" spans="2:65" x14ac:dyDescent="0.3">
      <c r="B11" s="14" t="s">
        <v>73</v>
      </c>
      <c r="C11" s="13">
        <v>0.11346444780635399</v>
      </c>
      <c r="D11" s="13">
        <v>0.12520064205457501</v>
      </c>
      <c r="E11" s="13">
        <v>0.102601156069364</v>
      </c>
      <c r="F11" s="13"/>
      <c r="G11" s="13">
        <v>9.3922651933701695E-2</v>
      </c>
      <c r="H11" s="13">
        <v>9.5238095238095205E-2</v>
      </c>
      <c r="I11" s="13">
        <v>0.12915129151291499</v>
      </c>
      <c r="J11" s="13">
        <v>8.5308056872037893E-2</v>
      </c>
      <c r="K11" s="13">
        <v>0.19083969465648901</v>
      </c>
      <c r="L11" s="13">
        <v>0.12280701754386</v>
      </c>
      <c r="M11" s="13"/>
      <c r="N11" s="13">
        <v>0.11276595744680901</v>
      </c>
      <c r="O11" s="13">
        <v>0.126470588235294</v>
      </c>
      <c r="P11" s="13">
        <v>7.3033707865168496E-2</v>
      </c>
      <c r="Q11" s="13">
        <v>0.119122257053292</v>
      </c>
      <c r="R11" s="13"/>
      <c r="S11" s="13">
        <v>9.3425605536332196E-2</v>
      </c>
      <c r="T11" s="13">
        <v>0.119402985074627</v>
      </c>
      <c r="U11" s="13">
        <v>0.14516129032258099</v>
      </c>
      <c r="V11" s="13">
        <v>0.133333333333333</v>
      </c>
      <c r="W11" s="13">
        <v>7.5630252100840303E-2</v>
      </c>
      <c r="X11" s="13">
        <v>6.8181818181818205E-2</v>
      </c>
      <c r="Y11" s="13">
        <v>0.14018691588785001</v>
      </c>
      <c r="Z11" s="13">
        <v>0.233333333333333</v>
      </c>
      <c r="AA11" s="13">
        <v>0.12578616352201299</v>
      </c>
      <c r="AB11" s="13">
        <v>9.5744680851063801E-2</v>
      </c>
      <c r="AC11" s="13">
        <v>0.161764705882353</v>
      </c>
      <c r="AD11" s="13">
        <v>0.173913043478261</v>
      </c>
      <c r="AE11" s="13"/>
      <c r="AF11" s="13">
        <v>0.109159347553325</v>
      </c>
      <c r="AG11" s="13">
        <v>0.118677042801556</v>
      </c>
      <c r="AH11" s="13"/>
      <c r="AI11" s="13">
        <v>9.74576271186441E-2</v>
      </c>
      <c r="AJ11" s="13">
        <v>0.12987012987013</v>
      </c>
      <c r="AK11" s="13">
        <v>0.130057803468208</v>
      </c>
      <c r="AL11" s="13"/>
      <c r="AM11" s="13">
        <v>0.10294117647058799</v>
      </c>
      <c r="AN11" s="13">
        <v>5.7692307692307702E-2</v>
      </c>
      <c r="AO11" s="13">
        <v>0.148148148148148</v>
      </c>
      <c r="AP11" s="13"/>
      <c r="AQ11" s="13">
        <v>8.5545722713864306E-2</v>
      </c>
      <c r="AR11" s="13">
        <v>0.14218749999999999</v>
      </c>
      <c r="AS11" s="13"/>
      <c r="AT11" s="13">
        <v>7.5075075075075104E-2</v>
      </c>
      <c r="AU11" s="13">
        <v>0.127215849843587</v>
      </c>
      <c r="AV11" s="13"/>
      <c r="AW11" s="13">
        <v>0.11614730878187</v>
      </c>
      <c r="AX11" s="13">
        <v>0.11332633788037801</v>
      </c>
      <c r="AY11" s="13"/>
      <c r="AZ11" s="13">
        <v>0.116236162361624</v>
      </c>
      <c r="BA11" s="13">
        <v>0.11447368421052601</v>
      </c>
      <c r="BB11" s="13"/>
      <c r="BC11" s="13">
        <v>0.100574712643678</v>
      </c>
      <c r="BD11" s="13">
        <v>0.13043478260869601</v>
      </c>
      <c r="BE11" s="13"/>
      <c r="BF11" s="13">
        <v>7.3529411764705899E-2</v>
      </c>
      <c r="BG11" s="13">
        <v>0.117924528301887</v>
      </c>
      <c r="BH11" s="13"/>
      <c r="BI11" s="13">
        <v>0.14492753623188401</v>
      </c>
      <c r="BJ11" s="13">
        <v>0.110350727117194</v>
      </c>
      <c r="BK11" s="13"/>
      <c r="BL11" s="13">
        <v>0.116831683168317</v>
      </c>
      <c r="BM11" s="13">
        <v>0.112373737373737</v>
      </c>
    </row>
    <row r="12" spans="2:65" x14ac:dyDescent="0.3">
      <c r="B12" s="14" t="s">
        <v>402</v>
      </c>
      <c r="C12" s="13">
        <v>3.4795763993948597E-2</v>
      </c>
      <c r="D12" s="13">
        <v>5.1364365971107502E-2</v>
      </c>
      <c r="E12" s="13">
        <v>2.0231213872832401E-2</v>
      </c>
      <c r="F12" s="13"/>
      <c r="G12" s="13">
        <v>4.9723756906077297E-2</v>
      </c>
      <c r="H12" s="13">
        <v>2.8011204481792701E-2</v>
      </c>
      <c r="I12" s="13">
        <v>3.3210332103321E-2</v>
      </c>
      <c r="J12" s="13">
        <v>4.7393364928909901E-2</v>
      </c>
      <c r="K12" s="13">
        <v>3.0534351145038201E-2</v>
      </c>
      <c r="L12" s="13">
        <v>2.3391812865497099E-2</v>
      </c>
      <c r="M12" s="13"/>
      <c r="N12" s="13">
        <v>2.3404255319148901E-2</v>
      </c>
      <c r="O12" s="13">
        <v>3.5294117647058802E-2</v>
      </c>
      <c r="P12" s="13">
        <v>4.49438202247191E-2</v>
      </c>
      <c r="Q12" s="13">
        <v>4.3887147335423198E-2</v>
      </c>
      <c r="R12" s="13"/>
      <c r="S12" s="13">
        <v>4.1522491349481001E-2</v>
      </c>
      <c r="T12" s="13">
        <v>2.2388059701492501E-2</v>
      </c>
      <c r="U12" s="13">
        <v>4.8387096774193498E-2</v>
      </c>
      <c r="V12" s="13">
        <v>1.9047619047619001E-2</v>
      </c>
      <c r="W12" s="13">
        <v>2.5210084033613401E-2</v>
      </c>
      <c r="X12" s="13">
        <v>2.27272727272727E-2</v>
      </c>
      <c r="Y12" s="13">
        <v>1.86915887850467E-2</v>
      </c>
      <c r="Z12" s="13">
        <v>0.1</v>
      </c>
      <c r="AA12" s="13">
        <v>3.77358490566038E-2</v>
      </c>
      <c r="AB12" s="13">
        <v>6.3829787234042507E-2</v>
      </c>
      <c r="AC12" s="13">
        <v>2.9411764705882401E-2</v>
      </c>
      <c r="AD12" s="13">
        <v>4.3478260869565202E-2</v>
      </c>
      <c r="AE12" s="13"/>
      <c r="AF12" s="13">
        <v>3.6386449184441699E-2</v>
      </c>
      <c r="AG12" s="13">
        <v>3.3073929961089502E-2</v>
      </c>
      <c r="AH12" s="13"/>
      <c r="AI12" s="13">
        <v>2.9661016949152502E-2</v>
      </c>
      <c r="AJ12" s="13">
        <v>0</v>
      </c>
      <c r="AK12" s="13">
        <v>5.2023121387283197E-2</v>
      </c>
      <c r="AL12" s="13"/>
      <c r="AM12" s="13">
        <v>2.9411764705882401E-2</v>
      </c>
      <c r="AN12" s="13">
        <v>0</v>
      </c>
      <c r="AO12" s="13">
        <v>2.96296296296296E-2</v>
      </c>
      <c r="AP12" s="13"/>
      <c r="AQ12" s="13">
        <v>3.2448377581120902E-2</v>
      </c>
      <c r="AR12" s="13">
        <v>3.7499999999999999E-2</v>
      </c>
      <c r="AS12" s="13"/>
      <c r="AT12" s="13">
        <v>3.9039039039038999E-2</v>
      </c>
      <c r="AU12" s="13">
        <v>3.2325338894681997E-2</v>
      </c>
      <c r="AV12" s="13"/>
      <c r="AW12" s="13">
        <v>3.39943342776204E-2</v>
      </c>
      <c r="AX12" s="13">
        <v>3.3578174186778602E-2</v>
      </c>
      <c r="AY12" s="13"/>
      <c r="AZ12" s="13">
        <v>4.4280442804428E-2</v>
      </c>
      <c r="BA12" s="13">
        <v>2.89473684210526E-2</v>
      </c>
      <c r="BB12" s="13"/>
      <c r="BC12" s="13">
        <v>2.8735632183908E-2</v>
      </c>
      <c r="BD12" s="13">
        <v>4.3478260869565202E-2</v>
      </c>
      <c r="BE12" s="13"/>
      <c r="BF12" s="13">
        <v>2.2058823529411801E-2</v>
      </c>
      <c r="BG12" s="13">
        <v>3.3018867924528301E-2</v>
      </c>
      <c r="BH12" s="13"/>
      <c r="BI12" s="13">
        <v>5.7971014492753603E-2</v>
      </c>
      <c r="BJ12" s="13">
        <v>3.1650983746792101E-2</v>
      </c>
      <c r="BK12" s="13"/>
      <c r="BL12" s="13">
        <v>4.3564356435643603E-2</v>
      </c>
      <c r="BM12" s="13">
        <v>3.03030303030303E-2</v>
      </c>
    </row>
    <row r="13" spans="2:65" x14ac:dyDescent="0.3">
      <c r="B13" s="14" t="s">
        <v>91</v>
      </c>
      <c r="C13" s="13">
        <v>3.02571860816944E-2</v>
      </c>
      <c r="D13" s="13">
        <v>2.4077046548956701E-2</v>
      </c>
      <c r="E13" s="13">
        <v>3.6127167630057799E-2</v>
      </c>
      <c r="F13" s="13"/>
      <c r="G13" s="13">
        <v>2.7624309392265199E-2</v>
      </c>
      <c r="H13" s="13">
        <v>2.5210084033613401E-2</v>
      </c>
      <c r="I13" s="13">
        <v>1.8450184501845001E-2</v>
      </c>
      <c r="J13" s="13">
        <v>4.2654028436019002E-2</v>
      </c>
      <c r="K13" s="13">
        <v>3.0534351145038201E-2</v>
      </c>
      <c r="L13" s="13">
        <v>4.6783625730994101E-2</v>
      </c>
      <c r="M13" s="13"/>
      <c r="N13" s="13">
        <v>2.97872340425532E-2</v>
      </c>
      <c r="O13" s="13">
        <v>2.3529411764705899E-2</v>
      </c>
      <c r="P13" s="13">
        <v>3.3707865168539297E-2</v>
      </c>
      <c r="Q13" s="13">
        <v>3.7617554858934199E-2</v>
      </c>
      <c r="R13" s="13"/>
      <c r="S13" s="13">
        <v>2.0761245674740501E-2</v>
      </c>
      <c r="T13" s="13">
        <v>6.7164179104477598E-2</v>
      </c>
      <c r="U13" s="13">
        <v>3.2258064516128997E-2</v>
      </c>
      <c r="V13" s="13">
        <v>2.8571428571428598E-2</v>
      </c>
      <c r="W13" s="13">
        <v>5.0420168067226899E-2</v>
      </c>
      <c r="X13" s="13">
        <v>3.7878787878787901E-2</v>
      </c>
      <c r="Y13" s="13">
        <v>1.86915887850467E-2</v>
      </c>
      <c r="Z13" s="13">
        <v>0</v>
      </c>
      <c r="AA13" s="13">
        <v>1.88679245283019E-2</v>
      </c>
      <c r="AB13" s="13">
        <v>2.1276595744680899E-2</v>
      </c>
      <c r="AC13" s="13">
        <v>1.4705882352941201E-2</v>
      </c>
      <c r="AD13" s="13">
        <v>4.3478260869565202E-2</v>
      </c>
      <c r="AE13" s="13"/>
      <c r="AF13" s="13">
        <v>2.2584692597239699E-2</v>
      </c>
      <c r="AG13" s="13">
        <v>4.2801556420233498E-2</v>
      </c>
      <c r="AH13" s="13"/>
      <c r="AI13" s="13">
        <v>2.5423728813559299E-2</v>
      </c>
      <c r="AJ13" s="13">
        <v>1.2987012987013E-2</v>
      </c>
      <c r="AK13" s="13">
        <v>3.17919075144509E-2</v>
      </c>
      <c r="AL13" s="13"/>
      <c r="AM13" s="13">
        <v>1.4705882352941201E-2</v>
      </c>
      <c r="AN13" s="13">
        <v>1.9230769230769201E-2</v>
      </c>
      <c r="AO13" s="13">
        <v>3.7037037037037E-2</v>
      </c>
      <c r="AP13" s="13"/>
      <c r="AQ13" s="13">
        <v>1.47492625368732E-2</v>
      </c>
      <c r="AR13" s="13">
        <v>4.6875E-2</v>
      </c>
      <c r="AS13" s="13"/>
      <c r="AT13" s="13">
        <v>2.1021021021020998E-2</v>
      </c>
      <c r="AU13" s="13">
        <v>3.3368091762252299E-2</v>
      </c>
      <c r="AV13" s="13"/>
      <c r="AW13" s="13">
        <v>3.39943342776204E-2</v>
      </c>
      <c r="AX13" s="13">
        <v>2.93809024134313E-2</v>
      </c>
      <c r="AY13" s="13"/>
      <c r="AZ13" s="13">
        <v>4.2435424354243502E-2</v>
      </c>
      <c r="BA13" s="13">
        <v>1.9736842105263198E-2</v>
      </c>
      <c r="BB13" s="13"/>
      <c r="BC13" s="13">
        <v>1.1494252873563199E-2</v>
      </c>
      <c r="BD13" s="13">
        <v>3.4782608695652202E-2</v>
      </c>
      <c r="BE13" s="13"/>
      <c r="BF13" s="13">
        <v>0</v>
      </c>
      <c r="BG13" s="13">
        <v>1.88679245283019E-2</v>
      </c>
      <c r="BH13" s="13"/>
      <c r="BI13" s="13">
        <v>1.4492753623188401E-2</v>
      </c>
      <c r="BJ13" s="13">
        <v>3.1650983746792101E-2</v>
      </c>
      <c r="BK13" s="13"/>
      <c r="BL13" s="13">
        <v>2.57425742574257E-2</v>
      </c>
      <c r="BM13" s="13">
        <v>3.4090909090909102E-2</v>
      </c>
    </row>
    <row r="14" spans="2:65" x14ac:dyDescent="0.3">
      <c r="B14" s="14" t="s">
        <v>76</v>
      </c>
      <c r="C14" s="17">
        <v>0.59757942511346496</v>
      </c>
      <c r="D14" s="17">
        <v>0.60032102728731895</v>
      </c>
      <c r="E14" s="17">
        <v>0.59537572254335303</v>
      </c>
      <c r="F14" s="17"/>
      <c r="G14" s="17">
        <v>0.62983425414364602</v>
      </c>
      <c r="H14" s="17">
        <v>0.63865546218487401</v>
      </c>
      <c r="I14" s="17">
        <v>0.57933579335793395</v>
      </c>
      <c r="J14" s="17">
        <v>0.59715639810426502</v>
      </c>
      <c r="K14" s="17">
        <v>0.56488549618320605</v>
      </c>
      <c r="L14" s="17">
        <v>0.53216374269005895</v>
      </c>
      <c r="M14" s="17"/>
      <c r="N14" s="17">
        <v>0.61489361702127698</v>
      </c>
      <c r="O14" s="17">
        <v>0.57647058823529396</v>
      </c>
      <c r="P14" s="17">
        <v>0.65730337078651702</v>
      </c>
      <c r="Q14" s="17">
        <v>0.56739811912225702</v>
      </c>
      <c r="R14" s="17"/>
      <c r="S14" s="17">
        <v>0.65743944636678198</v>
      </c>
      <c r="T14" s="17">
        <v>0.52985074626865702</v>
      </c>
      <c r="U14" s="17">
        <v>0.56451612903225801</v>
      </c>
      <c r="V14" s="17">
        <v>0.580952380952381</v>
      </c>
      <c r="W14" s="17">
        <v>0.630252100840336</v>
      </c>
      <c r="X14" s="17">
        <v>0.57575757575757602</v>
      </c>
      <c r="Y14" s="17">
        <v>0.54205607476635498</v>
      </c>
      <c r="Z14" s="17">
        <v>0.6</v>
      </c>
      <c r="AA14" s="17">
        <v>0.62893081761006298</v>
      </c>
      <c r="AB14" s="17">
        <v>0.63829787234042601</v>
      </c>
      <c r="AC14" s="17">
        <v>0.52941176470588203</v>
      </c>
      <c r="AD14" s="17">
        <v>0.434782608695652</v>
      </c>
      <c r="AE14" s="17"/>
      <c r="AF14" s="17">
        <v>0.62484316185696398</v>
      </c>
      <c r="AG14" s="17">
        <v>0.55447470817120603</v>
      </c>
      <c r="AH14" s="17"/>
      <c r="AI14" s="17">
        <v>0.67372881355932202</v>
      </c>
      <c r="AJ14" s="17">
        <v>0.59740259740259705</v>
      </c>
      <c r="AK14" s="17">
        <v>0.57514450867052003</v>
      </c>
      <c r="AL14" s="17"/>
      <c r="AM14" s="17">
        <v>0.72058823529411797</v>
      </c>
      <c r="AN14" s="17">
        <v>0.76923076923076905</v>
      </c>
      <c r="AO14" s="17">
        <v>0.54814814814814805</v>
      </c>
      <c r="AP14" s="17"/>
      <c r="AQ14" s="17">
        <v>0.64159292035398197</v>
      </c>
      <c r="AR14" s="17">
        <v>0.55156249999999996</v>
      </c>
      <c r="AS14" s="17"/>
      <c r="AT14" s="17">
        <v>0.62462462462462498</v>
      </c>
      <c r="AU14" s="17">
        <v>0.59124087591240904</v>
      </c>
      <c r="AV14" s="17"/>
      <c r="AW14" s="17">
        <v>0.62322946175637395</v>
      </c>
      <c r="AX14" s="17">
        <v>0.58866736621196203</v>
      </c>
      <c r="AY14" s="17"/>
      <c r="AZ14" s="17">
        <v>0.56457564575645802</v>
      </c>
      <c r="BA14" s="17">
        <v>0.62368421052631595</v>
      </c>
      <c r="BB14" s="17"/>
      <c r="BC14" s="17">
        <v>0.64080459770114895</v>
      </c>
      <c r="BD14" s="17">
        <v>0.573913043478261</v>
      </c>
      <c r="BE14" s="17"/>
      <c r="BF14" s="17">
        <v>0.63235294117647101</v>
      </c>
      <c r="BG14" s="17">
        <v>0.64622641509433998</v>
      </c>
      <c r="BH14" s="17"/>
      <c r="BI14" s="17">
        <v>0.54347826086956497</v>
      </c>
      <c r="BJ14" s="17">
        <v>0.60564585115483305</v>
      </c>
      <c r="BK14" s="17"/>
      <c r="BL14" s="17">
        <v>0.60594059405940603</v>
      </c>
      <c r="BM14" s="17">
        <v>0.59469696969696995</v>
      </c>
    </row>
    <row r="15" spans="2:65" x14ac:dyDescent="0.3">
      <c r="B15" s="14" t="s">
        <v>77</v>
      </c>
      <c r="C15" s="17">
        <v>0.14826021180030299</v>
      </c>
      <c r="D15" s="17">
        <v>0.17656500802568201</v>
      </c>
      <c r="E15" s="17">
        <v>0.122832369942197</v>
      </c>
      <c r="F15" s="17"/>
      <c r="G15" s="17">
        <v>0.143646408839779</v>
      </c>
      <c r="H15" s="17">
        <v>0.123249299719888</v>
      </c>
      <c r="I15" s="17">
        <v>0.16236162361623599</v>
      </c>
      <c r="J15" s="17">
        <v>0.13270142180094799</v>
      </c>
      <c r="K15" s="17">
        <v>0.221374045801527</v>
      </c>
      <c r="L15" s="17">
        <v>0.14619883040935699</v>
      </c>
      <c r="M15" s="17"/>
      <c r="N15" s="17">
        <v>0.136170212765957</v>
      </c>
      <c r="O15" s="17">
        <v>0.161764705882353</v>
      </c>
      <c r="P15" s="17">
        <v>0.117977528089888</v>
      </c>
      <c r="Q15" s="17">
        <v>0.163009404388715</v>
      </c>
      <c r="R15" s="17"/>
      <c r="S15" s="17">
        <v>0.134948096885813</v>
      </c>
      <c r="T15" s="17">
        <v>0.14179104477611901</v>
      </c>
      <c r="U15" s="17">
        <v>0.19354838709677399</v>
      </c>
      <c r="V15" s="17">
        <v>0.15238095238095201</v>
      </c>
      <c r="W15" s="17">
        <v>0.10084033613445401</v>
      </c>
      <c r="X15" s="17">
        <v>9.0909090909090898E-2</v>
      </c>
      <c r="Y15" s="17">
        <v>0.15887850467289699</v>
      </c>
      <c r="Z15" s="17">
        <v>0.33333333333333298</v>
      </c>
      <c r="AA15" s="17">
        <v>0.16352201257861601</v>
      </c>
      <c r="AB15" s="17">
        <v>0.159574468085106</v>
      </c>
      <c r="AC15" s="17">
        <v>0.191176470588235</v>
      </c>
      <c r="AD15" s="17">
        <v>0.217391304347826</v>
      </c>
      <c r="AE15" s="17"/>
      <c r="AF15" s="17">
        <v>0.14554579673776699</v>
      </c>
      <c r="AG15" s="17">
        <v>0.15175097276264601</v>
      </c>
      <c r="AH15" s="17"/>
      <c r="AI15" s="17">
        <v>0.12711864406779699</v>
      </c>
      <c r="AJ15" s="17">
        <v>0.12987012987013</v>
      </c>
      <c r="AK15" s="17">
        <v>0.18208092485549099</v>
      </c>
      <c r="AL15" s="17"/>
      <c r="AM15" s="17">
        <v>0.13235294117647101</v>
      </c>
      <c r="AN15" s="17">
        <v>5.7692307692307702E-2</v>
      </c>
      <c r="AO15" s="17">
        <v>0.17777777777777801</v>
      </c>
      <c r="AP15" s="17"/>
      <c r="AQ15" s="17">
        <v>0.117994100294985</v>
      </c>
      <c r="AR15" s="17">
        <v>0.1796875</v>
      </c>
      <c r="AS15" s="17"/>
      <c r="AT15" s="17">
        <v>0.114114114114114</v>
      </c>
      <c r="AU15" s="17">
        <v>0.159541188738269</v>
      </c>
      <c r="AV15" s="17"/>
      <c r="AW15" s="17">
        <v>0.15014164305948999</v>
      </c>
      <c r="AX15" s="17">
        <v>0.14690451206715599</v>
      </c>
      <c r="AY15" s="17"/>
      <c r="AZ15" s="17">
        <v>0.16051660516605201</v>
      </c>
      <c r="BA15" s="17">
        <v>0.143421052631579</v>
      </c>
      <c r="BB15" s="17"/>
      <c r="BC15" s="17">
        <v>0.12931034482758599</v>
      </c>
      <c r="BD15" s="17">
        <v>0.173913043478261</v>
      </c>
      <c r="BE15" s="17"/>
      <c r="BF15" s="17">
        <v>9.5588235294117696E-2</v>
      </c>
      <c r="BG15" s="17">
        <v>0.15094339622641501</v>
      </c>
      <c r="BH15" s="17"/>
      <c r="BI15" s="17">
        <v>0.202898550724638</v>
      </c>
      <c r="BJ15" s="17">
        <v>0.142001710863986</v>
      </c>
      <c r="BK15" s="17"/>
      <c r="BL15" s="17">
        <v>0.16039603960396001</v>
      </c>
      <c r="BM15" s="17">
        <v>0.14267676767676801</v>
      </c>
    </row>
    <row r="16" spans="2:65" x14ac:dyDescent="0.3">
      <c r="B16" s="14" t="s">
        <v>78</v>
      </c>
      <c r="C16" s="18">
        <v>0.44931921331316199</v>
      </c>
      <c r="D16" s="18">
        <v>0.42375601926163697</v>
      </c>
      <c r="E16" s="18">
        <v>0.47254335260115599</v>
      </c>
      <c r="F16" s="18"/>
      <c r="G16" s="18">
        <v>0.48618784530386699</v>
      </c>
      <c r="H16" s="18">
        <v>0.51540616246498605</v>
      </c>
      <c r="I16" s="18">
        <v>0.41697416974169699</v>
      </c>
      <c r="J16" s="18">
        <v>0.464454976303317</v>
      </c>
      <c r="K16" s="18">
        <v>0.34351145038167902</v>
      </c>
      <c r="L16" s="18">
        <v>0.38596491228070201</v>
      </c>
      <c r="M16" s="18"/>
      <c r="N16" s="18">
        <v>0.47872340425531901</v>
      </c>
      <c r="O16" s="18">
        <v>0.41470588235294098</v>
      </c>
      <c r="P16" s="18">
        <v>0.53932584269662898</v>
      </c>
      <c r="Q16" s="18">
        <v>0.40438871473354199</v>
      </c>
      <c r="R16" s="18"/>
      <c r="S16" s="18">
        <v>0.52249134948096898</v>
      </c>
      <c r="T16" s="18">
        <v>0.38805970149253699</v>
      </c>
      <c r="U16" s="18">
        <v>0.37096774193548399</v>
      </c>
      <c r="V16" s="18">
        <v>0.42857142857142899</v>
      </c>
      <c r="W16" s="18">
        <v>0.52941176470588203</v>
      </c>
      <c r="X16" s="18">
        <v>0.48484848484848497</v>
      </c>
      <c r="Y16" s="18">
        <v>0.38317757009345799</v>
      </c>
      <c r="Z16" s="18">
        <v>0.266666666666667</v>
      </c>
      <c r="AA16" s="18">
        <v>0.46540880503144699</v>
      </c>
      <c r="AB16" s="18">
        <v>0.47872340425531901</v>
      </c>
      <c r="AC16" s="18">
        <v>0.33823529411764702</v>
      </c>
      <c r="AD16" s="18">
        <v>0.217391304347826</v>
      </c>
      <c r="AE16" s="18"/>
      <c r="AF16" s="18">
        <v>0.47929736511919702</v>
      </c>
      <c r="AG16" s="18">
        <v>0.40272373540855999</v>
      </c>
      <c r="AH16" s="18"/>
      <c r="AI16" s="18">
        <v>0.54661016949152497</v>
      </c>
      <c r="AJ16" s="18">
        <v>0.46753246753246802</v>
      </c>
      <c r="AK16" s="18">
        <v>0.39306358381502898</v>
      </c>
      <c r="AL16" s="18"/>
      <c r="AM16" s="18">
        <v>0.58823529411764697</v>
      </c>
      <c r="AN16" s="18">
        <v>0.71153846153846101</v>
      </c>
      <c r="AO16" s="18">
        <v>0.37037037037037002</v>
      </c>
      <c r="AP16" s="18"/>
      <c r="AQ16" s="18">
        <v>0.52359882005899705</v>
      </c>
      <c r="AR16" s="18">
        <v>0.37187500000000001</v>
      </c>
      <c r="AS16" s="18"/>
      <c r="AT16" s="18">
        <v>0.510510510510511</v>
      </c>
      <c r="AU16" s="18">
        <v>0.43169968717413998</v>
      </c>
      <c r="AV16" s="18"/>
      <c r="AW16" s="18">
        <v>0.47308781869688399</v>
      </c>
      <c r="AX16" s="18">
        <v>0.44176285414480598</v>
      </c>
      <c r="AY16" s="18"/>
      <c r="AZ16" s="18">
        <v>0.40405904059040598</v>
      </c>
      <c r="BA16" s="18">
        <v>0.480263157894737</v>
      </c>
      <c r="BB16" s="18"/>
      <c r="BC16" s="18">
        <v>0.51149425287356298</v>
      </c>
      <c r="BD16" s="18">
        <v>0.4</v>
      </c>
      <c r="BE16" s="18"/>
      <c r="BF16" s="18">
        <v>0.53676470588235303</v>
      </c>
      <c r="BG16" s="18">
        <v>0.49528301886792397</v>
      </c>
      <c r="BH16" s="18"/>
      <c r="BI16" s="18">
        <v>0.34057971014492699</v>
      </c>
      <c r="BJ16" s="18">
        <v>0.463644140290847</v>
      </c>
      <c r="BK16" s="18"/>
      <c r="BL16" s="18">
        <v>0.445544554455446</v>
      </c>
      <c r="BM16" s="18">
        <v>0.45202020202020199</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406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0.490166414523449</v>
      </c>
      <c r="D8" s="13">
        <v>0.44783306581059401</v>
      </c>
      <c r="E8" s="13">
        <v>0.52601156069364197</v>
      </c>
      <c r="F8" s="13"/>
      <c r="G8" s="13">
        <v>0.45856353591160198</v>
      </c>
      <c r="H8" s="13">
        <v>0.47899159663865498</v>
      </c>
      <c r="I8" s="13">
        <v>0.47970479704796998</v>
      </c>
      <c r="J8" s="13">
        <v>0.511848341232227</v>
      </c>
      <c r="K8" s="13">
        <v>0.50381679389313005</v>
      </c>
      <c r="L8" s="13">
        <v>0.52631578947368396</v>
      </c>
      <c r="M8" s="13"/>
      <c r="N8" s="13">
        <v>0.43617021276595702</v>
      </c>
      <c r="O8" s="13">
        <v>0.54705882352941204</v>
      </c>
      <c r="P8" s="13">
        <v>0.52247191011236005</v>
      </c>
      <c r="Q8" s="13">
        <v>0.49216300940438901</v>
      </c>
      <c r="R8" s="13"/>
      <c r="S8" s="13">
        <v>0.46020761245674702</v>
      </c>
      <c r="T8" s="13">
        <v>0.49253731343283602</v>
      </c>
      <c r="U8" s="13">
        <v>0.59677419354838701</v>
      </c>
      <c r="V8" s="13">
        <v>0.40952380952381001</v>
      </c>
      <c r="W8" s="13">
        <v>0.51260504201680701</v>
      </c>
      <c r="X8" s="13">
        <v>0.49242424242424199</v>
      </c>
      <c r="Y8" s="13">
        <v>0.41121495327102803</v>
      </c>
      <c r="Z8" s="13">
        <v>0.73333333333333295</v>
      </c>
      <c r="AA8" s="13">
        <v>0.50943396226415105</v>
      </c>
      <c r="AB8" s="13">
        <v>0.56382978723404298</v>
      </c>
      <c r="AC8" s="13">
        <v>0.45588235294117602</v>
      </c>
      <c r="AD8" s="13">
        <v>0.52173913043478304</v>
      </c>
      <c r="AE8" s="13"/>
      <c r="AF8" s="13">
        <v>0.49811794228356299</v>
      </c>
      <c r="AG8" s="13">
        <v>0.476653696498055</v>
      </c>
      <c r="AH8" s="13"/>
      <c r="AI8" s="13">
        <v>0.51694915254237295</v>
      </c>
      <c r="AJ8" s="13">
        <v>0.57142857142857095</v>
      </c>
      <c r="AK8" s="13">
        <v>0.46820809248554901</v>
      </c>
      <c r="AL8" s="13"/>
      <c r="AM8" s="13">
        <v>0.58823529411764697</v>
      </c>
      <c r="AN8" s="13">
        <v>0.46153846153846201</v>
      </c>
      <c r="AO8" s="13">
        <v>0.48148148148148101</v>
      </c>
      <c r="AP8" s="13"/>
      <c r="AQ8" s="13">
        <v>0.49557522123893799</v>
      </c>
      <c r="AR8" s="13">
        <v>0.48593750000000002</v>
      </c>
      <c r="AS8" s="13"/>
      <c r="AT8" s="13">
        <v>0.48048048048047998</v>
      </c>
      <c r="AU8" s="13">
        <v>0.49113660062565201</v>
      </c>
      <c r="AV8" s="13"/>
      <c r="AW8" s="13">
        <v>0.51841359773371098</v>
      </c>
      <c r="AX8" s="13">
        <v>0.48058761804826899</v>
      </c>
      <c r="AY8" s="13"/>
      <c r="AZ8" s="13">
        <v>0.50922509225092205</v>
      </c>
      <c r="BA8" s="13">
        <v>0.47894736842105301</v>
      </c>
      <c r="BB8" s="13"/>
      <c r="BC8" s="13">
        <v>0.52586206896551702</v>
      </c>
      <c r="BD8" s="13">
        <v>0.48695652173913001</v>
      </c>
      <c r="BE8" s="13"/>
      <c r="BF8" s="13">
        <v>0.53676470588235303</v>
      </c>
      <c r="BG8" s="13">
        <v>0.51886792452830199</v>
      </c>
      <c r="BH8" s="13"/>
      <c r="BI8" s="13">
        <v>0.52173913043478304</v>
      </c>
      <c r="BJ8" s="13">
        <v>0.48845166809238699</v>
      </c>
      <c r="BK8" s="13"/>
      <c r="BL8" s="13">
        <v>0.48910891089108899</v>
      </c>
      <c r="BM8" s="13">
        <v>0.49368686868686901</v>
      </c>
    </row>
    <row r="9" spans="2:65" x14ac:dyDescent="0.3">
      <c r="B9" s="14" t="s">
        <v>71</v>
      </c>
      <c r="C9" s="13">
        <v>0.34568835098335898</v>
      </c>
      <c r="D9" s="13">
        <v>0.36757624398073802</v>
      </c>
      <c r="E9" s="13">
        <v>0.32658959537572302</v>
      </c>
      <c r="F9" s="13"/>
      <c r="G9" s="13">
        <v>0.39779005524861899</v>
      </c>
      <c r="H9" s="13">
        <v>0.330532212885154</v>
      </c>
      <c r="I9" s="13">
        <v>0.354243542435424</v>
      </c>
      <c r="J9" s="13">
        <v>0.30805687203791499</v>
      </c>
      <c r="K9" s="13">
        <v>0.35114503816793902</v>
      </c>
      <c r="L9" s="13">
        <v>0.35087719298245601</v>
      </c>
      <c r="M9" s="13"/>
      <c r="N9" s="13">
        <v>0.38936170212766003</v>
      </c>
      <c r="O9" s="13">
        <v>0.3</v>
      </c>
      <c r="P9" s="13">
        <v>0.32022471910112399</v>
      </c>
      <c r="Q9" s="13">
        <v>0.34796238244514099</v>
      </c>
      <c r="R9" s="13"/>
      <c r="S9" s="13">
        <v>0.38408304498269902</v>
      </c>
      <c r="T9" s="13">
        <v>0.30597014925373101</v>
      </c>
      <c r="U9" s="13">
        <v>0.225806451612903</v>
      </c>
      <c r="V9" s="13">
        <v>0.38095238095238099</v>
      </c>
      <c r="W9" s="13">
        <v>0.33613445378151302</v>
      </c>
      <c r="X9" s="13">
        <v>0.32575757575757602</v>
      </c>
      <c r="Y9" s="13">
        <v>0.42990654205607498</v>
      </c>
      <c r="Z9" s="13">
        <v>0.133333333333333</v>
      </c>
      <c r="AA9" s="13">
        <v>0.35220125786163498</v>
      </c>
      <c r="AB9" s="13">
        <v>0.319148936170213</v>
      </c>
      <c r="AC9" s="13">
        <v>0.308823529411765</v>
      </c>
      <c r="AD9" s="13">
        <v>0.47826086956521702</v>
      </c>
      <c r="AE9" s="13"/>
      <c r="AF9" s="13">
        <v>0.34002509410288601</v>
      </c>
      <c r="AG9" s="13">
        <v>0.356031128404669</v>
      </c>
      <c r="AH9" s="13"/>
      <c r="AI9" s="13">
        <v>0.30932203389830498</v>
      </c>
      <c r="AJ9" s="13">
        <v>0.25974025974025999</v>
      </c>
      <c r="AK9" s="13">
        <v>0.38439306358381498</v>
      </c>
      <c r="AL9" s="13"/>
      <c r="AM9" s="13">
        <v>0.29411764705882398</v>
      </c>
      <c r="AN9" s="13">
        <v>0.30769230769230799</v>
      </c>
      <c r="AO9" s="13">
        <v>0.33333333333333298</v>
      </c>
      <c r="AP9" s="13"/>
      <c r="AQ9" s="13">
        <v>0.33038348082595898</v>
      </c>
      <c r="AR9" s="13">
        <v>0.359375</v>
      </c>
      <c r="AS9" s="13"/>
      <c r="AT9" s="13">
        <v>0.33933933933933902</v>
      </c>
      <c r="AU9" s="13">
        <v>0.347236704900938</v>
      </c>
      <c r="AV9" s="13"/>
      <c r="AW9" s="13">
        <v>0.342776203966006</v>
      </c>
      <c r="AX9" s="13">
        <v>0.346274921301154</v>
      </c>
      <c r="AY9" s="13"/>
      <c r="AZ9" s="13">
        <v>0.34317343173431702</v>
      </c>
      <c r="BA9" s="13">
        <v>0.34736842105263199</v>
      </c>
      <c r="BB9" s="13"/>
      <c r="BC9" s="13">
        <v>0.33908045977011497</v>
      </c>
      <c r="BD9" s="13">
        <v>0.33913043478260901</v>
      </c>
      <c r="BE9" s="13"/>
      <c r="BF9" s="13">
        <v>0.316176470588235</v>
      </c>
      <c r="BG9" s="13">
        <v>0.35377358490566002</v>
      </c>
      <c r="BH9" s="13"/>
      <c r="BI9" s="13">
        <v>0.27536231884057999</v>
      </c>
      <c r="BJ9" s="13">
        <v>0.35585970915312198</v>
      </c>
      <c r="BK9" s="13"/>
      <c r="BL9" s="13">
        <v>0.35841584158415801</v>
      </c>
      <c r="BM9" s="13">
        <v>0.33964646464646497</v>
      </c>
    </row>
    <row r="10" spans="2:65" x14ac:dyDescent="0.3">
      <c r="B10" s="14" t="s">
        <v>401</v>
      </c>
      <c r="C10" s="13">
        <v>0.112708018154312</v>
      </c>
      <c r="D10" s="13">
        <v>0.12199036918138</v>
      </c>
      <c r="E10" s="13">
        <v>0.105491329479769</v>
      </c>
      <c r="F10" s="13"/>
      <c r="G10" s="13">
        <v>8.2872928176795604E-2</v>
      </c>
      <c r="H10" s="13">
        <v>0.13725490196078399</v>
      </c>
      <c r="I10" s="13">
        <v>0.12546125461254601</v>
      </c>
      <c r="J10" s="13">
        <v>0.11848341232227499</v>
      </c>
      <c r="K10" s="13">
        <v>0.114503816793893</v>
      </c>
      <c r="L10" s="13">
        <v>6.4327485380116997E-2</v>
      </c>
      <c r="M10" s="13"/>
      <c r="N10" s="13">
        <v>0.108510638297872</v>
      </c>
      <c r="O10" s="13">
        <v>0.105882352941176</v>
      </c>
      <c r="P10" s="13">
        <v>0.106741573033708</v>
      </c>
      <c r="Q10" s="13">
        <v>0.128526645768025</v>
      </c>
      <c r="R10" s="13"/>
      <c r="S10" s="13">
        <v>0.10726643598615899</v>
      </c>
      <c r="T10" s="13">
        <v>0.12686567164179099</v>
      </c>
      <c r="U10" s="13">
        <v>0.12903225806451599</v>
      </c>
      <c r="V10" s="13">
        <v>0.161904761904762</v>
      </c>
      <c r="W10" s="13">
        <v>0.10084033613445401</v>
      </c>
      <c r="X10" s="13">
        <v>0.12878787878787901</v>
      </c>
      <c r="Y10" s="13">
        <v>0.121495327102804</v>
      </c>
      <c r="Z10" s="13">
        <v>0.133333333333333</v>
      </c>
      <c r="AA10" s="13">
        <v>0.10062893081761</v>
      </c>
      <c r="AB10" s="13">
        <v>5.31914893617021E-2</v>
      </c>
      <c r="AC10" s="13">
        <v>0.13235294117647101</v>
      </c>
      <c r="AD10" s="13">
        <v>0</v>
      </c>
      <c r="AE10" s="13"/>
      <c r="AF10" s="13">
        <v>0.107904642409034</v>
      </c>
      <c r="AG10" s="13">
        <v>0.118677042801556</v>
      </c>
      <c r="AH10" s="13"/>
      <c r="AI10" s="13">
        <v>0.11864406779661001</v>
      </c>
      <c r="AJ10" s="13">
        <v>0.15584415584415601</v>
      </c>
      <c r="AK10" s="13">
        <v>9.2485549132948E-2</v>
      </c>
      <c r="AL10" s="13"/>
      <c r="AM10" s="13">
        <v>0.10294117647058799</v>
      </c>
      <c r="AN10" s="13">
        <v>0.15384615384615399</v>
      </c>
      <c r="AO10" s="13">
        <v>0.140740740740741</v>
      </c>
      <c r="AP10" s="13"/>
      <c r="AQ10" s="13">
        <v>0.12684365781710899</v>
      </c>
      <c r="AR10" s="13">
        <v>9.8437499999999997E-2</v>
      </c>
      <c r="AS10" s="13"/>
      <c r="AT10" s="13">
        <v>0.12912912912912899</v>
      </c>
      <c r="AU10" s="13">
        <v>0.10844629822732001</v>
      </c>
      <c r="AV10" s="13"/>
      <c r="AW10" s="13">
        <v>8.2152974504249299E-2</v>
      </c>
      <c r="AX10" s="13">
        <v>0.12277019937040901</v>
      </c>
      <c r="AY10" s="13"/>
      <c r="AZ10" s="13">
        <v>9.5940959409594101E-2</v>
      </c>
      <c r="BA10" s="13">
        <v>0.122368421052632</v>
      </c>
      <c r="BB10" s="13"/>
      <c r="BC10" s="13">
        <v>0.100574712643678</v>
      </c>
      <c r="BD10" s="13">
        <v>0.121739130434783</v>
      </c>
      <c r="BE10" s="13"/>
      <c r="BF10" s="13">
        <v>0.11764705882352899</v>
      </c>
      <c r="BG10" s="13">
        <v>8.9622641509433998E-2</v>
      </c>
      <c r="BH10" s="13"/>
      <c r="BI10" s="13">
        <v>0.13768115942028999</v>
      </c>
      <c r="BJ10" s="13">
        <v>0.10692899914456799</v>
      </c>
      <c r="BK10" s="13"/>
      <c r="BL10" s="13">
        <v>8.9108910891089105E-2</v>
      </c>
      <c r="BM10" s="13">
        <v>0.12373737373737401</v>
      </c>
    </row>
    <row r="11" spans="2:65" x14ac:dyDescent="0.3">
      <c r="B11" s="14" t="s">
        <v>73</v>
      </c>
      <c r="C11" s="13">
        <v>2.8744326777609699E-2</v>
      </c>
      <c r="D11" s="13">
        <v>3.6918138041733599E-2</v>
      </c>
      <c r="E11" s="13">
        <v>2.1676300578034699E-2</v>
      </c>
      <c r="F11" s="13"/>
      <c r="G11" s="13">
        <v>3.3149171270718203E-2</v>
      </c>
      <c r="H11" s="13">
        <v>2.8011204481792701E-2</v>
      </c>
      <c r="I11" s="13">
        <v>2.5830258302582999E-2</v>
      </c>
      <c r="J11" s="13">
        <v>3.7914691943128E-2</v>
      </c>
      <c r="K11" s="13">
        <v>7.63358778625954E-3</v>
      </c>
      <c r="L11" s="13">
        <v>3.5087719298245598E-2</v>
      </c>
      <c r="M11" s="13"/>
      <c r="N11" s="13">
        <v>4.2553191489361701E-2</v>
      </c>
      <c r="O11" s="13">
        <v>2.3529411764705899E-2</v>
      </c>
      <c r="P11" s="13">
        <v>3.3707865168539297E-2</v>
      </c>
      <c r="Q11" s="13">
        <v>9.4043887147335394E-3</v>
      </c>
      <c r="R11" s="13"/>
      <c r="S11" s="13">
        <v>2.7681660899654001E-2</v>
      </c>
      <c r="T11" s="13">
        <v>4.47761194029851E-2</v>
      </c>
      <c r="U11" s="13">
        <v>3.2258064516128997E-2</v>
      </c>
      <c r="V11" s="13">
        <v>9.5238095238095195E-3</v>
      </c>
      <c r="W11" s="13">
        <v>8.4033613445378096E-3</v>
      </c>
      <c r="X11" s="13">
        <v>1.5151515151515201E-2</v>
      </c>
      <c r="Y11" s="13">
        <v>2.80373831775701E-2</v>
      </c>
      <c r="Z11" s="13">
        <v>0</v>
      </c>
      <c r="AA11" s="13">
        <v>2.51572327044025E-2</v>
      </c>
      <c r="AB11" s="13">
        <v>5.31914893617021E-2</v>
      </c>
      <c r="AC11" s="13">
        <v>8.8235294117647106E-2</v>
      </c>
      <c r="AD11" s="13">
        <v>0</v>
      </c>
      <c r="AE11" s="13"/>
      <c r="AF11" s="13">
        <v>3.3877038895859503E-2</v>
      </c>
      <c r="AG11" s="13">
        <v>2.1400778210116701E-2</v>
      </c>
      <c r="AH11" s="13"/>
      <c r="AI11" s="13">
        <v>3.3898305084745797E-2</v>
      </c>
      <c r="AJ11" s="13">
        <v>1.2987012987013E-2</v>
      </c>
      <c r="AK11" s="13">
        <v>2.6011560693641599E-2</v>
      </c>
      <c r="AL11" s="13"/>
      <c r="AM11" s="13">
        <v>1.4705882352941201E-2</v>
      </c>
      <c r="AN11" s="13">
        <v>5.7692307692307702E-2</v>
      </c>
      <c r="AO11" s="13">
        <v>2.96296296296296E-2</v>
      </c>
      <c r="AP11" s="13"/>
      <c r="AQ11" s="13">
        <v>2.6548672566371698E-2</v>
      </c>
      <c r="AR11" s="13">
        <v>3.125E-2</v>
      </c>
      <c r="AS11" s="13"/>
      <c r="AT11" s="13">
        <v>2.4024024024024E-2</v>
      </c>
      <c r="AU11" s="13">
        <v>3.1282586027111599E-2</v>
      </c>
      <c r="AV11" s="13"/>
      <c r="AW11" s="13">
        <v>3.6827195467422101E-2</v>
      </c>
      <c r="AX11" s="13">
        <v>2.62329485834208E-2</v>
      </c>
      <c r="AY11" s="13"/>
      <c r="AZ11" s="13">
        <v>2.5830258302582999E-2</v>
      </c>
      <c r="BA11" s="13">
        <v>3.1578947368421102E-2</v>
      </c>
      <c r="BB11" s="13"/>
      <c r="BC11" s="13">
        <v>1.72413793103448E-2</v>
      </c>
      <c r="BD11" s="13">
        <v>3.4782608695652202E-2</v>
      </c>
      <c r="BE11" s="13"/>
      <c r="BF11" s="13">
        <v>1.4705882352941201E-2</v>
      </c>
      <c r="BG11" s="13">
        <v>1.88679245283019E-2</v>
      </c>
      <c r="BH11" s="13"/>
      <c r="BI11" s="13">
        <v>2.8985507246376802E-2</v>
      </c>
      <c r="BJ11" s="13">
        <v>2.9084687767322499E-2</v>
      </c>
      <c r="BK11" s="13"/>
      <c r="BL11" s="13">
        <v>3.9603960396039598E-2</v>
      </c>
      <c r="BM11" s="13">
        <v>2.1464646464646499E-2</v>
      </c>
    </row>
    <row r="12" spans="2:65" x14ac:dyDescent="0.3">
      <c r="B12" s="14" t="s">
        <v>402</v>
      </c>
      <c r="C12" s="13">
        <v>1.2859304084720099E-2</v>
      </c>
      <c r="D12" s="13">
        <v>1.7656500802568201E-2</v>
      </c>
      <c r="E12" s="13">
        <v>8.6705202312138702E-3</v>
      </c>
      <c r="F12" s="13"/>
      <c r="G12" s="13">
        <v>2.2099447513812199E-2</v>
      </c>
      <c r="H12" s="13">
        <v>1.6806722689075598E-2</v>
      </c>
      <c r="I12" s="13">
        <v>1.1070110701107E-2</v>
      </c>
      <c r="J12" s="13">
        <v>1.4218009478673001E-2</v>
      </c>
      <c r="K12" s="13">
        <v>0</v>
      </c>
      <c r="L12" s="13">
        <v>5.8479532163742704E-3</v>
      </c>
      <c r="M12" s="13"/>
      <c r="N12" s="13">
        <v>1.27659574468085E-2</v>
      </c>
      <c r="O12" s="13">
        <v>1.1764705882352899E-2</v>
      </c>
      <c r="P12" s="13">
        <v>1.1235955056179799E-2</v>
      </c>
      <c r="Q12" s="13">
        <v>1.2539184952978099E-2</v>
      </c>
      <c r="R12" s="13"/>
      <c r="S12" s="13">
        <v>1.3840830449827E-2</v>
      </c>
      <c r="T12" s="13">
        <v>0</v>
      </c>
      <c r="U12" s="13">
        <v>1.6129032258064498E-2</v>
      </c>
      <c r="V12" s="13">
        <v>2.8571428571428598E-2</v>
      </c>
      <c r="W12" s="13">
        <v>2.5210084033613401E-2</v>
      </c>
      <c r="X12" s="13">
        <v>1.5151515151515201E-2</v>
      </c>
      <c r="Y12" s="13">
        <v>9.3457943925233603E-3</v>
      </c>
      <c r="Z12" s="13">
        <v>0</v>
      </c>
      <c r="AA12" s="13">
        <v>6.2893081761006301E-3</v>
      </c>
      <c r="AB12" s="13">
        <v>1.0638297872340399E-2</v>
      </c>
      <c r="AC12" s="13">
        <v>1.4705882352941201E-2</v>
      </c>
      <c r="AD12" s="13">
        <v>0</v>
      </c>
      <c r="AE12" s="13"/>
      <c r="AF12" s="13">
        <v>1.6311166875784201E-2</v>
      </c>
      <c r="AG12" s="13">
        <v>7.7821011673151804E-3</v>
      </c>
      <c r="AH12" s="13"/>
      <c r="AI12" s="13">
        <v>2.1186440677966101E-2</v>
      </c>
      <c r="AJ12" s="13">
        <v>0</v>
      </c>
      <c r="AK12" s="13">
        <v>2.0231213872832401E-2</v>
      </c>
      <c r="AL12" s="13"/>
      <c r="AM12" s="13">
        <v>0</v>
      </c>
      <c r="AN12" s="13">
        <v>1.9230769230769201E-2</v>
      </c>
      <c r="AO12" s="13">
        <v>1.48148148148148E-2</v>
      </c>
      <c r="AP12" s="13"/>
      <c r="AQ12" s="13">
        <v>1.0324483775811201E-2</v>
      </c>
      <c r="AR12" s="13">
        <v>1.5625E-2</v>
      </c>
      <c r="AS12" s="13"/>
      <c r="AT12" s="13">
        <v>1.2012012012012E-2</v>
      </c>
      <c r="AU12" s="13">
        <v>1.3555787278415001E-2</v>
      </c>
      <c r="AV12" s="13"/>
      <c r="AW12" s="13">
        <v>1.1331444759206799E-2</v>
      </c>
      <c r="AX12" s="13">
        <v>1.3641133263378799E-2</v>
      </c>
      <c r="AY12" s="13"/>
      <c r="AZ12" s="13">
        <v>1.66051660516605E-2</v>
      </c>
      <c r="BA12" s="13">
        <v>1.05263157894737E-2</v>
      </c>
      <c r="BB12" s="13"/>
      <c r="BC12" s="13">
        <v>1.72413793103448E-2</v>
      </c>
      <c r="BD12" s="13">
        <v>1.3043478260869599E-2</v>
      </c>
      <c r="BE12" s="13"/>
      <c r="BF12" s="13">
        <v>1.4705882352941201E-2</v>
      </c>
      <c r="BG12" s="13">
        <v>1.88679245283019E-2</v>
      </c>
      <c r="BH12" s="13"/>
      <c r="BI12" s="13">
        <v>2.8985507246376802E-2</v>
      </c>
      <c r="BJ12" s="13">
        <v>1.02651839178785E-2</v>
      </c>
      <c r="BK12" s="13"/>
      <c r="BL12" s="13">
        <v>1.58415841584158E-2</v>
      </c>
      <c r="BM12" s="13">
        <v>1.13636363636364E-2</v>
      </c>
    </row>
    <row r="13" spans="2:65" x14ac:dyDescent="0.3">
      <c r="B13" s="14" t="s">
        <v>91</v>
      </c>
      <c r="C13" s="13">
        <v>9.8335854765506797E-3</v>
      </c>
      <c r="D13" s="13">
        <v>8.0256821829855496E-3</v>
      </c>
      <c r="E13" s="13">
        <v>1.15606936416185E-2</v>
      </c>
      <c r="F13" s="13"/>
      <c r="G13" s="13">
        <v>5.5248618784530402E-3</v>
      </c>
      <c r="H13" s="13">
        <v>8.4033613445378096E-3</v>
      </c>
      <c r="I13" s="13">
        <v>3.6900369003690001E-3</v>
      </c>
      <c r="J13" s="13">
        <v>9.4786729857819895E-3</v>
      </c>
      <c r="K13" s="13">
        <v>2.2900763358778602E-2</v>
      </c>
      <c r="L13" s="13">
        <v>1.7543859649122799E-2</v>
      </c>
      <c r="M13" s="13"/>
      <c r="N13" s="13">
        <v>1.0638297872340399E-2</v>
      </c>
      <c r="O13" s="13">
        <v>1.1764705882352899E-2</v>
      </c>
      <c r="P13" s="13">
        <v>5.6179775280898901E-3</v>
      </c>
      <c r="Q13" s="13">
        <v>9.4043887147335394E-3</v>
      </c>
      <c r="R13" s="13"/>
      <c r="S13" s="13">
        <v>6.9204152249135002E-3</v>
      </c>
      <c r="T13" s="13">
        <v>2.9850746268656699E-2</v>
      </c>
      <c r="U13" s="13">
        <v>0</v>
      </c>
      <c r="V13" s="13">
        <v>9.5238095238095195E-3</v>
      </c>
      <c r="W13" s="13">
        <v>1.6806722689075598E-2</v>
      </c>
      <c r="X13" s="13">
        <v>2.27272727272727E-2</v>
      </c>
      <c r="Y13" s="13">
        <v>0</v>
      </c>
      <c r="Z13" s="13">
        <v>0</v>
      </c>
      <c r="AA13" s="13">
        <v>6.2893081761006301E-3</v>
      </c>
      <c r="AB13" s="13">
        <v>0</v>
      </c>
      <c r="AC13" s="13">
        <v>0</v>
      </c>
      <c r="AD13" s="13">
        <v>0</v>
      </c>
      <c r="AE13" s="13"/>
      <c r="AF13" s="13">
        <v>3.76411543287327E-3</v>
      </c>
      <c r="AG13" s="13">
        <v>1.94552529182879E-2</v>
      </c>
      <c r="AH13" s="13"/>
      <c r="AI13" s="13">
        <v>0</v>
      </c>
      <c r="AJ13" s="13">
        <v>0</v>
      </c>
      <c r="AK13" s="13">
        <v>8.6705202312138702E-3</v>
      </c>
      <c r="AL13" s="13"/>
      <c r="AM13" s="13">
        <v>0</v>
      </c>
      <c r="AN13" s="13">
        <v>0</v>
      </c>
      <c r="AO13" s="13">
        <v>0</v>
      </c>
      <c r="AP13" s="13"/>
      <c r="AQ13" s="13">
        <v>1.0324483775811201E-2</v>
      </c>
      <c r="AR13" s="13">
        <v>9.3749999999999997E-3</v>
      </c>
      <c r="AS13" s="13"/>
      <c r="AT13" s="13">
        <v>1.5015015015014999E-2</v>
      </c>
      <c r="AU13" s="13">
        <v>8.3420229405630902E-3</v>
      </c>
      <c r="AV13" s="13"/>
      <c r="AW13" s="13">
        <v>8.4985835694051E-3</v>
      </c>
      <c r="AX13" s="13">
        <v>1.04931794333683E-2</v>
      </c>
      <c r="AY13" s="13"/>
      <c r="AZ13" s="13">
        <v>9.2250922509225092E-3</v>
      </c>
      <c r="BA13" s="13">
        <v>9.2105263157894694E-3</v>
      </c>
      <c r="BB13" s="13"/>
      <c r="BC13" s="13">
        <v>0</v>
      </c>
      <c r="BD13" s="13">
        <v>4.3478260869565201E-3</v>
      </c>
      <c r="BE13" s="13"/>
      <c r="BF13" s="13">
        <v>0</v>
      </c>
      <c r="BG13" s="13">
        <v>0</v>
      </c>
      <c r="BH13" s="13"/>
      <c r="BI13" s="13">
        <v>7.2463768115942004E-3</v>
      </c>
      <c r="BJ13" s="13">
        <v>9.4097519247219805E-3</v>
      </c>
      <c r="BK13" s="13"/>
      <c r="BL13" s="13">
        <v>7.9207920792079192E-3</v>
      </c>
      <c r="BM13" s="13">
        <v>1.01010101010101E-2</v>
      </c>
    </row>
    <row r="14" spans="2:65" x14ac:dyDescent="0.3">
      <c r="B14" s="14" t="s">
        <v>76</v>
      </c>
      <c r="C14" s="17">
        <v>0.83585476550680804</v>
      </c>
      <c r="D14" s="17">
        <v>0.81540930979133197</v>
      </c>
      <c r="E14" s="17">
        <v>0.85260115606936404</v>
      </c>
      <c r="F14" s="17"/>
      <c r="G14" s="17">
        <v>0.85635359116022103</v>
      </c>
      <c r="H14" s="17">
        <v>0.80952380952380998</v>
      </c>
      <c r="I14" s="17">
        <v>0.83394833948339497</v>
      </c>
      <c r="J14" s="17">
        <v>0.81990521327014199</v>
      </c>
      <c r="K14" s="17">
        <v>0.85496183206106902</v>
      </c>
      <c r="L14" s="17">
        <v>0.87719298245613997</v>
      </c>
      <c r="M14" s="17"/>
      <c r="N14" s="17">
        <v>0.82553191489361699</v>
      </c>
      <c r="O14" s="17">
        <v>0.84705882352941197</v>
      </c>
      <c r="P14" s="17">
        <v>0.84269662921348298</v>
      </c>
      <c r="Q14" s="17">
        <v>0.84012539184952995</v>
      </c>
      <c r="R14" s="17"/>
      <c r="S14" s="17">
        <v>0.84429065743944598</v>
      </c>
      <c r="T14" s="17">
        <v>0.79850746268656703</v>
      </c>
      <c r="U14" s="17">
        <v>0.82258064516129004</v>
      </c>
      <c r="V14" s="17">
        <v>0.79047619047619</v>
      </c>
      <c r="W14" s="17">
        <v>0.84873949579831898</v>
      </c>
      <c r="X14" s="17">
        <v>0.81818181818181801</v>
      </c>
      <c r="Y14" s="17">
        <v>0.84112149532710301</v>
      </c>
      <c r="Z14" s="17">
        <v>0.86666666666666703</v>
      </c>
      <c r="AA14" s="17">
        <v>0.86163522012578597</v>
      </c>
      <c r="AB14" s="17">
        <v>0.88297872340425498</v>
      </c>
      <c r="AC14" s="17">
        <v>0.76470588235294101</v>
      </c>
      <c r="AD14" s="17">
        <v>1</v>
      </c>
      <c r="AE14" s="17"/>
      <c r="AF14" s="17">
        <v>0.83814303638644905</v>
      </c>
      <c r="AG14" s="17">
        <v>0.832684824902724</v>
      </c>
      <c r="AH14" s="17"/>
      <c r="AI14" s="17">
        <v>0.82627118644067798</v>
      </c>
      <c r="AJ14" s="17">
        <v>0.831168831168831</v>
      </c>
      <c r="AK14" s="17">
        <v>0.85260115606936404</v>
      </c>
      <c r="AL14" s="17"/>
      <c r="AM14" s="17">
        <v>0.88235294117647101</v>
      </c>
      <c r="AN14" s="17">
        <v>0.76923076923076905</v>
      </c>
      <c r="AO14" s="17">
        <v>0.81481481481481499</v>
      </c>
      <c r="AP14" s="17"/>
      <c r="AQ14" s="17">
        <v>0.82595870206489697</v>
      </c>
      <c r="AR14" s="17">
        <v>0.84531250000000002</v>
      </c>
      <c r="AS14" s="17"/>
      <c r="AT14" s="17">
        <v>0.81981981981981999</v>
      </c>
      <c r="AU14" s="17">
        <v>0.83837330552658995</v>
      </c>
      <c r="AV14" s="17"/>
      <c r="AW14" s="17">
        <v>0.86118980169971704</v>
      </c>
      <c r="AX14" s="17">
        <v>0.826862539349423</v>
      </c>
      <c r="AY14" s="17"/>
      <c r="AZ14" s="17">
        <v>0.85239852398523996</v>
      </c>
      <c r="BA14" s="17">
        <v>0.826315789473684</v>
      </c>
      <c r="BB14" s="17"/>
      <c r="BC14" s="17">
        <v>0.86494252873563204</v>
      </c>
      <c r="BD14" s="17">
        <v>0.82608695652173902</v>
      </c>
      <c r="BE14" s="17"/>
      <c r="BF14" s="17">
        <v>0.85294117647058798</v>
      </c>
      <c r="BG14" s="17">
        <v>0.87264150943396201</v>
      </c>
      <c r="BH14" s="17"/>
      <c r="BI14" s="17">
        <v>0.79710144927536197</v>
      </c>
      <c r="BJ14" s="17">
        <v>0.84431137724550898</v>
      </c>
      <c r="BK14" s="17"/>
      <c r="BL14" s="17">
        <v>0.84752475247524806</v>
      </c>
      <c r="BM14" s="17">
        <v>0.83333333333333304</v>
      </c>
    </row>
    <row r="15" spans="2:65" x14ac:dyDescent="0.3">
      <c r="B15" s="14" t="s">
        <v>77</v>
      </c>
      <c r="C15" s="17">
        <v>4.16036308623298E-2</v>
      </c>
      <c r="D15" s="17">
        <v>5.4574638844301797E-2</v>
      </c>
      <c r="E15" s="17">
        <v>3.0346820809248599E-2</v>
      </c>
      <c r="F15" s="17"/>
      <c r="G15" s="17">
        <v>5.5248618784530398E-2</v>
      </c>
      <c r="H15" s="17">
        <v>4.4817927170868299E-2</v>
      </c>
      <c r="I15" s="17">
        <v>3.6900369003690002E-2</v>
      </c>
      <c r="J15" s="17">
        <v>5.2132701421801E-2</v>
      </c>
      <c r="K15" s="17">
        <v>7.63358778625954E-3</v>
      </c>
      <c r="L15" s="17">
        <v>4.0935672514619902E-2</v>
      </c>
      <c r="M15" s="17"/>
      <c r="N15" s="17">
        <v>5.5319148936170202E-2</v>
      </c>
      <c r="O15" s="17">
        <v>3.5294117647058802E-2</v>
      </c>
      <c r="P15" s="17">
        <v>4.49438202247191E-2</v>
      </c>
      <c r="Q15" s="17">
        <v>2.1943573667711599E-2</v>
      </c>
      <c r="R15" s="17"/>
      <c r="S15" s="17">
        <v>4.1522491349481001E-2</v>
      </c>
      <c r="T15" s="17">
        <v>4.47761194029851E-2</v>
      </c>
      <c r="U15" s="17">
        <v>4.8387096774193498E-2</v>
      </c>
      <c r="V15" s="17">
        <v>3.8095238095238099E-2</v>
      </c>
      <c r="W15" s="17">
        <v>3.3613445378151301E-2</v>
      </c>
      <c r="X15" s="17">
        <v>3.03030303030303E-2</v>
      </c>
      <c r="Y15" s="17">
        <v>3.7383177570093497E-2</v>
      </c>
      <c r="Z15" s="17">
        <v>0</v>
      </c>
      <c r="AA15" s="17">
        <v>3.1446540880503103E-2</v>
      </c>
      <c r="AB15" s="17">
        <v>6.3829787234042507E-2</v>
      </c>
      <c r="AC15" s="17">
        <v>0.10294117647058799</v>
      </c>
      <c r="AD15" s="17">
        <v>0</v>
      </c>
      <c r="AE15" s="17"/>
      <c r="AF15" s="17">
        <v>5.01882057716437E-2</v>
      </c>
      <c r="AG15" s="17">
        <v>2.91828793774319E-2</v>
      </c>
      <c r="AH15" s="17"/>
      <c r="AI15" s="17">
        <v>5.5084745762711898E-2</v>
      </c>
      <c r="AJ15" s="17">
        <v>1.2987012987013E-2</v>
      </c>
      <c r="AK15" s="17">
        <v>4.6242774566474E-2</v>
      </c>
      <c r="AL15" s="17"/>
      <c r="AM15" s="17">
        <v>1.4705882352941201E-2</v>
      </c>
      <c r="AN15" s="17">
        <v>7.69230769230769E-2</v>
      </c>
      <c r="AO15" s="17">
        <v>4.4444444444444398E-2</v>
      </c>
      <c r="AP15" s="17"/>
      <c r="AQ15" s="17">
        <v>3.6873156342182897E-2</v>
      </c>
      <c r="AR15" s="17">
        <v>4.6875E-2</v>
      </c>
      <c r="AS15" s="17"/>
      <c r="AT15" s="17">
        <v>3.6036036036036001E-2</v>
      </c>
      <c r="AU15" s="17">
        <v>4.4838373305526598E-2</v>
      </c>
      <c r="AV15" s="17"/>
      <c r="AW15" s="17">
        <v>4.8158640226628899E-2</v>
      </c>
      <c r="AX15" s="17">
        <v>3.9874081846799601E-2</v>
      </c>
      <c r="AY15" s="17"/>
      <c r="AZ15" s="17">
        <v>4.2435424354243502E-2</v>
      </c>
      <c r="BA15" s="17">
        <v>4.2105263157894701E-2</v>
      </c>
      <c r="BB15" s="17"/>
      <c r="BC15" s="17">
        <v>3.4482758620689703E-2</v>
      </c>
      <c r="BD15" s="17">
        <v>4.7826086956521699E-2</v>
      </c>
      <c r="BE15" s="17"/>
      <c r="BF15" s="17">
        <v>2.9411764705882401E-2</v>
      </c>
      <c r="BG15" s="17">
        <v>3.77358490566038E-2</v>
      </c>
      <c r="BH15" s="17"/>
      <c r="BI15" s="17">
        <v>5.7971014492753603E-2</v>
      </c>
      <c r="BJ15" s="17">
        <v>3.9349871685201002E-2</v>
      </c>
      <c r="BK15" s="17"/>
      <c r="BL15" s="17">
        <v>5.5445544554455398E-2</v>
      </c>
      <c r="BM15" s="17">
        <v>3.2828282828282797E-2</v>
      </c>
    </row>
    <row r="16" spans="2:65" x14ac:dyDescent="0.3">
      <c r="B16" s="14" t="s">
        <v>78</v>
      </c>
      <c r="C16" s="18">
        <v>0.79425113464447805</v>
      </c>
      <c r="D16" s="18">
        <v>0.76083467094702995</v>
      </c>
      <c r="E16" s="18">
        <v>0.82225433526011604</v>
      </c>
      <c r="F16" s="18"/>
      <c r="G16" s="18">
        <v>0.801104972375691</v>
      </c>
      <c r="H16" s="18">
        <v>0.76470588235294101</v>
      </c>
      <c r="I16" s="18">
        <v>0.79704797047970499</v>
      </c>
      <c r="J16" s="18">
        <v>0.76777251184834105</v>
      </c>
      <c r="K16" s="18">
        <v>0.84732824427480902</v>
      </c>
      <c r="L16" s="18">
        <v>0.83625730994152003</v>
      </c>
      <c r="M16" s="18"/>
      <c r="N16" s="18">
        <v>0.77021276595744703</v>
      </c>
      <c r="O16" s="18">
        <v>0.81176470588235305</v>
      </c>
      <c r="P16" s="18">
        <v>0.797752808988764</v>
      </c>
      <c r="Q16" s="18">
        <v>0.81818181818181801</v>
      </c>
      <c r="R16" s="18"/>
      <c r="S16" s="18">
        <v>0.80276816608996504</v>
      </c>
      <c r="T16" s="18">
        <v>0.75373134328358204</v>
      </c>
      <c r="U16" s="18">
        <v>0.77419354838709697</v>
      </c>
      <c r="V16" s="18">
        <v>0.75238095238095204</v>
      </c>
      <c r="W16" s="18">
        <v>0.81512605042016795</v>
      </c>
      <c r="X16" s="18">
        <v>0.78787878787878796</v>
      </c>
      <c r="Y16" s="18">
        <v>0.80373831775700899</v>
      </c>
      <c r="Z16" s="18">
        <v>0.86666666666666703</v>
      </c>
      <c r="AA16" s="18">
        <v>0.83018867924528295</v>
      </c>
      <c r="AB16" s="18">
        <v>0.819148936170213</v>
      </c>
      <c r="AC16" s="18">
        <v>0.66176470588235303</v>
      </c>
      <c r="AD16" s="18">
        <v>1</v>
      </c>
      <c r="AE16" s="18"/>
      <c r="AF16" s="18">
        <v>0.78795483061480598</v>
      </c>
      <c r="AG16" s="18">
        <v>0.80350194552529197</v>
      </c>
      <c r="AH16" s="18"/>
      <c r="AI16" s="18">
        <v>0.77118644067796605</v>
      </c>
      <c r="AJ16" s="18">
        <v>0.81818181818181801</v>
      </c>
      <c r="AK16" s="18">
        <v>0.80635838150288996</v>
      </c>
      <c r="AL16" s="18"/>
      <c r="AM16" s="18">
        <v>0.86764705882352899</v>
      </c>
      <c r="AN16" s="18">
        <v>0.69230769230769196</v>
      </c>
      <c r="AO16" s="18">
        <v>0.77037037037037004</v>
      </c>
      <c r="AP16" s="18"/>
      <c r="AQ16" s="18">
        <v>0.78908554572271405</v>
      </c>
      <c r="AR16" s="18">
        <v>0.79843750000000002</v>
      </c>
      <c r="AS16" s="18"/>
      <c r="AT16" s="18">
        <v>0.78378378378378399</v>
      </c>
      <c r="AU16" s="18">
        <v>0.79353493222106397</v>
      </c>
      <c r="AV16" s="18"/>
      <c r="AW16" s="18">
        <v>0.81303116147308796</v>
      </c>
      <c r="AX16" s="18">
        <v>0.78698845750262303</v>
      </c>
      <c r="AY16" s="18"/>
      <c r="AZ16" s="18">
        <v>0.809963099630996</v>
      </c>
      <c r="BA16" s="18">
        <v>0.78421052631578902</v>
      </c>
      <c r="BB16" s="18"/>
      <c r="BC16" s="18">
        <v>0.83045977011494299</v>
      </c>
      <c r="BD16" s="18">
        <v>0.77826086956521701</v>
      </c>
      <c r="BE16" s="18"/>
      <c r="BF16" s="18">
        <v>0.82352941176470595</v>
      </c>
      <c r="BG16" s="18">
        <v>0.83490566037735803</v>
      </c>
      <c r="BH16" s="18"/>
      <c r="BI16" s="18">
        <v>0.73913043478260898</v>
      </c>
      <c r="BJ16" s="18">
        <v>0.80496150556030799</v>
      </c>
      <c r="BK16" s="18"/>
      <c r="BL16" s="18">
        <v>0.79207920792079201</v>
      </c>
      <c r="BM16" s="18">
        <v>0.80050505050505005</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407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0.41830559757942498</v>
      </c>
      <c r="D8" s="13">
        <v>0.41733547351524902</v>
      </c>
      <c r="E8" s="13">
        <v>0.42341040462427698</v>
      </c>
      <c r="F8" s="13"/>
      <c r="G8" s="13">
        <v>0.33149171270718197</v>
      </c>
      <c r="H8" s="13">
        <v>0.44537815126050401</v>
      </c>
      <c r="I8" s="13">
        <v>0.42804428044280401</v>
      </c>
      <c r="J8" s="13">
        <v>0.44549763033175399</v>
      </c>
      <c r="K8" s="13">
        <v>0.38167938931297701</v>
      </c>
      <c r="L8" s="13">
        <v>0.43274853801169599</v>
      </c>
      <c r="M8" s="13"/>
      <c r="N8" s="13">
        <v>0.42340425531914899</v>
      </c>
      <c r="O8" s="13">
        <v>0.4</v>
      </c>
      <c r="P8" s="13">
        <v>0.449438202247191</v>
      </c>
      <c r="Q8" s="13">
        <v>0.42006269592476497</v>
      </c>
      <c r="R8" s="13"/>
      <c r="S8" s="13">
        <v>0.41176470588235298</v>
      </c>
      <c r="T8" s="13">
        <v>0.402985074626866</v>
      </c>
      <c r="U8" s="13">
        <v>0.467741935483871</v>
      </c>
      <c r="V8" s="13">
        <v>0.44761904761904803</v>
      </c>
      <c r="W8" s="13">
        <v>0.436974789915966</v>
      </c>
      <c r="X8" s="13">
        <v>0.41666666666666702</v>
      </c>
      <c r="Y8" s="13">
        <v>0.38317757009345799</v>
      </c>
      <c r="Z8" s="13">
        <v>0.43333333333333302</v>
      </c>
      <c r="AA8" s="13">
        <v>0.42767295597484301</v>
      </c>
      <c r="AB8" s="13">
        <v>0.45744680851063801</v>
      </c>
      <c r="AC8" s="13">
        <v>0.35294117647058798</v>
      </c>
      <c r="AD8" s="13">
        <v>0.34782608695652201</v>
      </c>
      <c r="AE8" s="13"/>
      <c r="AF8" s="13">
        <v>0.40903387703889599</v>
      </c>
      <c r="AG8" s="13">
        <v>0.43190661478599202</v>
      </c>
      <c r="AH8" s="13"/>
      <c r="AI8" s="13">
        <v>0.46186440677966101</v>
      </c>
      <c r="AJ8" s="13">
        <v>0.42857142857142899</v>
      </c>
      <c r="AK8" s="13">
        <v>0.34682080924855502</v>
      </c>
      <c r="AL8" s="13"/>
      <c r="AM8" s="13">
        <v>0.57352941176470595</v>
      </c>
      <c r="AN8" s="13">
        <v>0.44230769230769201</v>
      </c>
      <c r="AO8" s="13">
        <v>0.32592592592592601</v>
      </c>
      <c r="AP8" s="13"/>
      <c r="AQ8" s="13">
        <v>0.46755162241887899</v>
      </c>
      <c r="AR8" s="13">
        <v>0.36875000000000002</v>
      </c>
      <c r="AS8" s="13"/>
      <c r="AT8" s="13">
        <v>0.44744744744744702</v>
      </c>
      <c r="AU8" s="13">
        <v>0.41084462982273201</v>
      </c>
      <c r="AV8" s="13"/>
      <c r="AW8" s="13">
        <v>0.36260623229461802</v>
      </c>
      <c r="AX8" s="13">
        <v>0.43966421825813201</v>
      </c>
      <c r="AY8" s="13"/>
      <c r="AZ8" s="13">
        <v>0.40221402214022101</v>
      </c>
      <c r="BA8" s="13">
        <v>0.43157894736842101</v>
      </c>
      <c r="BB8" s="13"/>
      <c r="BC8" s="13">
        <v>0.44540229885057497</v>
      </c>
      <c r="BD8" s="13">
        <v>0.33043478260869602</v>
      </c>
      <c r="BE8" s="13"/>
      <c r="BF8" s="13">
        <v>0.51470588235294101</v>
      </c>
      <c r="BG8" s="13">
        <v>0.40094339622641501</v>
      </c>
      <c r="BH8" s="13"/>
      <c r="BI8" s="13">
        <v>0.44927536231884102</v>
      </c>
      <c r="BJ8" s="13">
        <v>0.41573994867407998</v>
      </c>
      <c r="BK8" s="13"/>
      <c r="BL8" s="13">
        <v>0.39801980198019798</v>
      </c>
      <c r="BM8" s="13">
        <v>0.43181818181818199</v>
      </c>
    </row>
    <row r="9" spans="2:65" x14ac:dyDescent="0.3">
      <c r="B9" s="14" t="s">
        <v>71</v>
      </c>
      <c r="C9" s="13">
        <v>0.32223903177004498</v>
      </c>
      <c r="D9" s="13">
        <v>0.32263242375601903</v>
      </c>
      <c r="E9" s="13">
        <v>0.31647398843930602</v>
      </c>
      <c r="F9" s="13"/>
      <c r="G9" s="13">
        <v>0.43646408839779</v>
      </c>
      <c r="H9" s="13">
        <v>0.31932773109243701</v>
      </c>
      <c r="I9" s="13">
        <v>0.287822878228782</v>
      </c>
      <c r="J9" s="13">
        <v>0.31753554502369702</v>
      </c>
      <c r="K9" s="13">
        <v>0.31297709923664102</v>
      </c>
      <c r="L9" s="13">
        <v>0.27485380116959102</v>
      </c>
      <c r="M9" s="13"/>
      <c r="N9" s="13">
        <v>0.340425531914894</v>
      </c>
      <c r="O9" s="13">
        <v>0.32647058823529401</v>
      </c>
      <c r="P9" s="13">
        <v>0.325842696629214</v>
      </c>
      <c r="Q9" s="13">
        <v>0.27899686520376199</v>
      </c>
      <c r="R9" s="13"/>
      <c r="S9" s="13">
        <v>0.34948096885813201</v>
      </c>
      <c r="T9" s="13">
        <v>0.33582089552238797</v>
      </c>
      <c r="U9" s="13">
        <v>0.209677419354839</v>
      </c>
      <c r="V9" s="13">
        <v>0.30476190476190501</v>
      </c>
      <c r="W9" s="13">
        <v>0.35294117647058798</v>
      </c>
      <c r="X9" s="13">
        <v>0.28030303030303</v>
      </c>
      <c r="Y9" s="13">
        <v>0.37383177570093501</v>
      </c>
      <c r="Z9" s="13">
        <v>0.233333333333333</v>
      </c>
      <c r="AA9" s="13">
        <v>0.36477987421383601</v>
      </c>
      <c r="AB9" s="13">
        <v>0.23404255319148901</v>
      </c>
      <c r="AC9" s="13">
        <v>0.25</v>
      </c>
      <c r="AD9" s="13">
        <v>0.52173913043478304</v>
      </c>
      <c r="AE9" s="13"/>
      <c r="AF9" s="13">
        <v>0.33375156838143</v>
      </c>
      <c r="AG9" s="13">
        <v>0.30350194552529203</v>
      </c>
      <c r="AH9" s="13"/>
      <c r="AI9" s="13">
        <v>0.29661016949152502</v>
      </c>
      <c r="AJ9" s="13">
        <v>0.27272727272727298</v>
      </c>
      <c r="AK9" s="13">
        <v>0.38439306358381498</v>
      </c>
      <c r="AL9" s="13"/>
      <c r="AM9" s="13">
        <v>0.26470588235294101</v>
      </c>
      <c r="AN9" s="13">
        <v>0.28846153846153799</v>
      </c>
      <c r="AO9" s="13">
        <v>0.36296296296296299</v>
      </c>
      <c r="AP9" s="13"/>
      <c r="AQ9" s="13">
        <v>0.30530973451327398</v>
      </c>
      <c r="AR9" s="13">
        <v>0.3359375</v>
      </c>
      <c r="AS9" s="13"/>
      <c r="AT9" s="13">
        <v>0.32432432432432401</v>
      </c>
      <c r="AU9" s="13">
        <v>0.319082377476538</v>
      </c>
      <c r="AV9" s="13"/>
      <c r="AW9" s="13">
        <v>0.359773371104816</v>
      </c>
      <c r="AX9" s="13">
        <v>0.30745015739769099</v>
      </c>
      <c r="AY9" s="13"/>
      <c r="AZ9" s="13">
        <v>0.31365313653136501</v>
      </c>
      <c r="BA9" s="13">
        <v>0.326315789473684</v>
      </c>
      <c r="BB9" s="13"/>
      <c r="BC9" s="13">
        <v>0.32183908045977</v>
      </c>
      <c r="BD9" s="13">
        <v>0.34347826086956501</v>
      </c>
      <c r="BE9" s="13"/>
      <c r="BF9" s="13">
        <v>0.30147058823529399</v>
      </c>
      <c r="BG9" s="13">
        <v>0.33490566037735803</v>
      </c>
      <c r="BH9" s="13"/>
      <c r="BI9" s="13">
        <v>0.231884057971014</v>
      </c>
      <c r="BJ9" s="13">
        <v>0.33532934131736503</v>
      </c>
      <c r="BK9" s="13"/>
      <c r="BL9" s="13">
        <v>0.34653465346534701</v>
      </c>
      <c r="BM9" s="13">
        <v>0.310606060606061</v>
      </c>
    </row>
    <row r="10" spans="2:65" x14ac:dyDescent="0.3">
      <c r="B10" s="14" t="s">
        <v>401</v>
      </c>
      <c r="C10" s="13">
        <v>0.14674735249621801</v>
      </c>
      <c r="D10" s="13">
        <v>0.15088282504012801</v>
      </c>
      <c r="E10" s="13">
        <v>0.14306358381502901</v>
      </c>
      <c r="F10" s="13"/>
      <c r="G10" s="13">
        <v>0.138121546961326</v>
      </c>
      <c r="H10" s="13">
        <v>0.13725490196078399</v>
      </c>
      <c r="I10" s="13">
        <v>0.17343173431734299</v>
      </c>
      <c r="J10" s="13">
        <v>0.127962085308057</v>
      </c>
      <c r="K10" s="13">
        <v>0.15267175572519101</v>
      </c>
      <c r="L10" s="13">
        <v>0.15204678362573101</v>
      </c>
      <c r="M10" s="13"/>
      <c r="N10" s="13">
        <v>0.14042553191489399</v>
      </c>
      <c r="O10" s="13">
        <v>0.14411764705882399</v>
      </c>
      <c r="P10" s="13">
        <v>0.112359550561798</v>
      </c>
      <c r="Q10" s="13">
        <v>0.17868338557993699</v>
      </c>
      <c r="R10" s="13"/>
      <c r="S10" s="13">
        <v>0.124567474048443</v>
      </c>
      <c r="T10" s="13">
        <v>0.14925373134328401</v>
      </c>
      <c r="U10" s="13">
        <v>0.14516129032258099</v>
      </c>
      <c r="V10" s="13">
        <v>0.133333333333333</v>
      </c>
      <c r="W10" s="13">
        <v>0.151260504201681</v>
      </c>
      <c r="X10" s="13">
        <v>0.19696969696969699</v>
      </c>
      <c r="Y10" s="13">
        <v>0.15887850467289699</v>
      </c>
      <c r="Z10" s="13">
        <v>0.133333333333333</v>
      </c>
      <c r="AA10" s="13">
        <v>0.12578616352201299</v>
      </c>
      <c r="AB10" s="13">
        <v>0.14893617021276601</v>
      </c>
      <c r="AC10" s="13">
        <v>0.20588235294117599</v>
      </c>
      <c r="AD10" s="13">
        <v>8.6956521739130405E-2</v>
      </c>
      <c r="AE10" s="13"/>
      <c r="AF10" s="13">
        <v>0.14554579673776699</v>
      </c>
      <c r="AG10" s="13">
        <v>0.15175097276264601</v>
      </c>
      <c r="AH10" s="13"/>
      <c r="AI10" s="13">
        <v>0.13983050847457601</v>
      </c>
      <c r="AJ10" s="13">
        <v>0.168831168831169</v>
      </c>
      <c r="AK10" s="13">
        <v>0.13872832369942201</v>
      </c>
      <c r="AL10" s="13"/>
      <c r="AM10" s="13">
        <v>8.8235294117647106E-2</v>
      </c>
      <c r="AN10" s="13">
        <v>0.15384615384615399</v>
      </c>
      <c r="AO10" s="13">
        <v>0.17037037037037001</v>
      </c>
      <c r="AP10" s="13"/>
      <c r="AQ10" s="13">
        <v>0.13716814159292001</v>
      </c>
      <c r="AR10" s="13">
        <v>0.15781249999999999</v>
      </c>
      <c r="AS10" s="13"/>
      <c r="AT10" s="13">
        <v>0.13213213213213201</v>
      </c>
      <c r="AU10" s="13">
        <v>0.15119916579770601</v>
      </c>
      <c r="AV10" s="13"/>
      <c r="AW10" s="13">
        <v>0.14730878186968799</v>
      </c>
      <c r="AX10" s="13">
        <v>0.14585519412382</v>
      </c>
      <c r="AY10" s="13"/>
      <c r="AZ10" s="13">
        <v>0.14944649446494501</v>
      </c>
      <c r="BA10" s="13">
        <v>0.143421052631579</v>
      </c>
      <c r="BB10" s="13"/>
      <c r="BC10" s="13">
        <v>0.14367816091954</v>
      </c>
      <c r="BD10" s="13">
        <v>0.16956521739130401</v>
      </c>
      <c r="BE10" s="13"/>
      <c r="BF10" s="13">
        <v>0.125</v>
      </c>
      <c r="BG10" s="13">
        <v>0.155660377358491</v>
      </c>
      <c r="BH10" s="13"/>
      <c r="BI10" s="13">
        <v>0.18115942028985499</v>
      </c>
      <c r="BJ10" s="13">
        <v>0.13857998289136</v>
      </c>
      <c r="BK10" s="13"/>
      <c r="BL10" s="13">
        <v>0.136633663366337</v>
      </c>
      <c r="BM10" s="13">
        <v>0.150252525252525</v>
      </c>
    </row>
    <row r="11" spans="2:65" x14ac:dyDescent="0.3">
      <c r="B11" s="14" t="s">
        <v>73</v>
      </c>
      <c r="C11" s="13">
        <v>6.5809379727685302E-2</v>
      </c>
      <c r="D11" s="13">
        <v>5.7784911717496001E-2</v>
      </c>
      <c r="E11" s="13">
        <v>7.3699421965317896E-2</v>
      </c>
      <c r="F11" s="13"/>
      <c r="G11" s="13">
        <v>7.18232044198895E-2</v>
      </c>
      <c r="H11" s="13">
        <v>6.4425770308123201E-2</v>
      </c>
      <c r="I11" s="13">
        <v>5.9040590405904099E-2</v>
      </c>
      <c r="J11" s="13">
        <v>5.6872037914691899E-2</v>
      </c>
      <c r="K11" s="13">
        <v>9.9236641221374003E-2</v>
      </c>
      <c r="L11" s="13">
        <v>5.8479532163742701E-2</v>
      </c>
      <c r="M11" s="13"/>
      <c r="N11" s="13">
        <v>5.95744680851064E-2</v>
      </c>
      <c r="O11" s="13">
        <v>7.0588235294117604E-2</v>
      </c>
      <c r="P11" s="13">
        <v>5.0561797752809001E-2</v>
      </c>
      <c r="Q11" s="13">
        <v>7.8369905956112901E-2</v>
      </c>
      <c r="R11" s="13"/>
      <c r="S11" s="13">
        <v>7.6124567474048402E-2</v>
      </c>
      <c r="T11" s="13">
        <v>5.9701492537313397E-2</v>
      </c>
      <c r="U11" s="13">
        <v>8.0645161290322606E-2</v>
      </c>
      <c r="V11" s="13">
        <v>6.6666666666666693E-2</v>
      </c>
      <c r="W11" s="13">
        <v>3.3613445378151301E-2</v>
      </c>
      <c r="X11" s="13">
        <v>6.8181818181818205E-2</v>
      </c>
      <c r="Y11" s="13">
        <v>5.60747663551402E-2</v>
      </c>
      <c r="Z11" s="13">
        <v>3.3333333333333298E-2</v>
      </c>
      <c r="AA11" s="13">
        <v>5.6603773584905703E-2</v>
      </c>
      <c r="AB11" s="13">
        <v>9.5744680851063801E-2</v>
      </c>
      <c r="AC11" s="13">
        <v>0.10294117647058799</v>
      </c>
      <c r="AD11" s="13">
        <v>0</v>
      </c>
      <c r="AE11" s="13"/>
      <c r="AF11" s="13">
        <v>6.5244667503136802E-2</v>
      </c>
      <c r="AG11" s="13">
        <v>6.4202334630350202E-2</v>
      </c>
      <c r="AH11" s="13"/>
      <c r="AI11" s="13">
        <v>7.6271186440677999E-2</v>
      </c>
      <c r="AJ11" s="13">
        <v>9.0909090909090898E-2</v>
      </c>
      <c r="AK11" s="13">
        <v>5.7803468208092498E-2</v>
      </c>
      <c r="AL11" s="13"/>
      <c r="AM11" s="13">
        <v>4.4117647058823498E-2</v>
      </c>
      <c r="AN11" s="13">
        <v>0.115384615384615</v>
      </c>
      <c r="AO11" s="13">
        <v>9.6296296296296297E-2</v>
      </c>
      <c r="AP11" s="13"/>
      <c r="AQ11" s="13">
        <v>6.0471976401179899E-2</v>
      </c>
      <c r="AR11" s="13">
        <v>7.1874999999999994E-2</v>
      </c>
      <c r="AS11" s="13"/>
      <c r="AT11" s="13">
        <v>5.1051051051051101E-2</v>
      </c>
      <c r="AU11" s="13">
        <v>6.9864442127215806E-2</v>
      </c>
      <c r="AV11" s="13"/>
      <c r="AW11" s="13">
        <v>8.2152974504249299E-2</v>
      </c>
      <c r="AX11" s="13">
        <v>6.0860440713536197E-2</v>
      </c>
      <c r="AY11" s="13"/>
      <c r="AZ11" s="13">
        <v>6.6420664206642097E-2</v>
      </c>
      <c r="BA11" s="13">
        <v>6.7105263157894696E-2</v>
      </c>
      <c r="BB11" s="13"/>
      <c r="BC11" s="13">
        <v>5.4597701149425297E-2</v>
      </c>
      <c r="BD11" s="13">
        <v>7.8260869565217397E-2</v>
      </c>
      <c r="BE11" s="13"/>
      <c r="BF11" s="13">
        <v>2.9411764705882401E-2</v>
      </c>
      <c r="BG11" s="13">
        <v>7.0754716981132101E-2</v>
      </c>
      <c r="BH11" s="13"/>
      <c r="BI11" s="13">
        <v>7.2463768115942004E-2</v>
      </c>
      <c r="BJ11" s="13">
        <v>6.5868263473053898E-2</v>
      </c>
      <c r="BK11" s="13"/>
      <c r="BL11" s="13">
        <v>6.5346534653465294E-2</v>
      </c>
      <c r="BM11" s="13">
        <v>6.4393939393939406E-2</v>
      </c>
    </row>
    <row r="12" spans="2:65" x14ac:dyDescent="0.3">
      <c r="B12" s="14" t="s">
        <v>402</v>
      </c>
      <c r="C12" s="13">
        <v>2.7987897125567301E-2</v>
      </c>
      <c r="D12" s="13">
        <v>3.2102728731942198E-2</v>
      </c>
      <c r="E12" s="13">
        <v>2.4566473988439301E-2</v>
      </c>
      <c r="F12" s="13"/>
      <c r="G12" s="13">
        <v>1.1049723756906099E-2</v>
      </c>
      <c r="H12" s="13">
        <v>2.5210084033613401E-2</v>
      </c>
      <c r="I12" s="13">
        <v>3.6900369003690002E-2</v>
      </c>
      <c r="J12" s="13">
        <v>2.8436018957346001E-2</v>
      </c>
      <c r="K12" s="13">
        <v>1.5267175572519101E-2</v>
      </c>
      <c r="L12" s="13">
        <v>4.6783625730994101E-2</v>
      </c>
      <c r="M12" s="13"/>
      <c r="N12" s="13">
        <v>1.48936170212766E-2</v>
      </c>
      <c r="O12" s="13">
        <v>4.11764705882353E-2</v>
      </c>
      <c r="P12" s="13">
        <v>3.9325842696629199E-2</v>
      </c>
      <c r="Q12" s="13">
        <v>2.8213166144200601E-2</v>
      </c>
      <c r="R12" s="13"/>
      <c r="S12" s="13">
        <v>2.42214532871972E-2</v>
      </c>
      <c r="T12" s="13">
        <v>2.2388059701492501E-2</v>
      </c>
      <c r="U12" s="13">
        <v>8.0645161290322606E-2</v>
      </c>
      <c r="V12" s="13">
        <v>2.8571428571428598E-2</v>
      </c>
      <c r="W12" s="13">
        <v>8.4033613445378096E-3</v>
      </c>
      <c r="X12" s="13">
        <v>1.5151515151515201E-2</v>
      </c>
      <c r="Y12" s="13">
        <v>9.3457943925233603E-3</v>
      </c>
      <c r="Z12" s="13">
        <v>0.16666666666666699</v>
      </c>
      <c r="AA12" s="13">
        <v>1.25786163522013E-2</v>
      </c>
      <c r="AB12" s="13">
        <v>3.1914893617021302E-2</v>
      </c>
      <c r="AC12" s="13">
        <v>5.8823529411764698E-2</v>
      </c>
      <c r="AD12" s="13">
        <v>4.3478260869565202E-2</v>
      </c>
      <c r="AE12" s="13"/>
      <c r="AF12" s="13">
        <v>3.1367628607277299E-2</v>
      </c>
      <c r="AG12" s="13">
        <v>2.3346303501945501E-2</v>
      </c>
      <c r="AH12" s="13"/>
      <c r="AI12" s="13">
        <v>2.1186440677966101E-2</v>
      </c>
      <c r="AJ12" s="13">
        <v>2.5974025974026E-2</v>
      </c>
      <c r="AK12" s="13">
        <v>4.6242774566474E-2</v>
      </c>
      <c r="AL12" s="13"/>
      <c r="AM12" s="13">
        <v>2.9411764705882401E-2</v>
      </c>
      <c r="AN12" s="13">
        <v>0</v>
      </c>
      <c r="AO12" s="13">
        <v>3.7037037037037E-2</v>
      </c>
      <c r="AP12" s="13"/>
      <c r="AQ12" s="13">
        <v>1.91740412979351E-2</v>
      </c>
      <c r="AR12" s="13">
        <v>3.7499999999999999E-2</v>
      </c>
      <c r="AS12" s="13"/>
      <c r="AT12" s="13">
        <v>3.0030030030029999E-2</v>
      </c>
      <c r="AU12" s="13">
        <v>2.81543274244004E-2</v>
      </c>
      <c r="AV12" s="13"/>
      <c r="AW12" s="13">
        <v>2.54957507082153E-2</v>
      </c>
      <c r="AX12" s="13">
        <v>2.8331584470094401E-2</v>
      </c>
      <c r="AY12" s="13"/>
      <c r="AZ12" s="13">
        <v>4.6125461254612497E-2</v>
      </c>
      <c r="BA12" s="13">
        <v>1.5789473684210499E-2</v>
      </c>
      <c r="BB12" s="13"/>
      <c r="BC12" s="13">
        <v>2.8735632183908E-2</v>
      </c>
      <c r="BD12" s="13">
        <v>4.3478260869565202E-2</v>
      </c>
      <c r="BE12" s="13"/>
      <c r="BF12" s="13">
        <v>2.2058823529411801E-2</v>
      </c>
      <c r="BG12" s="13">
        <v>3.3018867924528301E-2</v>
      </c>
      <c r="BH12" s="13"/>
      <c r="BI12" s="13">
        <v>4.3478260869565202E-2</v>
      </c>
      <c r="BJ12" s="13">
        <v>2.65183917878529E-2</v>
      </c>
      <c r="BK12" s="13"/>
      <c r="BL12" s="13">
        <v>3.36633663366337E-2</v>
      </c>
      <c r="BM12" s="13">
        <v>2.3989898989898999E-2</v>
      </c>
    </row>
    <row r="13" spans="2:65" x14ac:dyDescent="0.3">
      <c r="B13" s="14" t="s">
        <v>91</v>
      </c>
      <c r="C13" s="13">
        <v>1.8910741301058999E-2</v>
      </c>
      <c r="D13" s="13">
        <v>1.92616372391653E-2</v>
      </c>
      <c r="E13" s="13">
        <v>1.87861271676301E-2</v>
      </c>
      <c r="F13" s="13"/>
      <c r="G13" s="13">
        <v>1.1049723756906099E-2</v>
      </c>
      <c r="H13" s="13">
        <v>8.4033613445378096E-3</v>
      </c>
      <c r="I13" s="13">
        <v>1.4760147601476E-2</v>
      </c>
      <c r="J13" s="13">
        <v>2.3696682464454999E-2</v>
      </c>
      <c r="K13" s="13">
        <v>3.8167938931297697E-2</v>
      </c>
      <c r="L13" s="13">
        <v>3.5087719298245598E-2</v>
      </c>
      <c r="M13" s="13"/>
      <c r="N13" s="13">
        <v>2.1276595744680899E-2</v>
      </c>
      <c r="O13" s="13">
        <v>1.7647058823529401E-2</v>
      </c>
      <c r="P13" s="13">
        <v>2.2471910112359501E-2</v>
      </c>
      <c r="Q13" s="13">
        <v>1.56739811912226E-2</v>
      </c>
      <c r="R13" s="13"/>
      <c r="S13" s="13">
        <v>1.3840830449827E-2</v>
      </c>
      <c r="T13" s="13">
        <v>2.9850746268656699E-2</v>
      </c>
      <c r="U13" s="13">
        <v>1.6129032258064498E-2</v>
      </c>
      <c r="V13" s="13">
        <v>1.9047619047619001E-2</v>
      </c>
      <c r="W13" s="13">
        <v>1.6806722689075598E-2</v>
      </c>
      <c r="X13" s="13">
        <v>2.27272727272727E-2</v>
      </c>
      <c r="Y13" s="13">
        <v>1.86915887850467E-2</v>
      </c>
      <c r="Z13" s="13">
        <v>0</v>
      </c>
      <c r="AA13" s="13">
        <v>1.25786163522013E-2</v>
      </c>
      <c r="AB13" s="13">
        <v>3.1914893617021302E-2</v>
      </c>
      <c r="AC13" s="13">
        <v>2.9411764705882401E-2</v>
      </c>
      <c r="AD13" s="13">
        <v>0</v>
      </c>
      <c r="AE13" s="13"/>
      <c r="AF13" s="13">
        <v>1.5056461731493101E-2</v>
      </c>
      <c r="AG13" s="13">
        <v>2.5291828793774299E-2</v>
      </c>
      <c r="AH13" s="13"/>
      <c r="AI13" s="13">
        <v>4.2372881355932203E-3</v>
      </c>
      <c r="AJ13" s="13">
        <v>1.2987012987013E-2</v>
      </c>
      <c r="AK13" s="13">
        <v>2.6011560693641599E-2</v>
      </c>
      <c r="AL13" s="13"/>
      <c r="AM13" s="13">
        <v>0</v>
      </c>
      <c r="AN13" s="13">
        <v>0</v>
      </c>
      <c r="AO13" s="13">
        <v>7.4074074074074103E-3</v>
      </c>
      <c r="AP13" s="13"/>
      <c r="AQ13" s="13">
        <v>1.0324483775811201E-2</v>
      </c>
      <c r="AR13" s="13">
        <v>2.8125000000000001E-2</v>
      </c>
      <c r="AS13" s="13"/>
      <c r="AT13" s="13">
        <v>1.5015015015014999E-2</v>
      </c>
      <c r="AU13" s="13">
        <v>2.0855057351407701E-2</v>
      </c>
      <c r="AV13" s="13"/>
      <c r="AW13" s="13">
        <v>2.2662889518413599E-2</v>
      </c>
      <c r="AX13" s="13">
        <v>1.7838405036726099E-2</v>
      </c>
      <c r="AY13" s="13"/>
      <c r="AZ13" s="13">
        <v>2.2140221402214E-2</v>
      </c>
      <c r="BA13" s="13">
        <v>1.5789473684210499E-2</v>
      </c>
      <c r="BB13" s="13"/>
      <c r="BC13" s="13">
        <v>5.74712643678161E-3</v>
      </c>
      <c r="BD13" s="13">
        <v>3.4782608695652202E-2</v>
      </c>
      <c r="BE13" s="13"/>
      <c r="BF13" s="13">
        <v>7.3529411764705899E-3</v>
      </c>
      <c r="BG13" s="13">
        <v>4.7169811320754698E-3</v>
      </c>
      <c r="BH13" s="13"/>
      <c r="BI13" s="13">
        <v>2.1739130434782601E-2</v>
      </c>
      <c r="BJ13" s="13">
        <v>1.79640718562874E-2</v>
      </c>
      <c r="BK13" s="13"/>
      <c r="BL13" s="13">
        <v>1.9801980198019799E-2</v>
      </c>
      <c r="BM13" s="13">
        <v>1.8939393939393898E-2</v>
      </c>
    </row>
    <row r="14" spans="2:65" x14ac:dyDescent="0.3">
      <c r="B14" s="14" t="s">
        <v>76</v>
      </c>
      <c r="C14" s="17">
        <v>0.74054462934946996</v>
      </c>
      <c r="D14" s="17">
        <v>0.73996789727126799</v>
      </c>
      <c r="E14" s="17">
        <v>0.739884393063584</v>
      </c>
      <c r="F14" s="17"/>
      <c r="G14" s="17">
        <v>0.76795580110497197</v>
      </c>
      <c r="H14" s="17">
        <v>0.76470588235294101</v>
      </c>
      <c r="I14" s="17">
        <v>0.71586715867158701</v>
      </c>
      <c r="J14" s="17">
        <v>0.76303317535545001</v>
      </c>
      <c r="K14" s="17">
        <v>0.69465648854961803</v>
      </c>
      <c r="L14" s="17">
        <v>0.70760233918128601</v>
      </c>
      <c r="M14" s="17"/>
      <c r="N14" s="17">
        <v>0.76382978723404205</v>
      </c>
      <c r="O14" s="17">
        <v>0.72647058823529398</v>
      </c>
      <c r="P14" s="17">
        <v>0.77528089887640494</v>
      </c>
      <c r="Q14" s="17">
        <v>0.69905956112852696</v>
      </c>
      <c r="R14" s="17"/>
      <c r="S14" s="17">
        <v>0.76124567474048399</v>
      </c>
      <c r="T14" s="17">
        <v>0.73880597014925398</v>
      </c>
      <c r="U14" s="17">
        <v>0.67741935483870996</v>
      </c>
      <c r="V14" s="17">
        <v>0.75238095238095204</v>
      </c>
      <c r="W14" s="17">
        <v>0.78991596638655504</v>
      </c>
      <c r="X14" s="17">
        <v>0.69696969696969702</v>
      </c>
      <c r="Y14" s="17">
        <v>0.75700934579439205</v>
      </c>
      <c r="Z14" s="17">
        <v>0.66666666666666696</v>
      </c>
      <c r="AA14" s="17">
        <v>0.79245283018867896</v>
      </c>
      <c r="AB14" s="17">
        <v>0.69148936170212805</v>
      </c>
      <c r="AC14" s="17">
        <v>0.60294117647058798</v>
      </c>
      <c r="AD14" s="17">
        <v>0.86956521739130399</v>
      </c>
      <c r="AE14" s="17"/>
      <c r="AF14" s="17">
        <v>0.74278544542032598</v>
      </c>
      <c r="AG14" s="17">
        <v>0.73540856031128399</v>
      </c>
      <c r="AH14" s="17"/>
      <c r="AI14" s="17">
        <v>0.75847457627118597</v>
      </c>
      <c r="AJ14" s="17">
        <v>0.70129870129870098</v>
      </c>
      <c r="AK14" s="17">
        <v>0.73121387283237005</v>
      </c>
      <c r="AL14" s="17"/>
      <c r="AM14" s="17">
        <v>0.83823529411764697</v>
      </c>
      <c r="AN14" s="17">
        <v>0.73076923076923095</v>
      </c>
      <c r="AO14" s="17">
        <v>0.68888888888888899</v>
      </c>
      <c r="AP14" s="17"/>
      <c r="AQ14" s="17">
        <v>0.77286135693215297</v>
      </c>
      <c r="AR14" s="17">
        <v>0.70468750000000002</v>
      </c>
      <c r="AS14" s="17"/>
      <c r="AT14" s="17">
        <v>0.77177177177177203</v>
      </c>
      <c r="AU14" s="17">
        <v>0.72992700729926996</v>
      </c>
      <c r="AV14" s="17"/>
      <c r="AW14" s="17">
        <v>0.72237960339943297</v>
      </c>
      <c r="AX14" s="17">
        <v>0.74711437565582395</v>
      </c>
      <c r="AY14" s="17"/>
      <c r="AZ14" s="17">
        <v>0.71586715867158701</v>
      </c>
      <c r="BA14" s="17">
        <v>0.75789473684210495</v>
      </c>
      <c r="BB14" s="17"/>
      <c r="BC14" s="17">
        <v>0.76724137931034497</v>
      </c>
      <c r="BD14" s="17">
        <v>0.67391304347826098</v>
      </c>
      <c r="BE14" s="17"/>
      <c r="BF14" s="17">
        <v>0.81617647058823495</v>
      </c>
      <c r="BG14" s="17">
        <v>0.73584905660377398</v>
      </c>
      <c r="BH14" s="17"/>
      <c r="BI14" s="17">
        <v>0.68115942028985499</v>
      </c>
      <c r="BJ14" s="17">
        <v>0.75106928999144595</v>
      </c>
      <c r="BK14" s="17"/>
      <c r="BL14" s="17">
        <v>0.74455445544554499</v>
      </c>
      <c r="BM14" s="17">
        <v>0.74242424242424199</v>
      </c>
    </row>
    <row r="15" spans="2:65" x14ac:dyDescent="0.3">
      <c r="B15" s="14" t="s">
        <v>77</v>
      </c>
      <c r="C15" s="17">
        <v>9.3797276853252606E-2</v>
      </c>
      <c r="D15" s="17">
        <v>8.98876404494382E-2</v>
      </c>
      <c r="E15" s="17">
        <v>9.8265895953757204E-2</v>
      </c>
      <c r="F15" s="17"/>
      <c r="G15" s="17">
        <v>8.2872928176795604E-2</v>
      </c>
      <c r="H15" s="17">
        <v>8.9635854341736695E-2</v>
      </c>
      <c r="I15" s="17">
        <v>9.5940959409594101E-2</v>
      </c>
      <c r="J15" s="17">
        <v>8.5308056872037893E-2</v>
      </c>
      <c r="K15" s="17">
        <v>0.114503816793893</v>
      </c>
      <c r="L15" s="17">
        <v>0.105263157894737</v>
      </c>
      <c r="M15" s="17"/>
      <c r="N15" s="17">
        <v>7.4468085106383003E-2</v>
      </c>
      <c r="O15" s="17">
        <v>0.111764705882353</v>
      </c>
      <c r="P15" s="17">
        <v>8.98876404494382E-2</v>
      </c>
      <c r="Q15" s="17">
        <v>0.10658307210031299</v>
      </c>
      <c r="R15" s="17"/>
      <c r="S15" s="17">
        <v>0.100346020761246</v>
      </c>
      <c r="T15" s="17">
        <v>8.2089552238805999E-2</v>
      </c>
      <c r="U15" s="17">
        <v>0.16129032258064499</v>
      </c>
      <c r="V15" s="17">
        <v>9.5238095238095205E-2</v>
      </c>
      <c r="W15" s="17">
        <v>4.20168067226891E-2</v>
      </c>
      <c r="X15" s="17">
        <v>8.3333333333333301E-2</v>
      </c>
      <c r="Y15" s="17">
        <v>6.5420560747663503E-2</v>
      </c>
      <c r="Z15" s="17">
        <v>0.2</v>
      </c>
      <c r="AA15" s="17">
        <v>6.9182389937106903E-2</v>
      </c>
      <c r="AB15" s="17">
        <v>0.12765957446808501</v>
      </c>
      <c r="AC15" s="17">
        <v>0.161764705882353</v>
      </c>
      <c r="AD15" s="17">
        <v>4.3478260869565202E-2</v>
      </c>
      <c r="AE15" s="17"/>
      <c r="AF15" s="17">
        <v>9.6612296110414095E-2</v>
      </c>
      <c r="AG15" s="17">
        <v>8.75486381322957E-2</v>
      </c>
      <c r="AH15" s="17"/>
      <c r="AI15" s="17">
        <v>9.74576271186441E-2</v>
      </c>
      <c r="AJ15" s="17">
        <v>0.11688311688311701</v>
      </c>
      <c r="AK15" s="17">
        <v>0.10404624277456601</v>
      </c>
      <c r="AL15" s="17"/>
      <c r="AM15" s="17">
        <v>7.3529411764705899E-2</v>
      </c>
      <c r="AN15" s="17">
        <v>0.115384615384615</v>
      </c>
      <c r="AO15" s="17">
        <v>0.133333333333333</v>
      </c>
      <c r="AP15" s="17"/>
      <c r="AQ15" s="17">
        <v>7.9646017699115002E-2</v>
      </c>
      <c r="AR15" s="17">
        <v>0.109375</v>
      </c>
      <c r="AS15" s="17"/>
      <c r="AT15" s="17">
        <v>8.1081081081081099E-2</v>
      </c>
      <c r="AU15" s="17">
        <v>9.80187695516163E-2</v>
      </c>
      <c r="AV15" s="17"/>
      <c r="AW15" s="17">
        <v>0.107648725212465</v>
      </c>
      <c r="AX15" s="17">
        <v>8.9192025183630605E-2</v>
      </c>
      <c r="AY15" s="17"/>
      <c r="AZ15" s="17">
        <v>0.112546125461255</v>
      </c>
      <c r="BA15" s="17">
        <v>8.2894736842105299E-2</v>
      </c>
      <c r="BB15" s="17"/>
      <c r="BC15" s="17">
        <v>8.3333333333333301E-2</v>
      </c>
      <c r="BD15" s="17">
        <v>0.121739130434783</v>
      </c>
      <c r="BE15" s="17"/>
      <c r="BF15" s="17">
        <v>5.1470588235294101E-2</v>
      </c>
      <c r="BG15" s="17">
        <v>0.10377358490565999</v>
      </c>
      <c r="BH15" s="17"/>
      <c r="BI15" s="17">
        <v>0.115942028985507</v>
      </c>
      <c r="BJ15" s="17">
        <v>9.2386655260906794E-2</v>
      </c>
      <c r="BK15" s="17"/>
      <c r="BL15" s="17">
        <v>9.9009900990099001E-2</v>
      </c>
      <c r="BM15" s="17">
        <v>8.8383838383838398E-2</v>
      </c>
    </row>
    <row r="16" spans="2:65" x14ac:dyDescent="0.3">
      <c r="B16" s="14" t="s">
        <v>78</v>
      </c>
      <c r="C16" s="18">
        <v>0.64674735249621795</v>
      </c>
      <c r="D16" s="18">
        <v>0.65008025682183002</v>
      </c>
      <c r="E16" s="18">
        <v>0.64161849710982699</v>
      </c>
      <c r="F16" s="18"/>
      <c r="G16" s="18">
        <v>0.68508287292817704</v>
      </c>
      <c r="H16" s="18">
        <v>0.67507002801120397</v>
      </c>
      <c r="I16" s="18">
        <v>0.61992619926199299</v>
      </c>
      <c r="J16" s="18">
        <v>0.67772511848341199</v>
      </c>
      <c r="K16" s="18">
        <v>0.58015267175572505</v>
      </c>
      <c r="L16" s="18">
        <v>0.60233918128654995</v>
      </c>
      <c r="M16" s="18"/>
      <c r="N16" s="18">
        <v>0.68936170212765902</v>
      </c>
      <c r="O16" s="18">
        <v>0.61470588235294099</v>
      </c>
      <c r="P16" s="18">
        <v>0.68539325842696597</v>
      </c>
      <c r="Q16" s="18">
        <v>0.59247648902821304</v>
      </c>
      <c r="R16" s="18"/>
      <c r="S16" s="18">
        <v>0.660899653979239</v>
      </c>
      <c r="T16" s="18">
        <v>0.65671641791044799</v>
      </c>
      <c r="U16" s="18">
        <v>0.51612903225806495</v>
      </c>
      <c r="V16" s="18">
        <v>0.65714285714285703</v>
      </c>
      <c r="W16" s="18">
        <v>0.747899159663866</v>
      </c>
      <c r="X16" s="18">
        <v>0.61363636363636398</v>
      </c>
      <c r="Y16" s="18">
        <v>0.69158878504672905</v>
      </c>
      <c r="Z16" s="18">
        <v>0.46666666666666701</v>
      </c>
      <c r="AA16" s="18">
        <v>0.72327044025157206</v>
      </c>
      <c r="AB16" s="18">
        <v>0.56382978723404298</v>
      </c>
      <c r="AC16" s="18">
        <v>0.441176470588235</v>
      </c>
      <c r="AD16" s="18">
        <v>0.82608695652173902</v>
      </c>
      <c r="AE16" s="18"/>
      <c r="AF16" s="18">
        <v>0.64617314930991199</v>
      </c>
      <c r="AG16" s="18">
        <v>0.64785992217898802</v>
      </c>
      <c r="AH16" s="18"/>
      <c r="AI16" s="18">
        <v>0.66101694915254205</v>
      </c>
      <c r="AJ16" s="18">
        <v>0.58441558441558406</v>
      </c>
      <c r="AK16" s="18">
        <v>0.62716763005780396</v>
      </c>
      <c r="AL16" s="18"/>
      <c r="AM16" s="18">
        <v>0.76470588235294101</v>
      </c>
      <c r="AN16" s="18">
        <v>0.61538461538461497</v>
      </c>
      <c r="AO16" s="18">
        <v>0.55555555555555602</v>
      </c>
      <c r="AP16" s="18"/>
      <c r="AQ16" s="18">
        <v>0.69321533923303802</v>
      </c>
      <c r="AR16" s="18">
        <v>0.59531250000000002</v>
      </c>
      <c r="AS16" s="18"/>
      <c r="AT16" s="18">
        <v>0.690690690690691</v>
      </c>
      <c r="AU16" s="18">
        <v>0.63190823774765403</v>
      </c>
      <c r="AV16" s="18"/>
      <c r="AW16" s="18">
        <v>0.61473087818696903</v>
      </c>
      <c r="AX16" s="18">
        <v>0.65792235047219305</v>
      </c>
      <c r="AY16" s="18"/>
      <c r="AZ16" s="18">
        <v>0.60332103321033204</v>
      </c>
      <c r="BA16" s="18">
        <v>0.67500000000000004</v>
      </c>
      <c r="BB16" s="18"/>
      <c r="BC16" s="18">
        <v>0.68390804597701105</v>
      </c>
      <c r="BD16" s="18">
        <v>0.55217391304347796</v>
      </c>
      <c r="BE16" s="18"/>
      <c r="BF16" s="18">
        <v>0.76470588235294101</v>
      </c>
      <c r="BG16" s="18">
        <v>0.63207547169811296</v>
      </c>
      <c r="BH16" s="18"/>
      <c r="BI16" s="18">
        <v>0.565217391304348</v>
      </c>
      <c r="BJ16" s="18">
        <v>0.65868263473053901</v>
      </c>
      <c r="BK16" s="18"/>
      <c r="BL16" s="18">
        <v>0.64554455445544601</v>
      </c>
      <c r="BM16" s="18">
        <v>0.65404040404040398</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0.61043872919818498</v>
      </c>
      <c r="D8" s="13">
        <v>0.57303370786516805</v>
      </c>
      <c r="E8" s="13">
        <v>0.64161849710982699</v>
      </c>
      <c r="F8" s="13"/>
      <c r="G8" s="13">
        <v>0.624309392265193</v>
      </c>
      <c r="H8" s="13">
        <v>0.58823529411764697</v>
      </c>
      <c r="I8" s="13">
        <v>0.61254612546125498</v>
      </c>
      <c r="J8" s="13">
        <v>0.63507109004739304</v>
      </c>
      <c r="K8" s="13">
        <v>0.56488549618320605</v>
      </c>
      <c r="L8" s="13">
        <v>0.64327485380117</v>
      </c>
      <c r="M8" s="13"/>
      <c r="N8" s="13">
        <v>0.59574468085106402</v>
      </c>
      <c r="O8" s="13">
        <v>0.629411764705882</v>
      </c>
      <c r="P8" s="13">
        <v>0.58426966292134797</v>
      </c>
      <c r="Q8" s="13">
        <v>0.62068965517241403</v>
      </c>
      <c r="R8" s="13"/>
      <c r="S8" s="13">
        <v>0.62629757785467099</v>
      </c>
      <c r="T8" s="13">
        <v>0.64179104477611904</v>
      </c>
      <c r="U8" s="13">
        <v>0.54838709677419395</v>
      </c>
      <c r="V8" s="13">
        <v>0.6</v>
      </c>
      <c r="W8" s="13">
        <v>0.57142857142857095</v>
      </c>
      <c r="X8" s="13">
        <v>0.56818181818181801</v>
      </c>
      <c r="Y8" s="13">
        <v>0.61682242990654201</v>
      </c>
      <c r="Z8" s="13">
        <v>0.66666666666666696</v>
      </c>
      <c r="AA8" s="13">
        <v>0.63522012578616305</v>
      </c>
      <c r="AB8" s="13">
        <v>0.659574468085106</v>
      </c>
      <c r="AC8" s="13">
        <v>0.55882352941176505</v>
      </c>
      <c r="AD8" s="13">
        <v>0.565217391304348</v>
      </c>
      <c r="AE8" s="13"/>
      <c r="AF8" s="13">
        <v>0.61856963613550797</v>
      </c>
      <c r="AG8" s="13">
        <v>0.59922178988326802</v>
      </c>
      <c r="AH8" s="13"/>
      <c r="AI8" s="13">
        <v>0.58050847457627097</v>
      </c>
      <c r="AJ8" s="13">
        <v>0.54545454545454497</v>
      </c>
      <c r="AK8" s="13">
        <v>0.65028901734104005</v>
      </c>
      <c r="AL8" s="13"/>
      <c r="AM8" s="13">
        <v>0.60294117647058798</v>
      </c>
      <c r="AN8" s="13">
        <v>0.51923076923076905</v>
      </c>
      <c r="AO8" s="13">
        <v>0.57777777777777795</v>
      </c>
      <c r="AP8" s="13"/>
      <c r="AQ8" s="13">
        <v>0.62684365781710905</v>
      </c>
      <c r="AR8" s="13">
        <v>0.59531250000000002</v>
      </c>
      <c r="AS8" s="13"/>
      <c r="AT8" s="13">
        <v>0.64564564564564597</v>
      </c>
      <c r="AU8" s="13">
        <v>0.60166840458811299</v>
      </c>
      <c r="AV8" s="13"/>
      <c r="AW8" s="13">
        <v>0.63172804532577898</v>
      </c>
      <c r="AX8" s="13">
        <v>0.60440713536201496</v>
      </c>
      <c r="AY8" s="13"/>
      <c r="AZ8" s="13">
        <v>0.59409594095940998</v>
      </c>
      <c r="BA8" s="13">
        <v>0.61973684210526303</v>
      </c>
      <c r="BB8" s="13"/>
      <c r="BC8" s="13">
        <v>0.61494252873563204</v>
      </c>
      <c r="BD8" s="13">
        <v>0.55217391304347796</v>
      </c>
      <c r="BE8" s="13"/>
      <c r="BF8" s="13">
        <v>0.58823529411764697</v>
      </c>
      <c r="BG8" s="13">
        <v>0.63207547169811296</v>
      </c>
      <c r="BH8" s="13"/>
      <c r="BI8" s="13">
        <v>0.47826086956521702</v>
      </c>
      <c r="BJ8" s="13">
        <v>0.62703165098374702</v>
      </c>
      <c r="BK8" s="13"/>
      <c r="BL8" s="13">
        <v>0.60594059405940603</v>
      </c>
      <c r="BM8" s="13">
        <v>0.61742424242424199</v>
      </c>
    </row>
    <row r="9" spans="2:65" x14ac:dyDescent="0.3">
      <c r="B9" s="14" t="s">
        <v>71</v>
      </c>
      <c r="C9" s="13">
        <v>0.26701966717095299</v>
      </c>
      <c r="D9" s="13">
        <v>0.28571428571428598</v>
      </c>
      <c r="E9" s="13">
        <v>0.25144508670520199</v>
      </c>
      <c r="F9" s="13"/>
      <c r="G9" s="13">
        <v>0.26519337016574601</v>
      </c>
      <c r="H9" s="13">
        <v>0.25490196078431399</v>
      </c>
      <c r="I9" s="13">
        <v>0.26937269372693701</v>
      </c>
      <c r="J9" s="13">
        <v>0.24170616113744101</v>
      </c>
      <c r="K9" s="13">
        <v>0.32061068702290102</v>
      </c>
      <c r="L9" s="13">
        <v>0.28070175438596501</v>
      </c>
      <c r="M9" s="13"/>
      <c r="N9" s="13">
        <v>0.28510638297872298</v>
      </c>
      <c r="O9" s="13">
        <v>0.26176470588235301</v>
      </c>
      <c r="P9" s="13">
        <v>0.29213483146067398</v>
      </c>
      <c r="Q9" s="13">
        <v>0.23824451410658301</v>
      </c>
      <c r="R9" s="13"/>
      <c r="S9" s="13">
        <v>0.25951557093425598</v>
      </c>
      <c r="T9" s="13">
        <v>0.23134328358209</v>
      </c>
      <c r="U9" s="13">
        <v>0.33870967741935498</v>
      </c>
      <c r="V9" s="13">
        <v>0.25714285714285701</v>
      </c>
      <c r="W9" s="13">
        <v>0.27731092436974802</v>
      </c>
      <c r="X9" s="13">
        <v>0.25</v>
      </c>
      <c r="Y9" s="13">
        <v>0.27102803738317799</v>
      </c>
      <c r="Z9" s="13">
        <v>0.3</v>
      </c>
      <c r="AA9" s="13">
        <v>0.28301886792452802</v>
      </c>
      <c r="AB9" s="13">
        <v>0.22340425531914901</v>
      </c>
      <c r="AC9" s="13">
        <v>0.308823529411765</v>
      </c>
      <c r="AD9" s="13">
        <v>0.34782608695652201</v>
      </c>
      <c r="AE9" s="13"/>
      <c r="AF9" s="13">
        <v>0.25721455457967402</v>
      </c>
      <c r="AG9" s="13">
        <v>0.28210116731517498</v>
      </c>
      <c r="AH9" s="13"/>
      <c r="AI9" s="13">
        <v>0.28813559322033899</v>
      </c>
      <c r="AJ9" s="13">
        <v>0.27272727272727298</v>
      </c>
      <c r="AK9" s="13">
        <v>0.234104046242775</v>
      </c>
      <c r="AL9" s="13"/>
      <c r="AM9" s="13">
        <v>0.32352941176470601</v>
      </c>
      <c r="AN9" s="13">
        <v>0.32692307692307698</v>
      </c>
      <c r="AO9" s="13">
        <v>0.25185185185185199</v>
      </c>
      <c r="AP9" s="13"/>
      <c r="AQ9" s="13">
        <v>0.25811209439527999</v>
      </c>
      <c r="AR9" s="13">
        <v>0.2734375</v>
      </c>
      <c r="AS9" s="13"/>
      <c r="AT9" s="13">
        <v>0.246246246246246</v>
      </c>
      <c r="AU9" s="13">
        <v>0.27320125130344097</v>
      </c>
      <c r="AV9" s="13"/>
      <c r="AW9" s="13">
        <v>0.24079320113314401</v>
      </c>
      <c r="AX9" s="13">
        <v>0.27806925498425999</v>
      </c>
      <c r="AY9" s="13"/>
      <c r="AZ9" s="13">
        <v>0.27675276752767503</v>
      </c>
      <c r="BA9" s="13">
        <v>0.26315789473684198</v>
      </c>
      <c r="BB9" s="13"/>
      <c r="BC9" s="13">
        <v>0.25</v>
      </c>
      <c r="BD9" s="13">
        <v>0.3</v>
      </c>
      <c r="BE9" s="13"/>
      <c r="BF9" s="13">
        <v>0.27205882352941202</v>
      </c>
      <c r="BG9" s="13">
        <v>0.235849056603774</v>
      </c>
      <c r="BH9" s="13"/>
      <c r="BI9" s="13">
        <v>0.31884057971014501</v>
      </c>
      <c r="BJ9" s="13">
        <v>0.261762189905902</v>
      </c>
      <c r="BK9" s="13"/>
      <c r="BL9" s="13">
        <v>0.25148514851485099</v>
      </c>
      <c r="BM9" s="13">
        <v>0.27777777777777801</v>
      </c>
    </row>
    <row r="10" spans="2:65" x14ac:dyDescent="0.3">
      <c r="B10" s="14" t="s">
        <v>401</v>
      </c>
      <c r="C10" s="13">
        <v>8.3963691376701996E-2</v>
      </c>
      <c r="D10" s="13">
        <v>9.3097913322632397E-2</v>
      </c>
      <c r="E10" s="13">
        <v>7.6589595375722505E-2</v>
      </c>
      <c r="F10" s="13"/>
      <c r="G10" s="13">
        <v>7.18232044198895E-2</v>
      </c>
      <c r="H10" s="13">
        <v>0.103641456582633</v>
      </c>
      <c r="I10" s="13">
        <v>9.9630996309963096E-2</v>
      </c>
      <c r="J10" s="13">
        <v>8.0568720379146905E-2</v>
      </c>
      <c r="K10" s="13">
        <v>6.1068702290076299E-2</v>
      </c>
      <c r="L10" s="13">
        <v>5.2631578947368397E-2</v>
      </c>
      <c r="M10" s="13"/>
      <c r="N10" s="13">
        <v>8.29787234042553E-2</v>
      </c>
      <c r="O10" s="13">
        <v>7.3529411764705899E-2</v>
      </c>
      <c r="P10" s="13">
        <v>9.5505617977528101E-2</v>
      </c>
      <c r="Q10" s="13">
        <v>9.0909090909090898E-2</v>
      </c>
      <c r="R10" s="13"/>
      <c r="S10" s="13">
        <v>8.9965397923875395E-2</v>
      </c>
      <c r="T10" s="13">
        <v>7.4626865671641798E-2</v>
      </c>
      <c r="U10" s="13">
        <v>6.4516129032258104E-2</v>
      </c>
      <c r="V10" s="13">
        <v>0.104761904761905</v>
      </c>
      <c r="W10" s="13">
        <v>9.2436974789915999E-2</v>
      </c>
      <c r="X10" s="13">
        <v>0.11363636363636399</v>
      </c>
      <c r="Y10" s="13">
        <v>8.4112149532710304E-2</v>
      </c>
      <c r="Z10" s="13">
        <v>3.3333333333333298E-2</v>
      </c>
      <c r="AA10" s="13">
        <v>5.0314465408804999E-2</v>
      </c>
      <c r="AB10" s="13">
        <v>8.5106382978723402E-2</v>
      </c>
      <c r="AC10" s="13">
        <v>0.10294117647058799</v>
      </c>
      <c r="AD10" s="13">
        <v>4.3478260869565202E-2</v>
      </c>
      <c r="AE10" s="13"/>
      <c r="AF10" s="13">
        <v>8.6574654956085295E-2</v>
      </c>
      <c r="AG10" s="13">
        <v>7.9766536964980497E-2</v>
      </c>
      <c r="AH10" s="13"/>
      <c r="AI10" s="13">
        <v>7.2033898305084706E-2</v>
      </c>
      <c r="AJ10" s="13">
        <v>0.168831168831169</v>
      </c>
      <c r="AK10" s="13">
        <v>8.6705202312138699E-2</v>
      </c>
      <c r="AL10" s="13"/>
      <c r="AM10" s="13">
        <v>5.8823529411764698E-2</v>
      </c>
      <c r="AN10" s="13">
        <v>5.7692307692307702E-2</v>
      </c>
      <c r="AO10" s="13">
        <v>0.11851851851851899</v>
      </c>
      <c r="AP10" s="13"/>
      <c r="AQ10" s="13">
        <v>8.4070796460176997E-2</v>
      </c>
      <c r="AR10" s="13">
        <v>8.4375000000000006E-2</v>
      </c>
      <c r="AS10" s="13"/>
      <c r="AT10" s="13">
        <v>6.6066066066066104E-2</v>
      </c>
      <c r="AU10" s="13">
        <v>8.7591240875912399E-2</v>
      </c>
      <c r="AV10" s="13"/>
      <c r="AW10" s="13">
        <v>7.3654390934844202E-2</v>
      </c>
      <c r="AX10" s="13">
        <v>8.49947534102833E-2</v>
      </c>
      <c r="AY10" s="13"/>
      <c r="AZ10" s="13">
        <v>8.4870848708487101E-2</v>
      </c>
      <c r="BA10" s="13">
        <v>8.42105263157895E-2</v>
      </c>
      <c r="BB10" s="13"/>
      <c r="BC10" s="13">
        <v>9.7701149425287404E-2</v>
      </c>
      <c r="BD10" s="13">
        <v>0.104347826086957</v>
      </c>
      <c r="BE10" s="13"/>
      <c r="BF10" s="13">
        <v>0.13235294117647101</v>
      </c>
      <c r="BG10" s="13">
        <v>7.5471698113207503E-2</v>
      </c>
      <c r="BH10" s="13"/>
      <c r="BI10" s="13">
        <v>0.115942028985507</v>
      </c>
      <c r="BJ10" s="13">
        <v>7.9555175363558606E-2</v>
      </c>
      <c r="BK10" s="13"/>
      <c r="BL10" s="13">
        <v>9.5049504950495106E-2</v>
      </c>
      <c r="BM10" s="13">
        <v>7.1969696969697003E-2</v>
      </c>
    </row>
    <row r="11" spans="2:65" x14ac:dyDescent="0.3">
      <c r="B11" s="14" t="s">
        <v>73</v>
      </c>
      <c r="C11" s="13">
        <v>2.1180030257186101E-2</v>
      </c>
      <c r="D11" s="13">
        <v>2.56821829855538E-2</v>
      </c>
      <c r="E11" s="13">
        <v>1.7341040462427699E-2</v>
      </c>
      <c r="F11" s="13"/>
      <c r="G11" s="13">
        <v>2.2099447513812199E-2</v>
      </c>
      <c r="H11" s="13">
        <v>2.5210084033613401E-2</v>
      </c>
      <c r="I11" s="13">
        <v>1.8450184501845001E-2</v>
      </c>
      <c r="J11" s="13">
        <v>2.8436018957346001E-2</v>
      </c>
      <c r="K11" s="13">
        <v>2.2900763358778602E-2</v>
      </c>
      <c r="L11" s="13">
        <v>5.8479532163742704E-3</v>
      </c>
      <c r="M11" s="13"/>
      <c r="N11" s="13">
        <v>1.9148936170212801E-2</v>
      </c>
      <c r="O11" s="13">
        <v>2.0588235294117602E-2</v>
      </c>
      <c r="P11" s="13">
        <v>1.6853932584269701E-2</v>
      </c>
      <c r="Q11" s="13">
        <v>2.5078369905956101E-2</v>
      </c>
      <c r="R11" s="13"/>
      <c r="S11" s="13">
        <v>1.3840830449827E-2</v>
      </c>
      <c r="T11" s="13">
        <v>2.2388059701492501E-2</v>
      </c>
      <c r="U11" s="13">
        <v>4.8387096774193498E-2</v>
      </c>
      <c r="V11" s="13">
        <v>2.8571428571428598E-2</v>
      </c>
      <c r="W11" s="13">
        <v>4.20168067226891E-2</v>
      </c>
      <c r="X11" s="13">
        <v>2.27272727272727E-2</v>
      </c>
      <c r="Y11" s="13">
        <v>1.86915887850467E-2</v>
      </c>
      <c r="Z11" s="13">
        <v>0</v>
      </c>
      <c r="AA11" s="13">
        <v>1.25786163522013E-2</v>
      </c>
      <c r="AB11" s="13">
        <v>2.1276595744680899E-2</v>
      </c>
      <c r="AC11" s="13">
        <v>1.4705882352941201E-2</v>
      </c>
      <c r="AD11" s="13">
        <v>0</v>
      </c>
      <c r="AE11" s="13"/>
      <c r="AF11" s="13">
        <v>2.2584692597239699E-2</v>
      </c>
      <c r="AG11" s="13">
        <v>1.7509727626459099E-2</v>
      </c>
      <c r="AH11" s="13"/>
      <c r="AI11" s="13">
        <v>4.2372881355932202E-2</v>
      </c>
      <c r="AJ11" s="13">
        <v>1.2987012987013E-2</v>
      </c>
      <c r="AK11" s="13">
        <v>1.15606936416185E-2</v>
      </c>
      <c r="AL11" s="13"/>
      <c r="AM11" s="13">
        <v>1.4705882352941201E-2</v>
      </c>
      <c r="AN11" s="13">
        <v>7.69230769230769E-2</v>
      </c>
      <c r="AO11" s="13">
        <v>3.7037037037037E-2</v>
      </c>
      <c r="AP11" s="13"/>
      <c r="AQ11" s="13">
        <v>1.47492625368732E-2</v>
      </c>
      <c r="AR11" s="13">
        <v>2.8125000000000001E-2</v>
      </c>
      <c r="AS11" s="13"/>
      <c r="AT11" s="13">
        <v>1.8018018018018001E-2</v>
      </c>
      <c r="AU11" s="13">
        <v>2.18978102189781E-2</v>
      </c>
      <c r="AV11" s="13"/>
      <c r="AW11" s="13">
        <v>3.1161473087818699E-2</v>
      </c>
      <c r="AX11" s="13">
        <v>1.6789087093389301E-2</v>
      </c>
      <c r="AY11" s="13"/>
      <c r="AZ11" s="13">
        <v>2.2140221402214E-2</v>
      </c>
      <c r="BA11" s="13">
        <v>1.9736842105263198E-2</v>
      </c>
      <c r="BB11" s="13"/>
      <c r="BC11" s="13">
        <v>2.8735632183908E-2</v>
      </c>
      <c r="BD11" s="13">
        <v>1.7391304347826101E-2</v>
      </c>
      <c r="BE11" s="13"/>
      <c r="BF11" s="13">
        <v>7.3529411764705899E-3</v>
      </c>
      <c r="BG11" s="13">
        <v>4.2452830188679201E-2</v>
      </c>
      <c r="BH11" s="13"/>
      <c r="BI11" s="13">
        <v>4.3478260869565202E-2</v>
      </c>
      <c r="BJ11" s="13">
        <v>1.79640718562874E-2</v>
      </c>
      <c r="BK11" s="13"/>
      <c r="BL11" s="13">
        <v>1.7821782178217799E-2</v>
      </c>
      <c r="BM11" s="13">
        <v>2.27272727272727E-2</v>
      </c>
    </row>
    <row r="12" spans="2:65" x14ac:dyDescent="0.3">
      <c r="B12" s="14" t="s">
        <v>402</v>
      </c>
      <c r="C12" s="13">
        <v>9.8335854765506797E-3</v>
      </c>
      <c r="D12" s="13">
        <v>1.6051364365971099E-2</v>
      </c>
      <c r="E12" s="13">
        <v>4.3352601156069403E-3</v>
      </c>
      <c r="F12" s="13"/>
      <c r="G12" s="13">
        <v>1.1049723756906099E-2</v>
      </c>
      <c r="H12" s="13">
        <v>1.4005602240896401E-2</v>
      </c>
      <c r="I12" s="13">
        <v>0</v>
      </c>
      <c r="J12" s="13">
        <v>9.4786729857819895E-3</v>
      </c>
      <c r="K12" s="13">
        <v>2.2900763358778602E-2</v>
      </c>
      <c r="L12" s="13">
        <v>5.8479532163742704E-3</v>
      </c>
      <c r="M12" s="13"/>
      <c r="N12" s="13">
        <v>1.27659574468085E-2</v>
      </c>
      <c r="O12" s="13">
        <v>8.8235294117647092E-3</v>
      </c>
      <c r="P12" s="13">
        <v>5.6179775280898901E-3</v>
      </c>
      <c r="Q12" s="13">
        <v>9.4043887147335394E-3</v>
      </c>
      <c r="R12" s="13"/>
      <c r="S12" s="13">
        <v>6.9204152249135002E-3</v>
      </c>
      <c r="T12" s="13">
        <v>7.4626865671641798E-3</v>
      </c>
      <c r="U12" s="13">
        <v>0</v>
      </c>
      <c r="V12" s="13">
        <v>9.5238095238095195E-3</v>
      </c>
      <c r="W12" s="13">
        <v>8.4033613445378096E-3</v>
      </c>
      <c r="X12" s="13">
        <v>1.5151515151515201E-2</v>
      </c>
      <c r="Y12" s="13">
        <v>0</v>
      </c>
      <c r="Z12" s="13">
        <v>0</v>
      </c>
      <c r="AA12" s="13">
        <v>1.88679245283019E-2</v>
      </c>
      <c r="AB12" s="13">
        <v>1.0638297872340399E-2</v>
      </c>
      <c r="AC12" s="13">
        <v>1.4705882352941201E-2</v>
      </c>
      <c r="AD12" s="13">
        <v>4.3478260869565202E-2</v>
      </c>
      <c r="AE12" s="13"/>
      <c r="AF12" s="13">
        <v>1.0037641154328701E-2</v>
      </c>
      <c r="AG12" s="13">
        <v>9.7276264591439707E-3</v>
      </c>
      <c r="AH12" s="13"/>
      <c r="AI12" s="13">
        <v>1.6949152542372899E-2</v>
      </c>
      <c r="AJ12" s="13">
        <v>0</v>
      </c>
      <c r="AK12" s="13">
        <v>8.6705202312138702E-3</v>
      </c>
      <c r="AL12" s="13"/>
      <c r="AM12" s="13">
        <v>0</v>
      </c>
      <c r="AN12" s="13">
        <v>1.9230769230769201E-2</v>
      </c>
      <c r="AO12" s="13">
        <v>1.48148148148148E-2</v>
      </c>
      <c r="AP12" s="13"/>
      <c r="AQ12" s="13">
        <v>7.3746312684365798E-3</v>
      </c>
      <c r="AR12" s="13">
        <v>1.2500000000000001E-2</v>
      </c>
      <c r="AS12" s="13"/>
      <c r="AT12" s="13">
        <v>9.0090090090090107E-3</v>
      </c>
      <c r="AU12" s="13">
        <v>1.0427528675703899E-2</v>
      </c>
      <c r="AV12" s="13"/>
      <c r="AW12" s="13">
        <v>1.1331444759206799E-2</v>
      </c>
      <c r="AX12" s="13">
        <v>9.4438614900314802E-3</v>
      </c>
      <c r="AY12" s="13"/>
      <c r="AZ12" s="13">
        <v>1.66051660516605E-2</v>
      </c>
      <c r="BA12" s="13">
        <v>5.2631578947368403E-3</v>
      </c>
      <c r="BB12" s="13"/>
      <c r="BC12" s="13">
        <v>8.6206896551724102E-3</v>
      </c>
      <c r="BD12" s="13">
        <v>1.7391304347826101E-2</v>
      </c>
      <c r="BE12" s="13"/>
      <c r="BF12" s="13">
        <v>0</v>
      </c>
      <c r="BG12" s="13">
        <v>1.41509433962264E-2</v>
      </c>
      <c r="BH12" s="13"/>
      <c r="BI12" s="13">
        <v>3.6231884057971002E-2</v>
      </c>
      <c r="BJ12" s="13">
        <v>6.8434559452523504E-3</v>
      </c>
      <c r="BK12" s="13"/>
      <c r="BL12" s="13">
        <v>1.7821782178217799E-2</v>
      </c>
      <c r="BM12" s="13">
        <v>5.0505050505050501E-3</v>
      </c>
    </row>
    <row r="13" spans="2:65" x14ac:dyDescent="0.3">
      <c r="B13" s="14" t="s">
        <v>91</v>
      </c>
      <c r="C13" s="13">
        <v>7.5642965204235999E-3</v>
      </c>
      <c r="D13" s="13">
        <v>6.4205457463884404E-3</v>
      </c>
      <c r="E13" s="13">
        <v>8.6705202312138702E-3</v>
      </c>
      <c r="F13" s="13"/>
      <c r="G13" s="13">
        <v>5.5248618784530402E-3</v>
      </c>
      <c r="H13" s="13">
        <v>1.4005602240896401E-2</v>
      </c>
      <c r="I13" s="13">
        <v>0</v>
      </c>
      <c r="J13" s="13">
        <v>4.739336492891E-3</v>
      </c>
      <c r="K13" s="13">
        <v>7.63358778625954E-3</v>
      </c>
      <c r="L13" s="13">
        <v>1.1695906432748499E-2</v>
      </c>
      <c r="M13" s="13"/>
      <c r="N13" s="13">
        <v>4.2553191489361703E-3</v>
      </c>
      <c r="O13" s="13">
        <v>5.8823529411764696E-3</v>
      </c>
      <c r="P13" s="13">
        <v>5.6179775280898901E-3</v>
      </c>
      <c r="Q13" s="13">
        <v>1.56739811912226E-2</v>
      </c>
      <c r="R13" s="13"/>
      <c r="S13" s="13">
        <v>3.4602076124567501E-3</v>
      </c>
      <c r="T13" s="13">
        <v>2.2388059701492501E-2</v>
      </c>
      <c r="U13" s="13">
        <v>0</v>
      </c>
      <c r="V13" s="13">
        <v>0</v>
      </c>
      <c r="W13" s="13">
        <v>8.4033613445378096E-3</v>
      </c>
      <c r="X13" s="13">
        <v>3.03030303030303E-2</v>
      </c>
      <c r="Y13" s="13">
        <v>9.3457943925233603E-3</v>
      </c>
      <c r="Z13" s="13">
        <v>0</v>
      </c>
      <c r="AA13" s="13">
        <v>0</v>
      </c>
      <c r="AB13" s="13">
        <v>0</v>
      </c>
      <c r="AC13" s="13">
        <v>0</v>
      </c>
      <c r="AD13" s="13">
        <v>0</v>
      </c>
      <c r="AE13" s="13"/>
      <c r="AF13" s="13">
        <v>5.0188205771643703E-3</v>
      </c>
      <c r="AG13" s="13">
        <v>1.1673151750972799E-2</v>
      </c>
      <c r="AH13" s="13"/>
      <c r="AI13" s="13">
        <v>0</v>
      </c>
      <c r="AJ13" s="13">
        <v>0</v>
      </c>
      <c r="AK13" s="13">
        <v>8.6705202312138702E-3</v>
      </c>
      <c r="AL13" s="13"/>
      <c r="AM13" s="13">
        <v>0</v>
      </c>
      <c r="AN13" s="13">
        <v>0</v>
      </c>
      <c r="AO13" s="13">
        <v>0</v>
      </c>
      <c r="AP13" s="13"/>
      <c r="AQ13" s="13">
        <v>8.8495575221238902E-3</v>
      </c>
      <c r="AR13" s="13">
        <v>6.2500000000000003E-3</v>
      </c>
      <c r="AS13" s="13"/>
      <c r="AT13" s="13">
        <v>1.5015015015014999E-2</v>
      </c>
      <c r="AU13" s="13">
        <v>5.2137643378519297E-3</v>
      </c>
      <c r="AV13" s="13"/>
      <c r="AW13" s="13">
        <v>1.1331444759206799E-2</v>
      </c>
      <c r="AX13" s="13">
        <v>6.29590766002099E-3</v>
      </c>
      <c r="AY13" s="13"/>
      <c r="AZ13" s="13">
        <v>5.5350553505535104E-3</v>
      </c>
      <c r="BA13" s="13">
        <v>7.8947368421052599E-3</v>
      </c>
      <c r="BB13" s="13"/>
      <c r="BC13" s="13">
        <v>0</v>
      </c>
      <c r="BD13" s="13">
        <v>8.6956521739130401E-3</v>
      </c>
      <c r="BE13" s="13"/>
      <c r="BF13" s="13">
        <v>0</v>
      </c>
      <c r="BG13" s="13">
        <v>0</v>
      </c>
      <c r="BH13" s="13"/>
      <c r="BI13" s="13">
        <v>7.2463768115942004E-3</v>
      </c>
      <c r="BJ13" s="13">
        <v>6.8434559452523504E-3</v>
      </c>
      <c r="BK13" s="13"/>
      <c r="BL13" s="13">
        <v>1.18811881188119E-2</v>
      </c>
      <c r="BM13" s="13">
        <v>5.0505050505050501E-3</v>
      </c>
    </row>
    <row r="14" spans="2:65" x14ac:dyDescent="0.3">
      <c r="B14" s="14" t="s">
        <v>76</v>
      </c>
      <c r="C14" s="17">
        <v>0.87745839636913803</v>
      </c>
      <c r="D14" s="17">
        <v>0.85874799357945397</v>
      </c>
      <c r="E14" s="17">
        <v>0.89306358381502904</v>
      </c>
      <c r="F14" s="17"/>
      <c r="G14" s="17">
        <v>0.88950276243093895</v>
      </c>
      <c r="H14" s="17">
        <v>0.84313725490196101</v>
      </c>
      <c r="I14" s="17">
        <v>0.88191881918819204</v>
      </c>
      <c r="J14" s="17">
        <v>0.87677725118483396</v>
      </c>
      <c r="K14" s="17">
        <v>0.88549618320610701</v>
      </c>
      <c r="L14" s="17">
        <v>0.92397660818713401</v>
      </c>
      <c r="M14" s="17"/>
      <c r="N14" s="17">
        <v>0.88085106382978695</v>
      </c>
      <c r="O14" s="17">
        <v>0.89117647058823501</v>
      </c>
      <c r="P14" s="17">
        <v>0.87640449438202195</v>
      </c>
      <c r="Q14" s="17">
        <v>0.85893416927899702</v>
      </c>
      <c r="R14" s="17"/>
      <c r="S14" s="17">
        <v>0.88581314878892703</v>
      </c>
      <c r="T14" s="17">
        <v>0.87313432835820903</v>
      </c>
      <c r="U14" s="17">
        <v>0.88709677419354804</v>
      </c>
      <c r="V14" s="17">
        <v>0.85714285714285698</v>
      </c>
      <c r="W14" s="17">
        <v>0.84873949579831898</v>
      </c>
      <c r="X14" s="17">
        <v>0.81818181818181801</v>
      </c>
      <c r="Y14" s="17">
        <v>0.88785046728971995</v>
      </c>
      <c r="Z14" s="17">
        <v>0.96666666666666701</v>
      </c>
      <c r="AA14" s="17">
        <v>0.91823899371069195</v>
      </c>
      <c r="AB14" s="17">
        <v>0.88297872340425498</v>
      </c>
      <c r="AC14" s="17">
        <v>0.86764705882352899</v>
      </c>
      <c r="AD14" s="17">
        <v>0.91304347826086996</v>
      </c>
      <c r="AE14" s="17"/>
      <c r="AF14" s="17">
        <v>0.87578419071518199</v>
      </c>
      <c r="AG14" s="17">
        <v>0.881322957198444</v>
      </c>
      <c r="AH14" s="17"/>
      <c r="AI14" s="17">
        <v>0.86864406779660996</v>
      </c>
      <c r="AJ14" s="17">
        <v>0.81818181818181801</v>
      </c>
      <c r="AK14" s="17">
        <v>0.88439306358381498</v>
      </c>
      <c r="AL14" s="17"/>
      <c r="AM14" s="17">
        <v>0.92647058823529405</v>
      </c>
      <c r="AN14" s="17">
        <v>0.84615384615384603</v>
      </c>
      <c r="AO14" s="17">
        <v>0.82962962962962905</v>
      </c>
      <c r="AP14" s="17"/>
      <c r="AQ14" s="17">
        <v>0.88495575221238898</v>
      </c>
      <c r="AR14" s="17">
        <v>0.86875000000000002</v>
      </c>
      <c r="AS14" s="17"/>
      <c r="AT14" s="17">
        <v>0.891891891891892</v>
      </c>
      <c r="AU14" s="17">
        <v>0.87486965589155397</v>
      </c>
      <c r="AV14" s="17"/>
      <c r="AW14" s="17">
        <v>0.87252124645892404</v>
      </c>
      <c r="AX14" s="17">
        <v>0.88247639034627501</v>
      </c>
      <c r="AY14" s="17"/>
      <c r="AZ14" s="17">
        <v>0.87084870848708495</v>
      </c>
      <c r="BA14" s="17">
        <v>0.88289473684210495</v>
      </c>
      <c r="BB14" s="17"/>
      <c r="BC14" s="17">
        <v>0.86494252873563204</v>
      </c>
      <c r="BD14" s="17">
        <v>0.852173913043478</v>
      </c>
      <c r="BE14" s="17"/>
      <c r="BF14" s="17">
        <v>0.86029411764705899</v>
      </c>
      <c r="BG14" s="17">
        <v>0.86792452830188704</v>
      </c>
      <c r="BH14" s="17"/>
      <c r="BI14" s="17">
        <v>0.79710144927536197</v>
      </c>
      <c r="BJ14" s="17">
        <v>0.88879384088964897</v>
      </c>
      <c r="BK14" s="17"/>
      <c r="BL14" s="17">
        <v>0.85742574257425697</v>
      </c>
      <c r="BM14" s="17">
        <v>0.89520202020202</v>
      </c>
    </row>
    <row r="15" spans="2:65" x14ac:dyDescent="0.3">
      <c r="B15" s="14" t="s">
        <v>77</v>
      </c>
      <c r="C15" s="17">
        <v>3.1013615733736798E-2</v>
      </c>
      <c r="D15" s="17">
        <v>4.1733547351524902E-2</v>
      </c>
      <c r="E15" s="17">
        <v>2.1676300578034699E-2</v>
      </c>
      <c r="F15" s="17"/>
      <c r="G15" s="17">
        <v>3.3149171270718203E-2</v>
      </c>
      <c r="H15" s="17">
        <v>3.9215686274509803E-2</v>
      </c>
      <c r="I15" s="17">
        <v>1.8450184501845001E-2</v>
      </c>
      <c r="J15" s="17">
        <v>3.7914691943128E-2</v>
      </c>
      <c r="K15" s="17">
        <v>4.58015267175573E-2</v>
      </c>
      <c r="L15" s="17">
        <v>1.1695906432748499E-2</v>
      </c>
      <c r="M15" s="17"/>
      <c r="N15" s="17">
        <v>3.1914893617021302E-2</v>
      </c>
      <c r="O15" s="17">
        <v>2.9411764705882401E-2</v>
      </c>
      <c r="P15" s="17">
        <v>2.2471910112359501E-2</v>
      </c>
      <c r="Q15" s="17">
        <v>3.4482758620689703E-2</v>
      </c>
      <c r="R15" s="17"/>
      <c r="S15" s="17">
        <v>2.0761245674740501E-2</v>
      </c>
      <c r="T15" s="17">
        <v>2.9850746268656699E-2</v>
      </c>
      <c r="U15" s="17">
        <v>4.8387096774193498E-2</v>
      </c>
      <c r="V15" s="17">
        <v>3.8095238095238099E-2</v>
      </c>
      <c r="W15" s="17">
        <v>5.0420168067226899E-2</v>
      </c>
      <c r="X15" s="17">
        <v>3.7878787878787901E-2</v>
      </c>
      <c r="Y15" s="17">
        <v>1.86915887850467E-2</v>
      </c>
      <c r="Z15" s="17">
        <v>0</v>
      </c>
      <c r="AA15" s="17">
        <v>3.1446540880503103E-2</v>
      </c>
      <c r="AB15" s="17">
        <v>3.1914893617021302E-2</v>
      </c>
      <c r="AC15" s="17">
        <v>2.9411764705882401E-2</v>
      </c>
      <c r="AD15" s="17">
        <v>4.3478260869565202E-2</v>
      </c>
      <c r="AE15" s="17"/>
      <c r="AF15" s="17">
        <v>3.2622333751568401E-2</v>
      </c>
      <c r="AG15" s="17">
        <v>2.7237354085603099E-2</v>
      </c>
      <c r="AH15" s="17"/>
      <c r="AI15" s="17">
        <v>5.93220338983051E-2</v>
      </c>
      <c r="AJ15" s="17">
        <v>1.2987012987013E-2</v>
      </c>
      <c r="AK15" s="17">
        <v>2.0231213872832401E-2</v>
      </c>
      <c r="AL15" s="17"/>
      <c r="AM15" s="17">
        <v>1.4705882352941201E-2</v>
      </c>
      <c r="AN15" s="17">
        <v>9.6153846153846201E-2</v>
      </c>
      <c r="AO15" s="17">
        <v>5.1851851851851899E-2</v>
      </c>
      <c r="AP15" s="17"/>
      <c r="AQ15" s="17">
        <v>2.21238938053097E-2</v>
      </c>
      <c r="AR15" s="17">
        <v>4.0625000000000001E-2</v>
      </c>
      <c r="AS15" s="17"/>
      <c r="AT15" s="17">
        <v>2.7027027027027001E-2</v>
      </c>
      <c r="AU15" s="17">
        <v>3.2325338894681997E-2</v>
      </c>
      <c r="AV15" s="17"/>
      <c r="AW15" s="17">
        <v>4.2492917847025503E-2</v>
      </c>
      <c r="AX15" s="17">
        <v>2.62329485834208E-2</v>
      </c>
      <c r="AY15" s="17"/>
      <c r="AZ15" s="17">
        <v>3.87453874538745E-2</v>
      </c>
      <c r="BA15" s="17">
        <v>2.5000000000000001E-2</v>
      </c>
      <c r="BB15" s="17"/>
      <c r="BC15" s="17">
        <v>3.7356321839080497E-2</v>
      </c>
      <c r="BD15" s="17">
        <v>3.4782608695652202E-2</v>
      </c>
      <c r="BE15" s="17"/>
      <c r="BF15" s="17">
        <v>7.3529411764705899E-3</v>
      </c>
      <c r="BG15" s="17">
        <v>5.6603773584905703E-2</v>
      </c>
      <c r="BH15" s="17"/>
      <c r="BI15" s="17">
        <v>7.9710144927536197E-2</v>
      </c>
      <c r="BJ15" s="17">
        <v>2.4807527801539799E-2</v>
      </c>
      <c r="BK15" s="17"/>
      <c r="BL15" s="17">
        <v>3.5643564356435599E-2</v>
      </c>
      <c r="BM15" s="17">
        <v>2.7777777777777801E-2</v>
      </c>
    </row>
    <row r="16" spans="2:65" x14ac:dyDescent="0.3">
      <c r="B16" s="14" t="s">
        <v>78</v>
      </c>
      <c r="C16" s="18">
        <v>0.84644478063540096</v>
      </c>
      <c r="D16" s="18">
        <v>0.81701444622792896</v>
      </c>
      <c r="E16" s="18">
        <v>0.87138728323699399</v>
      </c>
      <c r="F16" s="18"/>
      <c r="G16" s="18">
        <v>0.85635359116022103</v>
      </c>
      <c r="H16" s="18">
        <v>0.80392156862745101</v>
      </c>
      <c r="I16" s="18">
        <v>0.86346863468634705</v>
      </c>
      <c r="J16" s="18">
        <v>0.83886255924170605</v>
      </c>
      <c r="K16" s="18">
        <v>0.83969465648855002</v>
      </c>
      <c r="L16" s="18">
        <v>0.91228070175438603</v>
      </c>
      <c r="M16" s="18"/>
      <c r="N16" s="18">
        <v>0.84893617021276602</v>
      </c>
      <c r="O16" s="18">
        <v>0.86176470588235299</v>
      </c>
      <c r="P16" s="18">
        <v>0.85393258426966301</v>
      </c>
      <c r="Q16" s="18">
        <v>0.82445141065830696</v>
      </c>
      <c r="R16" s="18"/>
      <c r="S16" s="18">
        <v>0.865051903114187</v>
      </c>
      <c r="T16" s="18">
        <v>0.84328358208955201</v>
      </c>
      <c r="U16" s="18">
        <v>0.83870967741935498</v>
      </c>
      <c r="V16" s="18">
        <v>0.81904761904761902</v>
      </c>
      <c r="W16" s="18">
        <v>0.79831932773109204</v>
      </c>
      <c r="X16" s="18">
        <v>0.78030303030303005</v>
      </c>
      <c r="Y16" s="18">
        <v>0.86915887850467299</v>
      </c>
      <c r="Z16" s="18">
        <v>0.96666666666666701</v>
      </c>
      <c r="AA16" s="18">
        <v>0.88679245283018904</v>
      </c>
      <c r="AB16" s="18">
        <v>0.85106382978723405</v>
      </c>
      <c r="AC16" s="18">
        <v>0.83823529411764697</v>
      </c>
      <c r="AD16" s="18">
        <v>0.86956521739130399</v>
      </c>
      <c r="AE16" s="18"/>
      <c r="AF16" s="18">
        <v>0.84316185696361401</v>
      </c>
      <c r="AG16" s="18">
        <v>0.85408560311283999</v>
      </c>
      <c r="AH16" s="18"/>
      <c r="AI16" s="18">
        <v>0.80932203389830504</v>
      </c>
      <c r="AJ16" s="18">
        <v>0.80519480519480502</v>
      </c>
      <c r="AK16" s="18">
        <v>0.86416184971098298</v>
      </c>
      <c r="AL16" s="18"/>
      <c r="AM16" s="18">
        <v>0.91176470588235303</v>
      </c>
      <c r="AN16" s="18">
        <v>0.75</v>
      </c>
      <c r="AO16" s="18">
        <v>0.77777777777777801</v>
      </c>
      <c r="AP16" s="18"/>
      <c r="AQ16" s="18">
        <v>0.86283185840707999</v>
      </c>
      <c r="AR16" s="18">
        <v>0.828125</v>
      </c>
      <c r="AS16" s="18"/>
      <c r="AT16" s="18">
        <v>0.86486486486486502</v>
      </c>
      <c r="AU16" s="18">
        <v>0.84254431699687204</v>
      </c>
      <c r="AV16" s="18"/>
      <c r="AW16" s="18">
        <v>0.83002832861189801</v>
      </c>
      <c r="AX16" s="18">
        <v>0.85624344176285405</v>
      </c>
      <c r="AY16" s="18"/>
      <c r="AZ16" s="18">
        <v>0.83210332103321005</v>
      </c>
      <c r="BA16" s="18">
        <v>0.85789473684210504</v>
      </c>
      <c r="BB16" s="18"/>
      <c r="BC16" s="18">
        <v>0.82758620689655205</v>
      </c>
      <c r="BD16" s="18">
        <v>0.81739130434782603</v>
      </c>
      <c r="BE16" s="18"/>
      <c r="BF16" s="18">
        <v>0.85294117647058798</v>
      </c>
      <c r="BG16" s="18">
        <v>0.81132075471698095</v>
      </c>
      <c r="BH16" s="18"/>
      <c r="BI16" s="18">
        <v>0.71739130434782605</v>
      </c>
      <c r="BJ16" s="18">
        <v>0.86398631308811003</v>
      </c>
      <c r="BK16" s="18"/>
      <c r="BL16" s="18">
        <v>0.82178217821782196</v>
      </c>
      <c r="BM16" s="18">
        <v>0.86742424242424199</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0.32299546142208801</v>
      </c>
      <c r="D8" s="13">
        <v>0.33226324237560201</v>
      </c>
      <c r="E8" s="13">
        <v>0.31358381502890198</v>
      </c>
      <c r="F8" s="13"/>
      <c r="G8" s="13">
        <v>0.287292817679558</v>
      </c>
      <c r="H8" s="13">
        <v>0.36134453781512599</v>
      </c>
      <c r="I8" s="13">
        <v>0.32103321033210303</v>
      </c>
      <c r="J8" s="13">
        <v>0.31279620853080597</v>
      </c>
      <c r="K8" s="13">
        <v>0.33587786259542002</v>
      </c>
      <c r="L8" s="13">
        <v>0.286549707602339</v>
      </c>
      <c r="M8" s="13"/>
      <c r="N8" s="13">
        <v>0.33829787234042602</v>
      </c>
      <c r="O8" s="13">
        <v>0.32941176470588202</v>
      </c>
      <c r="P8" s="13">
        <v>0.34269662921348298</v>
      </c>
      <c r="Q8" s="13">
        <v>0.27899686520376199</v>
      </c>
      <c r="R8" s="13"/>
      <c r="S8" s="13">
        <v>0.31833910034602098</v>
      </c>
      <c r="T8" s="13">
        <v>0.27611940298507498</v>
      </c>
      <c r="U8" s="13">
        <v>0.29032258064516098</v>
      </c>
      <c r="V8" s="13">
        <v>0.28571428571428598</v>
      </c>
      <c r="W8" s="13">
        <v>0.369747899159664</v>
      </c>
      <c r="X8" s="13">
        <v>0.27272727272727298</v>
      </c>
      <c r="Y8" s="13">
        <v>0.355140186915888</v>
      </c>
      <c r="Z8" s="13">
        <v>0.33333333333333298</v>
      </c>
      <c r="AA8" s="13">
        <v>0.37106918238993702</v>
      </c>
      <c r="AB8" s="13">
        <v>0.37234042553191499</v>
      </c>
      <c r="AC8" s="13">
        <v>0.27941176470588203</v>
      </c>
      <c r="AD8" s="13">
        <v>0.39130434782608697</v>
      </c>
      <c r="AE8" s="13"/>
      <c r="AF8" s="13">
        <v>0.348808030112923</v>
      </c>
      <c r="AG8" s="13">
        <v>0.285992217898833</v>
      </c>
      <c r="AH8" s="13"/>
      <c r="AI8" s="13">
        <v>0.33474576271186401</v>
      </c>
      <c r="AJ8" s="13">
        <v>0.37662337662337703</v>
      </c>
      <c r="AK8" s="13">
        <v>0.30635838150289002</v>
      </c>
      <c r="AL8" s="13"/>
      <c r="AM8" s="13">
        <v>0.47058823529411797</v>
      </c>
      <c r="AN8" s="13">
        <v>0.40384615384615402</v>
      </c>
      <c r="AO8" s="13">
        <v>0.24444444444444399</v>
      </c>
      <c r="AP8" s="13"/>
      <c r="AQ8" s="13">
        <v>0.367256637168142</v>
      </c>
      <c r="AR8" s="13">
        <v>0.27812500000000001</v>
      </c>
      <c r="AS8" s="13"/>
      <c r="AT8" s="13">
        <v>0.35735735735735702</v>
      </c>
      <c r="AU8" s="13">
        <v>0.31386861313868603</v>
      </c>
      <c r="AV8" s="13"/>
      <c r="AW8" s="13">
        <v>0.32294617563739397</v>
      </c>
      <c r="AX8" s="13">
        <v>0.32318992654774398</v>
      </c>
      <c r="AY8" s="13"/>
      <c r="AZ8" s="13">
        <v>0.29704797047970499</v>
      </c>
      <c r="BA8" s="13">
        <v>0.34078947368421098</v>
      </c>
      <c r="BB8" s="13"/>
      <c r="BC8" s="13">
        <v>0.36494252873563199</v>
      </c>
      <c r="BD8" s="13">
        <v>0.28695652173913</v>
      </c>
      <c r="BE8" s="13"/>
      <c r="BF8" s="13">
        <v>0.375</v>
      </c>
      <c r="BG8" s="13">
        <v>0.35849056603773599</v>
      </c>
      <c r="BH8" s="13"/>
      <c r="BI8" s="13">
        <v>0.38405797101449302</v>
      </c>
      <c r="BJ8" s="13">
        <v>0.31565440547476498</v>
      </c>
      <c r="BK8" s="13"/>
      <c r="BL8" s="13">
        <v>0.34257425742574299</v>
      </c>
      <c r="BM8" s="13">
        <v>0.310606060606061</v>
      </c>
    </row>
    <row r="9" spans="2:65" x14ac:dyDescent="0.3">
      <c r="B9" s="14" t="s">
        <v>71</v>
      </c>
      <c r="C9" s="13">
        <v>0.34644478063540102</v>
      </c>
      <c r="D9" s="13">
        <v>0.34189406099518499</v>
      </c>
      <c r="E9" s="13">
        <v>0.35115606936416199</v>
      </c>
      <c r="F9" s="13"/>
      <c r="G9" s="13">
        <v>0.39779005524861899</v>
      </c>
      <c r="H9" s="13">
        <v>0.32773109243697501</v>
      </c>
      <c r="I9" s="13">
        <v>0.35055350553505499</v>
      </c>
      <c r="J9" s="13">
        <v>0.28436018957345999</v>
      </c>
      <c r="K9" s="13">
        <v>0.39694656488549601</v>
      </c>
      <c r="L9" s="13">
        <v>0.36257309941520499</v>
      </c>
      <c r="M9" s="13"/>
      <c r="N9" s="13">
        <v>0.33617021276595699</v>
      </c>
      <c r="O9" s="13">
        <v>0.32647058823529401</v>
      </c>
      <c r="P9" s="13">
        <v>0.325842696629214</v>
      </c>
      <c r="Q9" s="13">
        <v>0.38871473354232</v>
      </c>
      <c r="R9" s="13"/>
      <c r="S9" s="13">
        <v>0.40138408304498302</v>
      </c>
      <c r="T9" s="13">
        <v>0.328358208955224</v>
      </c>
      <c r="U9" s="13">
        <v>0.29032258064516098</v>
      </c>
      <c r="V9" s="13">
        <v>0.36190476190476201</v>
      </c>
      <c r="W9" s="13">
        <v>0.26890756302521002</v>
      </c>
      <c r="X9" s="13">
        <v>0.35606060606060602</v>
      </c>
      <c r="Y9" s="13">
        <v>0.31775700934579398</v>
      </c>
      <c r="Z9" s="13">
        <v>0.266666666666667</v>
      </c>
      <c r="AA9" s="13">
        <v>0.36477987421383601</v>
      </c>
      <c r="AB9" s="13">
        <v>0.319148936170213</v>
      </c>
      <c r="AC9" s="13">
        <v>0.36764705882352899</v>
      </c>
      <c r="AD9" s="13">
        <v>0.34782608695652201</v>
      </c>
      <c r="AE9" s="13"/>
      <c r="AF9" s="13">
        <v>0.32496863237139301</v>
      </c>
      <c r="AG9" s="13">
        <v>0.381322957198444</v>
      </c>
      <c r="AH9" s="13"/>
      <c r="AI9" s="13">
        <v>0.35169491525423702</v>
      </c>
      <c r="AJ9" s="13">
        <v>0.28571428571428598</v>
      </c>
      <c r="AK9" s="13">
        <v>0.35260115606936399</v>
      </c>
      <c r="AL9" s="13"/>
      <c r="AM9" s="13">
        <v>0.35294117647058798</v>
      </c>
      <c r="AN9" s="13">
        <v>0.28846153846153799</v>
      </c>
      <c r="AO9" s="13">
        <v>0.31851851851851898</v>
      </c>
      <c r="AP9" s="13"/>
      <c r="AQ9" s="13">
        <v>0.33628318584070799</v>
      </c>
      <c r="AR9" s="13">
        <v>0.35468749999999999</v>
      </c>
      <c r="AS9" s="13"/>
      <c r="AT9" s="13">
        <v>0.345345345345345</v>
      </c>
      <c r="AU9" s="13">
        <v>0.346193952033368</v>
      </c>
      <c r="AV9" s="13"/>
      <c r="AW9" s="13">
        <v>0.348441926345609</v>
      </c>
      <c r="AX9" s="13">
        <v>0.34522560335781699</v>
      </c>
      <c r="AY9" s="13"/>
      <c r="AZ9" s="13">
        <v>0.322878228782288</v>
      </c>
      <c r="BA9" s="13">
        <v>0.36447368421052601</v>
      </c>
      <c r="BB9" s="13"/>
      <c r="BC9" s="13">
        <v>0.34770114942528701</v>
      </c>
      <c r="BD9" s="13">
        <v>0.352173913043478</v>
      </c>
      <c r="BE9" s="13"/>
      <c r="BF9" s="13">
        <v>0.35294117647058798</v>
      </c>
      <c r="BG9" s="13">
        <v>0.34433962264150902</v>
      </c>
      <c r="BH9" s="13"/>
      <c r="BI9" s="13">
        <v>0.25362318840579701</v>
      </c>
      <c r="BJ9" s="13">
        <v>0.36013686911890502</v>
      </c>
      <c r="BK9" s="13"/>
      <c r="BL9" s="13">
        <v>0.34257425742574299</v>
      </c>
      <c r="BM9" s="13">
        <v>0.34974747474747497</v>
      </c>
    </row>
    <row r="10" spans="2:65" x14ac:dyDescent="0.3">
      <c r="B10" s="14" t="s">
        <v>401</v>
      </c>
      <c r="C10" s="13">
        <v>0.17019667170953101</v>
      </c>
      <c r="D10" s="13">
        <v>0.14767255216693401</v>
      </c>
      <c r="E10" s="13">
        <v>0.190751445086705</v>
      </c>
      <c r="F10" s="13"/>
      <c r="G10" s="13">
        <v>0.17127071823204401</v>
      </c>
      <c r="H10" s="13">
        <v>0.16806722689075601</v>
      </c>
      <c r="I10" s="13">
        <v>0.199261992619926</v>
      </c>
      <c r="J10" s="13">
        <v>0.18009478672985799</v>
      </c>
      <c r="K10" s="13">
        <v>0.122137404580153</v>
      </c>
      <c r="L10" s="13">
        <v>0.15204678362573101</v>
      </c>
      <c r="M10" s="13"/>
      <c r="N10" s="13">
        <v>0.16595744680851099</v>
      </c>
      <c r="O10" s="13">
        <v>0.152941176470588</v>
      </c>
      <c r="P10" s="13">
        <v>0.19101123595505601</v>
      </c>
      <c r="Q10" s="13">
        <v>0.18495297805642599</v>
      </c>
      <c r="R10" s="13"/>
      <c r="S10" s="13">
        <v>0.13840830449826999</v>
      </c>
      <c r="T10" s="13">
        <v>0.19402985074626899</v>
      </c>
      <c r="U10" s="13">
        <v>0.17741935483870999</v>
      </c>
      <c r="V10" s="13">
        <v>0.20952380952381</v>
      </c>
      <c r="W10" s="13">
        <v>0.16806722689075601</v>
      </c>
      <c r="X10" s="13">
        <v>0.204545454545455</v>
      </c>
      <c r="Y10" s="13">
        <v>0.14953271028037399</v>
      </c>
      <c r="Z10" s="13">
        <v>0.2</v>
      </c>
      <c r="AA10" s="13">
        <v>0.15094339622641501</v>
      </c>
      <c r="AB10" s="13">
        <v>0.170212765957447</v>
      </c>
      <c r="AC10" s="13">
        <v>0.20588235294117599</v>
      </c>
      <c r="AD10" s="13">
        <v>0.13043478260869601</v>
      </c>
      <c r="AE10" s="13"/>
      <c r="AF10" s="13">
        <v>0.17314930991217101</v>
      </c>
      <c r="AG10" s="13">
        <v>0.16342412451361901</v>
      </c>
      <c r="AH10" s="13"/>
      <c r="AI10" s="13">
        <v>0.18220338983050799</v>
      </c>
      <c r="AJ10" s="13">
        <v>0.246753246753247</v>
      </c>
      <c r="AK10" s="13">
        <v>0.15028901734104</v>
      </c>
      <c r="AL10" s="13"/>
      <c r="AM10" s="13">
        <v>0.13235294117647101</v>
      </c>
      <c r="AN10" s="13">
        <v>0.17307692307692299</v>
      </c>
      <c r="AO10" s="13">
        <v>0.25185185185185199</v>
      </c>
      <c r="AP10" s="13"/>
      <c r="AQ10" s="13">
        <v>0.17404129793510301</v>
      </c>
      <c r="AR10" s="13">
        <v>0.16718749999999999</v>
      </c>
      <c r="AS10" s="13"/>
      <c r="AT10" s="13">
        <v>0.162162162162162</v>
      </c>
      <c r="AU10" s="13">
        <v>0.17205422314911401</v>
      </c>
      <c r="AV10" s="13"/>
      <c r="AW10" s="13">
        <v>0.14730878186968799</v>
      </c>
      <c r="AX10" s="13">
        <v>0.179433368310598</v>
      </c>
      <c r="AY10" s="13"/>
      <c r="AZ10" s="13">
        <v>0.19188191881918801</v>
      </c>
      <c r="BA10" s="13">
        <v>0.15526315789473699</v>
      </c>
      <c r="BB10" s="13"/>
      <c r="BC10" s="13">
        <v>0.158045977011494</v>
      </c>
      <c r="BD10" s="13">
        <v>0.19565217391304299</v>
      </c>
      <c r="BE10" s="13"/>
      <c r="BF10" s="13">
        <v>0.16911764705882401</v>
      </c>
      <c r="BG10" s="13">
        <v>0.15094339622641501</v>
      </c>
      <c r="BH10" s="13"/>
      <c r="BI10" s="13">
        <v>0.18115942028985499</v>
      </c>
      <c r="BJ10" s="13">
        <v>0.16595380667237</v>
      </c>
      <c r="BK10" s="13"/>
      <c r="BL10" s="13">
        <v>0.15643564356435599</v>
      </c>
      <c r="BM10" s="13">
        <v>0.17676767676767699</v>
      </c>
    </row>
    <row r="11" spans="2:65" x14ac:dyDescent="0.3">
      <c r="B11" s="14" t="s">
        <v>73</v>
      </c>
      <c r="C11" s="13">
        <v>7.48865355521936E-2</v>
      </c>
      <c r="D11" s="13">
        <v>9.3097913322632397E-2</v>
      </c>
      <c r="E11" s="13">
        <v>5.9248554913294803E-2</v>
      </c>
      <c r="F11" s="13"/>
      <c r="G11" s="13">
        <v>7.18232044198895E-2</v>
      </c>
      <c r="H11" s="13">
        <v>7.5630252100840303E-2</v>
      </c>
      <c r="I11" s="13">
        <v>5.5350553505535097E-2</v>
      </c>
      <c r="J11" s="13">
        <v>9.0047393364928896E-2</v>
      </c>
      <c r="K11" s="13">
        <v>8.3969465648855005E-2</v>
      </c>
      <c r="L11" s="13">
        <v>8.1871345029239803E-2</v>
      </c>
      <c r="M11" s="13"/>
      <c r="N11" s="13">
        <v>9.1489361702127694E-2</v>
      </c>
      <c r="O11" s="13">
        <v>7.6470588235294096E-2</v>
      </c>
      <c r="P11" s="13">
        <v>8.4269662921348298E-2</v>
      </c>
      <c r="Q11" s="13">
        <v>4.70219435736677E-2</v>
      </c>
      <c r="R11" s="13"/>
      <c r="S11" s="13">
        <v>6.5743944636678195E-2</v>
      </c>
      <c r="T11" s="13">
        <v>9.7014925373134303E-2</v>
      </c>
      <c r="U11" s="13">
        <v>0.112903225806452</v>
      </c>
      <c r="V11" s="13">
        <v>6.6666666666666693E-2</v>
      </c>
      <c r="W11" s="13">
        <v>0.10084033613445401</v>
      </c>
      <c r="X11" s="13">
        <v>3.7878787878787901E-2</v>
      </c>
      <c r="Y11" s="13">
        <v>0.11214953271028</v>
      </c>
      <c r="Z11" s="13">
        <v>0.16666666666666699</v>
      </c>
      <c r="AA11" s="13">
        <v>5.0314465408804999E-2</v>
      </c>
      <c r="AB11" s="13">
        <v>7.4468085106383003E-2</v>
      </c>
      <c r="AC11" s="13">
        <v>4.4117647058823498E-2</v>
      </c>
      <c r="AD11" s="13">
        <v>4.3478260869565202E-2</v>
      </c>
      <c r="AE11" s="13"/>
      <c r="AF11" s="13">
        <v>6.7754077791719006E-2</v>
      </c>
      <c r="AG11" s="13">
        <v>8.3657587548638099E-2</v>
      </c>
      <c r="AH11" s="13"/>
      <c r="AI11" s="13">
        <v>6.3559322033898302E-2</v>
      </c>
      <c r="AJ11" s="13">
        <v>5.1948051948052E-2</v>
      </c>
      <c r="AK11" s="13">
        <v>7.2254335260115599E-2</v>
      </c>
      <c r="AL11" s="13"/>
      <c r="AM11" s="13">
        <v>2.9411764705882401E-2</v>
      </c>
      <c r="AN11" s="13">
        <v>1.9230769230769201E-2</v>
      </c>
      <c r="AO11" s="13">
        <v>0.11111111111111099</v>
      </c>
      <c r="AP11" s="13"/>
      <c r="AQ11" s="13">
        <v>6.4896755162241901E-2</v>
      </c>
      <c r="AR11" s="13">
        <v>8.4375000000000006E-2</v>
      </c>
      <c r="AS11" s="13"/>
      <c r="AT11" s="13">
        <v>5.1051051051051101E-2</v>
      </c>
      <c r="AU11" s="13">
        <v>8.1334723670490106E-2</v>
      </c>
      <c r="AV11" s="13"/>
      <c r="AW11" s="13">
        <v>8.7818696883852701E-2</v>
      </c>
      <c r="AX11" s="13">
        <v>7.1353620146904495E-2</v>
      </c>
      <c r="AY11" s="13"/>
      <c r="AZ11" s="13">
        <v>7.3800738007380101E-2</v>
      </c>
      <c r="BA11" s="13">
        <v>7.7631578947368399E-2</v>
      </c>
      <c r="BB11" s="13"/>
      <c r="BC11" s="13">
        <v>5.7471264367816098E-2</v>
      </c>
      <c r="BD11" s="13">
        <v>7.3913043478260901E-2</v>
      </c>
      <c r="BE11" s="13"/>
      <c r="BF11" s="13">
        <v>3.6764705882352901E-2</v>
      </c>
      <c r="BG11" s="13">
        <v>7.0754716981132101E-2</v>
      </c>
      <c r="BH11" s="13"/>
      <c r="BI11" s="13">
        <v>7.2463768115942004E-2</v>
      </c>
      <c r="BJ11" s="13">
        <v>7.6133447390932404E-2</v>
      </c>
      <c r="BK11" s="13"/>
      <c r="BL11" s="13">
        <v>6.1386138613861399E-2</v>
      </c>
      <c r="BM11" s="13">
        <v>8.3333333333333301E-2</v>
      </c>
    </row>
    <row r="12" spans="2:65" x14ac:dyDescent="0.3">
      <c r="B12" s="14" t="s">
        <v>402</v>
      </c>
      <c r="C12" s="13">
        <v>3.32829046898638E-2</v>
      </c>
      <c r="D12" s="13">
        <v>3.5313001605136403E-2</v>
      </c>
      <c r="E12" s="13">
        <v>3.17919075144509E-2</v>
      </c>
      <c r="F12" s="13"/>
      <c r="G12" s="13">
        <v>2.7624309392265199E-2</v>
      </c>
      <c r="H12" s="13">
        <v>1.6806722689075598E-2</v>
      </c>
      <c r="I12" s="13">
        <v>4.7970479704797099E-2</v>
      </c>
      <c r="J12" s="13">
        <v>3.7914691943128E-2</v>
      </c>
      <c r="K12" s="13">
        <v>1.5267175572519101E-2</v>
      </c>
      <c r="L12" s="13">
        <v>5.8479532163742701E-2</v>
      </c>
      <c r="M12" s="13"/>
      <c r="N12" s="13">
        <v>2.3404255319148901E-2</v>
      </c>
      <c r="O12" s="13">
        <v>0.05</v>
      </c>
      <c r="P12" s="13">
        <v>3.3707865168539297E-2</v>
      </c>
      <c r="Q12" s="13">
        <v>3.1347962382445103E-2</v>
      </c>
      <c r="R12" s="13"/>
      <c r="S12" s="13">
        <v>2.42214532871972E-2</v>
      </c>
      <c r="T12" s="13">
        <v>3.7313432835820899E-2</v>
      </c>
      <c r="U12" s="13">
        <v>9.6774193548387094E-2</v>
      </c>
      <c r="V12" s="13">
        <v>1.9047619047619001E-2</v>
      </c>
      <c r="W12" s="13">
        <v>2.5210084033613401E-2</v>
      </c>
      <c r="X12" s="13">
        <v>4.5454545454545497E-2</v>
      </c>
      <c r="Y12" s="13">
        <v>0</v>
      </c>
      <c r="Z12" s="13">
        <v>3.3333333333333298E-2</v>
      </c>
      <c r="AA12" s="13">
        <v>3.77358490566038E-2</v>
      </c>
      <c r="AB12" s="13">
        <v>4.2553191489361701E-2</v>
      </c>
      <c r="AC12" s="13">
        <v>5.8823529411764698E-2</v>
      </c>
      <c r="AD12" s="13">
        <v>0</v>
      </c>
      <c r="AE12" s="13"/>
      <c r="AF12" s="13">
        <v>3.7641154328732697E-2</v>
      </c>
      <c r="AG12" s="13">
        <v>2.7237354085603099E-2</v>
      </c>
      <c r="AH12" s="13"/>
      <c r="AI12" s="13">
        <v>2.5423728813559299E-2</v>
      </c>
      <c r="AJ12" s="13">
        <v>1.2987012987013E-2</v>
      </c>
      <c r="AK12" s="13">
        <v>5.4913294797687903E-2</v>
      </c>
      <c r="AL12" s="13"/>
      <c r="AM12" s="13">
        <v>0</v>
      </c>
      <c r="AN12" s="13">
        <v>1.9230769230769201E-2</v>
      </c>
      <c r="AO12" s="13">
        <v>2.96296296296296E-2</v>
      </c>
      <c r="AP12" s="13"/>
      <c r="AQ12" s="13">
        <v>1.47492625368732E-2</v>
      </c>
      <c r="AR12" s="13">
        <v>5.3124999999999999E-2</v>
      </c>
      <c r="AS12" s="13"/>
      <c r="AT12" s="13">
        <v>2.1021021021020998E-2</v>
      </c>
      <c r="AU12" s="13">
        <v>3.7539103232533899E-2</v>
      </c>
      <c r="AV12" s="13"/>
      <c r="AW12" s="13">
        <v>3.1161473087818699E-2</v>
      </c>
      <c r="AX12" s="13">
        <v>3.3578174186778602E-2</v>
      </c>
      <c r="AY12" s="13"/>
      <c r="AZ12" s="13">
        <v>5.5350553505535097E-2</v>
      </c>
      <c r="BA12" s="13">
        <v>1.8421052631578901E-2</v>
      </c>
      <c r="BB12" s="13"/>
      <c r="BC12" s="13">
        <v>4.0229885057471299E-2</v>
      </c>
      <c r="BD12" s="13">
        <v>3.4782608695652202E-2</v>
      </c>
      <c r="BE12" s="13"/>
      <c r="BF12" s="13">
        <v>4.4117647058823498E-2</v>
      </c>
      <c r="BG12" s="13">
        <v>3.77358490566038E-2</v>
      </c>
      <c r="BH12" s="13"/>
      <c r="BI12" s="13">
        <v>7.2463768115942004E-2</v>
      </c>
      <c r="BJ12" s="13">
        <v>2.8229255774166E-2</v>
      </c>
      <c r="BK12" s="13"/>
      <c r="BL12" s="13">
        <v>4.5544554455445502E-2</v>
      </c>
      <c r="BM12" s="13">
        <v>2.6515151515151499E-2</v>
      </c>
    </row>
    <row r="13" spans="2:65" x14ac:dyDescent="0.3">
      <c r="B13" s="14" t="s">
        <v>91</v>
      </c>
      <c r="C13" s="13">
        <v>5.2193645990922799E-2</v>
      </c>
      <c r="D13" s="13">
        <v>4.9759229534510403E-2</v>
      </c>
      <c r="E13" s="13">
        <v>5.3468208092485599E-2</v>
      </c>
      <c r="F13" s="13"/>
      <c r="G13" s="13">
        <v>4.4198895027624301E-2</v>
      </c>
      <c r="H13" s="13">
        <v>5.0420168067226899E-2</v>
      </c>
      <c r="I13" s="13">
        <v>2.5830258302582999E-2</v>
      </c>
      <c r="J13" s="13">
        <v>9.4786729857819899E-2</v>
      </c>
      <c r="K13" s="13">
        <v>4.58015267175573E-2</v>
      </c>
      <c r="L13" s="13">
        <v>5.8479532163742701E-2</v>
      </c>
      <c r="M13" s="13"/>
      <c r="N13" s="13">
        <v>4.4680851063829803E-2</v>
      </c>
      <c r="O13" s="13">
        <v>6.4705882352941196E-2</v>
      </c>
      <c r="P13" s="13">
        <v>2.2471910112359501E-2</v>
      </c>
      <c r="Q13" s="13">
        <v>6.8965517241379296E-2</v>
      </c>
      <c r="R13" s="13"/>
      <c r="S13" s="13">
        <v>5.1903114186851201E-2</v>
      </c>
      <c r="T13" s="13">
        <v>6.7164179104477598E-2</v>
      </c>
      <c r="U13" s="13">
        <v>3.2258064516128997E-2</v>
      </c>
      <c r="V13" s="13">
        <v>5.7142857142857099E-2</v>
      </c>
      <c r="W13" s="13">
        <v>6.7226890756302504E-2</v>
      </c>
      <c r="X13" s="13">
        <v>8.3333333333333301E-2</v>
      </c>
      <c r="Y13" s="13">
        <v>6.5420560747663503E-2</v>
      </c>
      <c r="Z13" s="13">
        <v>0</v>
      </c>
      <c r="AA13" s="13">
        <v>2.51572327044025E-2</v>
      </c>
      <c r="AB13" s="13">
        <v>2.1276595744680899E-2</v>
      </c>
      <c r="AC13" s="13">
        <v>4.4117647058823498E-2</v>
      </c>
      <c r="AD13" s="13">
        <v>8.6956521739130405E-2</v>
      </c>
      <c r="AE13" s="13"/>
      <c r="AF13" s="13">
        <v>4.7678795483061497E-2</v>
      </c>
      <c r="AG13" s="13">
        <v>5.83657587548638E-2</v>
      </c>
      <c r="AH13" s="13"/>
      <c r="AI13" s="13">
        <v>4.2372881355932202E-2</v>
      </c>
      <c r="AJ13" s="13">
        <v>2.5974025974026E-2</v>
      </c>
      <c r="AK13" s="13">
        <v>6.3583815028901702E-2</v>
      </c>
      <c r="AL13" s="13"/>
      <c r="AM13" s="13">
        <v>1.4705882352941201E-2</v>
      </c>
      <c r="AN13" s="13">
        <v>9.6153846153846201E-2</v>
      </c>
      <c r="AO13" s="13">
        <v>4.4444444444444398E-2</v>
      </c>
      <c r="AP13" s="13"/>
      <c r="AQ13" s="13">
        <v>4.2772861356932201E-2</v>
      </c>
      <c r="AR13" s="13">
        <v>6.25E-2</v>
      </c>
      <c r="AS13" s="13"/>
      <c r="AT13" s="13">
        <v>6.3063063063063099E-2</v>
      </c>
      <c r="AU13" s="13">
        <v>4.9009384775808101E-2</v>
      </c>
      <c r="AV13" s="13"/>
      <c r="AW13" s="13">
        <v>6.2322946175637398E-2</v>
      </c>
      <c r="AX13" s="13">
        <v>4.7219307450157399E-2</v>
      </c>
      <c r="AY13" s="13"/>
      <c r="AZ13" s="13">
        <v>5.9040590405904099E-2</v>
      </c>
      <c r="BA13" s="13">
        <v>4.3421052631578999E-2</v>
      </c>
      <c r="BB13" s="13"/>
      <c r="BC13" s="13">
        <v>3.1609195402298902E-2</v>
      </c>
      <c r="BD13" s="13">
        <v>5.6521739130434803E-2</v>
      </c>
      <c r="BE13" s="13"/>
      <c r="BF13" s="13">
        <v>2.2058823529411801E-2</v>
      </c>
      <c r="BG13" s="13">
        <v>3.77358490566038E-2</v>
      </c>
      <c r="BH13" s="13"/>
      <c r="BI13" s="13">
        <v>3.6231884057971002E-2</v>
      </c>
      <c r="BJ13" s="13">
        <v>5.3892215568862298E-2</v>
      </c>
      <c r="BK13" s="13"/>
      <c r="BL13" s="13">
        <v>5.1485148514851503E-2</v>
      </c>
      <c r="BM13" s="13">
        <v>5.3030303030302997E-2</v>
      </c>
    </row>
    <row r="14" spans="2:65" x14ac:dyDescent="0.3">
      <c r="B14" s="14" t="s">
        <v>76</v>
      </c>
      <c r="C14" s="17">
        <v>0.66944024205748898</v>
      </c>
      <c r="D14" s="17">
        <v>0.67415730337078705</v>
      </c>
      <c r="E14" s="17">
        <v>0.66473988439306397</v>
      </c>
      <c r="F14" s="17"/>
      <c r="G14" s="17">
        <v>0.68508287292817704</v>
      </c>
      <c r="H14" s="17">
        <v>0.68907563025210095</v>
      </c>
      <c r="I14" s="17">
        <v>0.67158671586715901</v>
      </c>
      <c r="J14" s="17">
        <v>0.59715639810426502</v>
      </c>
      <c r="K14" s="17">
        <v>0.73282442748091603</v>
      </c>
      <c r="L14" s="17">
        <v>0.64912280701754399</v>
      </c>
      <c r="M14" s="17"/>
      <c r="N14" s="17">
        <v>0.67446808510638301</v>
      </c>
      <c r="O14" s="17">
        <v>0.65588235294117603</v>
      </c>
      <c r="P14" s="17">
        <v>0.66853932584269704</v>
      </c>
      <c r="Q14" s="17">
        <v>0.66771159874608199</v>
      </c>
      <c r="R14" s="17"/>
      <c r="S14" s="17">
        <v>0.71972318339100305</v>
      </c>
      <c r="T14" s="17">
        <v>0.60447761194029903</v>
      </c>
      <c r="U14" s="17">
        <v>0.58064516129032295</v>
      </c>
      <c r="V14" s="17">
        <v>0.64761904761904798</v>
      </c>
      <c r="W14" s="17">
        <v>0.63865546218487401</v>
      </c>
      <c r="X14" s="17">
        <v>0.62878787878787901</v>
      </c>
      <c r="Y14" s="17">
        <v>0.67289719626168198</v>
      </c>
      <c r="Z14" s="17">
        <v>0.6</v>
      </c>
      <c r="AA14" s="17">
        <v>0.73584905660377398</v>
      </c>
      <c r="AB14" s="17">
        <v>0.69148936170212805</v>
      </c>
      <c r="AC14" s="17">
        <v>0.64705882352941202</v>
      </c>
      <c r="AD14" s="17">
        <v>0.73913043478260898</v>
      </c>
      <c r="AE14" s="17"/>
      <c r="AF14" s="17">
        <v>0.673776662484316</v>
      </c>
      <c r="AG14" s="17">
        <v>0.667315175097276</v>
      </c>
      <c r="AH14" s="17"/>
      <c r="AI14" s="17">
        <v>0.68644067796610198</v>
      </c>
      <c r="AJ14" s="17">
        <v>0.662337662337662</v>
      </c>
      <c r="AK14" s="17">
        <v>0.65895953757225401</v>
      </c>
      <c r="AL14" s="17"/>
      <c r="AM14" s="17">
        <v>0.82352941176470595</v>
      </c>
      <c r="AN14" s="17">
        <v>0.69230769230769196</v>
      </c>
      <c r="AO14" s="17">
        <v>0.562962962962963</v>
      </c>
      <c r="AP14" s="17"/>
      <c r="AQ14" s="17">
        <v>0.70353982300884998</v>
      </c>
      <c r="AR14" s="17">
        <v>0.6328125</v>
      </c>
      <c r="AS14" s="17"/>
      <c r="AT14" s="17">
        <v>0.70270270270270296</v>
      </c>
      <c r="AU14" s="17">
        <v>0.66006256517205397</v>
      </c>
      <c r="AV14" s="17"/>
      <c r="AW14" s="17">
        <v>0.67138810198300303</v>
      </c>
      <c r="AX14" s="17">
        <v>0.66841552990556097</v>
      </c>
      <c r="AY14" s="17"/>
      <c r="AZ14" s="17">
        <v>0.61992619926199299</v>
      </c>
      <c r="BA14" s="17">
        <v>0.70526315789473704</v>
      </c>
      <c r="BB14" s="17"/>
      <c r="BC14" s="17">
        <v>0.71264367816092</v>
      </c>
      <c r="BD14" s="17">
        <v>0.639130434782609</v>
      </c>
      <c r="BE14" s="17"/>
      <c r="BF14" s="17">
        <v>0.72794117647058798</v>
      </c>
      <c r="BG14" s="17">
        <v>0.70283018867924496</v>
      </c>
      <c r="BH14" s="17"/>
      <c r="BI14" s="17">
        <v>0.63768115942029002</v>
      </c>
      <c r="BJ14" s="17">
        <v>0.67579127459367005</v>
      </c>
      <c r="BK14" s="17"/>
      <c r="BL14" s="17">
        <v>0.68514851485148498</v>
      </c>
      <c r="BM14" s="17">
        <v>0.66035353535353503</v>
      </c>
    </row>
    <row r="15" spans="2:65" x14ac:dyDescent="0.3">
      <c r="B15" s="14" t="s">
        <v>77</v>
      </c>
      <c r="C15" s="17">
        <v>0.10816944024205701</v>
      </c>
      <c r="D15" s="17">
        <v>0.12841091492776899</v>
      </c>
      <c r="E15" s="17">
        <v>9.1040462427745703E-2</v>
      </c>
      <c r="F15" s="17"/>
      <c r="G15" s="17">
        <v>9.9447513812154706E-2</v>
      </c>
      <c r="H15" s="17">
        <v>9.2436974789915999E-2</v>
      </c>
      <c r="I15" s="17">
        <v>0.10332103321033199</v>
      </c>
      <c r="J15" s="17">
        <v>0.127962085308057</v>
      </c>
      <c r="K15" s="17">
        <v>9.9236641221374003E-2</v>
      </c>
      <c r="L15" s="17">
        <v>0.140350877192982</v>
      </c>
      <c r="M15" s="17"/>
      <c r="N15" s="17">
        <v>0.114893617021277</v>
      </c>
      <c r="O15" s="17">
        <v>0.126470588235294</v>
      </c>
      <c r="P15" s="17">
        <v>0.117977528089888</v>
      </c>
      <c r="Q15" s="17">
        <v>7.8369905956112804E-2</v>
      </c>
      <c r="R15" s="17"/>
      <c r="S15" s="17">
        <v>8.9965397923875395E-2</v>
      </c>
      <c r="T15" s="17">
        <v>0.134328358208955</v>
      </c>
      <c r="U15" s="17">
        <v>0.209677419354839</v>
      </c>
      <c r="V15" s="17">
        <v>8.5714285714285701E-2</v>
      </c>
      <c r="W15" s="17">
        <v>0.126050420168067</v>
      </c>
      <c r="X15" s="17">
        <v>8.3333333333333301E-2</v>
      </c>
      <c r="Y15" s="17">
        <v>0.11214953271028</v>
      </c>
      <c r="Z15" s="17">
        <v>0.2</v>
      </c>
      <c r="AA15" s="17">
        <v>8.8050314465408799E-2</v>
      </c>
      <c r="AB15" s="17">
        <v>0.117021276595745</v>
      </c>
      <c r="AC15" s="17">
        <v>0.10294117647058799</v>
      </c>
      <c r="AD15" s="17">
        <v>4.3478260869565202E-2</v>
      </c>
      <c r="AE15" s="17"/>
      <c r="AF15" s="17">
        <v>0.105395232120452</v>
      </c>
      <c r="AG15" s="17">
        <v>0.110894941634241</v>
      </c>
      <c r="AH15" s="17"/>
      <c r="AI15" s="17">
        <v>8.8983050847457598E-2</v>
      </c>
      <c r="AJ15" s="17">
        <v>6.4935064935064901E-2</v>
      </c>
      <c r="AK15" s="17">
        <v>0.12716763005780299</v>
      </c>
      <c r="AL15" s="17"/>
      <c r="AM15" s="17">
        <v>2.9411764705882401E-2</v>
      </c>
      <c r="AN15" s="17">
        <v>3.8461538461538498E-2</v>
      </c>
      <c r="AO15" s="17">
        <v>0.140740740740741</v>
      </c>
      <c r="AP15" s="17"/>
      <c r="AQ15" s="17">
        <v>7.9646017699115002E-2</v>
      </c>
      <c r="AR15" s="17">
        <v>0.13750000000000001</v>
      </c>
      <c r="AS15" s="17"/>
      <c r="AT15" s="17">
        <v>7.2072072072072099E-2</v>
      </c>
      <c r="AU15" s="17">
        <v>0.118873826903024</v>
      </c>
      <c r="AV15" s="17"/>
      <c r="AW15" s="17">
        <v>0.118980169971671</v>
      </c>
      <c r="AX15" s="17">
        <v>0.10493179433368301</v>
      </c>
      <c r="AY15" s="17"/>
      <c r="AZ15" s="17">
        <v>0.12915129151291499</v>
      </c>
      <c r="BA15" s="17">
        <v>9.6052631578947403E-2</v>
      </c>
      <c r="BB15" s="17"/>
      <c r="BC15" s="17">
        <v>9.7701149425287306E-2</v>
      </c>
      <c r="BD15" s="17">
        <v>0.108695652173913</v>
      </c>
      <c r="BE15" s="17"/>
      <c r="BF15" s="17">
        <v>8.0882352941176502E-2</v>
      </c>
      <c r="BG15" s="17">
        <v>0.10849056603773601</v>
      </c>
      <c r="BH15" s="17"/>
      <c r="BI15" s="17">
        <v>0.14492753623188401</v>
      </c>
      <c r="BJ15" s="17">
        <v>0.10436270316509801</v>
      </c>
      <c r="BK15" s="17"/>
      <c r="BL15" s="17">
        <v>0.106930693069307</v>
      </c>
      <c r="BM15" s="17">
        <v>0.109848484848485</v>
      </c>
    </row>
    <row r="16" spans="2:65" x14ac:dyDescent="0.3">
      <c r="B16" s="14" t="s">
        <v>78</v>
      </c>
      <c r="C16" s="18">
        <v>0.56127080181543099</v>
      </c>
      <c r="D16" s="18">
        <v>0.54574638844301804</v>
      </c>
      <c r="E16" s="18">
        <v>0.57369942196531798</v>
      </c>
      <c r="F16" s="18"/>
      <c r="G16" s="18">
        <v>0.58563535911602205</v>
      </c>
      <c r="H16" s="18">
        <v>0.59663865546218497</v>
      </c>
      <c r="I16" s="18">
        <v>0.56826568265682698</v>
      </c>
      <c r="J16" s="18">
        <v>0.46919431279620799</v>
      </c>
      <c r="K16" s="18">
        <v>0.63358778625954204</v>
      </c>
      <c r="L16" s="18">
        <v>0.50877192982456099</v>
      </c>
      <c r="M16" s="18"/>
      <c r="N16" s="18">
        <v>0.55957446808510602</v>
      </c>
      <c r="O16" s="18">
        <v>0.52941176470588203</v>
      </c>
      <c r="P16" s="18">
        <v>0.550561797752809</v>
      </c>
      <c r="Q16" s="18">
        <v>0.58934169278996895</v>
      </c>
      <c r="R16" s="18"/>
      <c r="S16" s="18">
        <v>0.62975778546712802</v>
      </c>
      <c r="T16" s="18">
        <v>0.47014925373134298</v>
      </c>
      <c r="U16" s="18">
        <v>0.37096774193548399</v>
      </c>
      <c r="V16" s="18">
        <v>0.56190476190476202</v>
      </c>
      <c r="W16" s="18">
        <v>0.51260504201680701</v>
      </c>
      <c r="X16" s="18">
        <v>0.54545454545454497</v>
      </c>
      <c r="Y16" s="18">
        <v>0.56074766355140204</v>
      </c>
      <c r="Z16" s="18">
        <v>0.4</v>
      </c>
      <c r="AA16" s="18">
        <v>0.64779874213836497</v>
      </c>
      <c r="AB16" s="18">
        <v>0.57446808510638303</v>
      </c>
      <c r="AC16" s="18">
        <v>0.54411764705882404</v>
      </c>
      <c r="AD16" s="18">
        <v>0.69565217391304301</v>
      </c>
      <c r="AE16" s="18"/>
      <c r="AF16" s="18">
        <v>0.56838143036386501</v>
      </c>
      <c r="AG16" s="18">
        <v>0.55642023346303504</v>
      </c>
      <c r="AH16" s="18"/>
      <c r="AI16" s="18">
        <v>0.59745762711864403</v>
      </c>
      <c r="AJ16" s="18">
        <v>0.59740259740259705</v>
      </c>
      <c r="AK16" s="18">
        <v>0.53179190751445105</v>
      </c>
      <c r="AL16" s="18"/>
      <c r="AM16" s="18">
        <v>0.79411764705882304</v>
      </c>
      <c r="AN16" s="18">
        <v>0.65384615384615397</v>
      </c>
      <c r="AO16" s="18">
        <v>0.422222222222222</v>
      </c>
      <c r="AP16" s="18"/>
      <c r="AQ16" s="18">
        <v>0.62389380530973504</v>
      </c>
      <c r="AR16" s="18">
        <v>0.49531249999999999</v>
      </c>
      <c r="AS16" s="18"/>
      <c r="AT16" s="18">
        <v>0.63063063063063096</v>
      </c>
      <c r="AU16" s="18">
        <v>0.54118873826903002</v>
      </c>
      <c r="AV16" s="18"/>
      <c r="AW16" s="18">
        <v>0.55240793201133098</v>
      </c>
      <c r="AX16" s="18">
        <v>0.56348373557187803</v>
      </c>
      <c r="AY16" s="18"/>
      <c r="AZ16" s="18">
        <v>0.490774907749078</v>
      </c>
      <c r="BA16" s="18">
        <v>0.60921052631578898</v>
      </c>
      <c r="BB16" s="18"/>
      <c r="BC16" s="18">
        <v>0.61494252873563204</v>
      </c>
      <c r="BD16" s="18">
        <v>0.53043478260869603</v>
      </c>
      <c r="BE16" s="18"/>
      <c r="BF16" s="18">
        <v>0.64705882352941202</v>
      </c>
      <c r="BG16" s="18">
        <v>0.59433962264150897</v>
      </c>
      <c r="BH16" s="18"/>
      <c r="BI16" s="18">
        <v>0.49275362318840599</v>
      </c>
      <c r="BJ16" s="18">
        <v>0.57142857142857095</v>
      </c>
      <c r="BK16" s="18"/>
      <c r="BL16" s="18">
        <v>0.57821782178217795</v>
      </c>
      <c r="BM16" s="18">
        <v>0.55050505050505005</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M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2" t="s">
        <v>422</v>
      </c>
      <c r="E2" s="29"/>
      <c r="F2" s="29"/>
      <c r="G2" s="29"/>
      <c r="H2" s="29"/>
      <c r="I2" s="29"/>
      <c r="J2" s="29"/>
      <c r="K2" s="29"/>
      <c r="L2" s="29"/>
      <c r="M2" s="29"/>
    </row>
    <row r="6" spans="2:13" ht="49.95" customHeight="1" x14ac:dyDescent="0.3">
      <c r="B6" s="16" t="s">
        <v>15</v>
      </c>
      <c r="C6" s="16" t="s">
        <v>410</v>
      </c>
      <c r="D6" s="16" t="s">
        <v>411</v>
      </c>
      <c r="E6" s="16" t="s">
        <v>412</v>
      </c>
      <c r="F6" s="16" t="s">
        <v>413</v>
      </c>
      <c r="G6" s="16" t="s">
        <v>414</v>
      </c>
      <c r="H6" s="16" t="s">
        <v>415</v>
      </c>
      <c r="I6" s="16" t="s">
        <v>416</v>
      </c>
      <c r="J6" s="16" t="s">
        <v>417</v>
      </c>
      <c r="K6" s="16" t="s">
        <v>418</v>
      </c>
      <c r="L6" s="16" t="s">
        <v>419</v>
      </c>
    </row>
    <row r="7" spans="2:13" x14ac:dyDescent="0.3">
      <c r="B7" s="14" t="s">
        <v>87</v>
      </c>
      <c r="C7" s="13">
        <v>0.41225416036308599</v>
      </c>
      <c r="D7" s="13">
        <v>0.58320726172465998</v>
      </c>
      <c r="E7" s="13">
        <v>0.36535552193645998</v>
      </c>
      <c r="F7" s="13">
        <v>0.27382753403933402</v>
      </c>
      <c r="G7" s="13">
        <v>0.43797276853252598</v>
      </c>
      <c r="H7" s="13">
        <v>0.46822995461422101</v>
      </c>
      <c r="I7" s="13">
        <v>0.46369137670196697</v>
      </c>
      <c r="J7" s="13">
        <v>0.486384266263237</v>
      </c>
      <c r="K7" s="13">
        <v>0.496217851739788</v>
      </c>
      <c r="L7" s="13">
        <v>0.45612708018154302</v>
      </c>
    </row>
    <row r="8" spans="2:13" x14ac:dyDescent="0.3">
      <c r="B8" s="14" t="s">
        <v>88</v>
      </c>
      <c r="C8" s="13">
        <v>0.37367624810892602</v>
      </c>
      <c r="D8" s="13">
        <v>0.304084720121029</v>
      </c>
      <c r="E8" s="13">
        <v>0.35854765506807901</v>
      </c>
      <c r="F8" s="13">
        <v>0.38729198184568803</v>
      </c>
      <c r="G8" s="13">
        <v>0.38350983358547702</v>
      </c>
      <c r="H8" s="13">
        <v>0.37216338880484101</v>
      </c>
      <c r="I8" s="13">
        <v>0.39107413010589998</v>
      </c>
      <c r="J8" s="13">
        <v>0.35930408472012099</v>
      </c>
      <c r="K8" s="13">
        <v>0.26701966717095299</v>
      </c>
      <c r="L8" s="13">
        <v>0.34947049924356999</v>
      </c>
    </row>
    <row r="9" spans="2:13" x14ac:dyDescent="0.3">
      <c r="B9" s="14" t="s">
        <v>420</v>
      </c>
      <c r="C9" s="13">
        <v>0.12783661119515899</v>
      </c>
      <c r="D9" s="13">
        <v>6.35400907715582E-2</v>
      </c>
      <c r="E9" s="13">
        <v>0.16414523449319199</v>
      </c>
      <c r="F9" s="13">
        <v>0.18003025718608201</v>
      </c>
      <c r="G9" s="13">
        <v>0.11195158850226899</v>
      </c>
      <c r="H9" s="13">
        <v>9.6822995461422104E-2</v>
      </c>
      <c r="I9" s="13">
        <v>8.4720121028744294E-2</v>
      </c>
      <c r="J9" s="13">
        <v>8.9258698940998499E-2</v>
      </c>
      <c r="K9" s="13">
        <v>0.13161875945537099</v>
      </c>
      <c r="L9" s="13">
        <v>0.12329803328290501</v>
      </c>
    </row>
    <row r="10" spans="2:13" x14ac:dyDescent="0.3">
      <c r="B10" s="14" t="s">
        <v>421</v>
      </c>
      <c r="C10" s="13">
        <v>4.7655068078668698E-2</v>
      </c>
      <c r="D10" s="13">
        <v>2.7231467473524999E-2</v>
      </c>
      <c r="E10" s="13">
        <v>7.8668683812405493E-2</v>
      </c>
      <c r="F10" s="13">
        <v>7.4130105900151302E-2</v>
      </c>
      <c r="G10" s="13">
        <v>3.2526475037821502E-2</v>
      </c>
      <c r="H10" s="13">
        <v>3.4039334341906202E-2</v>
      </c>
      <c r="I10" s="13">
        <v>2.2692889561270801E-2</v>
      </c>
      <c r="J10" s="13">
        <v>2.2692889561270801E-2</v>
      </c>
      <c r="K10" s="13">
        <v>6.9591527987897098E-2</v>
      </c>
      <c r="L10" s="13">
        <v>3.5552193645990902E-2</v>
      </c>
    </row>
    <row r="11" spans="2:13" x14ac:dyDescent="0.3">
      <c r="B11" s="14" t="s">
        <v>91</v>
      </c>
      <c r="C11" s="13">
        <v>3.85779122541604E-2</v>
      </c>
      <c r="D11" s="13">
        <v>2.1936459909228399E-2</v>
      </c>
      <c r="E11" s="13">
        <v>3.32829046898638E-2</v>
      </c>
      <c r="F11" s="13">
        <v>8.4720121028744294E-2</v>
      </c>
      <c r="G11" s="13">
        <v>3.4039334341906202E-2</v>
      </c>
      <c r="H11" s="13">
        <v>2.8744326777609699E-2</v>
      </c>
      <c r="I11" s="13">
        <v>3.7821482602117998E-2</v>
      </c>
      <c r="J11" s="13">
        <v>4.2360060514372203E-2</v>
      </c>
      <c r="K11" s="13">
        <v>3.5552193645990902E-2</v>
      </c>
      <c r="L11" s="13">
        <v>3.5552193645990902E-2</v>
      </c>
    </row>
    <row r="12" spans="2:13" x14ac:dyDescent="0.3">
      <c r="B12" s="15"/>
      <c r="C12" s="15"/>
      <c r="D12" s="15"/>
      <c r="E12" s="15"/>
      <c r="F12" s="15"/>
      <c r="G12" s="15"/>
      <c r="H12" s="15"/>
      <c r="I12" s="15"/>
      <c r="J12" s="15"/>
      <c r="K12" s="15"/>
      <c r="L12" s="15"/>
    </row>
    <row r="13" spans="2:13" x14ac:dyDescent="0.3">
      <c r="B13" t="s">
        <v>80</v>
      </c>
    </row>
    <row r="14" spans="2:13" x14ac:dyDescent="0.3">
      <c r="B14" t="s">
        <v>81</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0.41225416036308599</v>
      </c>
      <c r="D8" s="13">
        <v>0.37399678972712702</v>
      </c>
      <c r="E8" s="13">
        <v>0.449421965317919</v>
      </c>
      <c r="F8" s="13"/>
      <c r="G8" s="13">
        <v>0.40883977900552498</v>
      </c>
      <c r="H8" s="13">
        <v>0.44817927170868299</v>
      </c>
      <c r="I8" s="13">
        <v>0.42804428044280401</v>
      </c>
      <c r="J8" s="13">
        <v>0.417061611374408</v>
      </c>
      <c r="K8" s="13">
        <v>0.32824427480916002</v>
      </c>
      <c r="L8" s="13">
        <v>0.37426900584795297</v>
      </c>
      <c r="M8" s="13"/>
      <c r="N8" s="13">
        <v>0.438297872340426</v>
      </c>
      <c r="O8" s="13">
        <v>0.38529411764705901</v>
      </c>
      <c r="P8" s="13">
        <v>0.44382022471910099</v>
      </c>
      <c r="Q8" s="13">
        <v>0.38557993730407503</v>
      </c>
      <c r="R8" s="13"/>
      <c r="S8" s="13">
        <v>0.449826989619377</v>
      </c>
      <c r="T8" s="13">
        <v>0.402985074626866</v>
      </c>
      <c r="U8" s="13">
        <v>0.43548387096774199</v>
      </c>
      <c r="V8" s="13">
        <v>0.419047619047619</v>
      </c>
      <c r="W8" s="13">
        <v>0.41176470588235298</v>
      </c>
      <c r="X8" s="13">
        <v>0.37121212121212099</v>
      </c>
      <c r="Y8" s="13">
        <v>0.42990654205607498</v>
      </c>
      <c r="Z8" s="13">
        <v>0.4</v>
      </c>
      <c r="AA8" s="13">
        <v>0.40880503144654101</v>
      </c>
      <c r="AB8" s="13">
        <v>0.39361702127659598</v>
      </c>
      <c r="AC8" s="13">
        <v>0.36764705882352899</v>
      </c>
      <c r="AD8" s="13">
        <v>0.30434782608695699</v>
      </c>
      <c r="AE8" s="13"/>
      <c r="AF8" s="13">
        <v>0.43538268506900901</v>
      </c>
      <c r="AG8" s="13">
        <v>0.37743190661478598</v>
      </c>
      <c r="AH8" s="13"/>
      <c r="AI8" s="13">
        <v>0.49576271186440701</v>
      </c>
      <c r="AJ8" s="13">
        <v>0.46753246753246802</v>
      </c>
      <c r="AK8" s="13">
        <v>0.34393063583814998</v>
      </c>
      <c r="AL8" s="13"/>
      <c r="AM8" s="13">
        <v>0.60294117647058798</v>
      </c>
      <c r="AN8" s="13">
        <v>0.40384615384615402</v>
      </c>
      <c r="AO8" s="13">
        <v>0.41481481481481502</v>
      </c>
      <c r="AP8" s="13"/>
      <c r="AQ8" s="13">
        <v>0.44247787610619499</v>
      </c>
      <c r="AR8" s="13">
        <v>0.38124999999999998</v>
      </c>
      <c r="AS8" s="13"/>
      <c r="AT8" s="13">
        <v>0.435435435435435</v>
      </c>
      <c r="AU8" s="13">
        <v>0.40563086548487998</v>
      </c>
      <c r="AV8" s="13"/>
      <c r="AW8" s="13">
        <v>0.39093484419263502</v>
      </c>
      <c r="AX8" s="13">
        <v>0.42287513116474301</v>
      </c>
      <c r="AY8" s="13"/>
      <c r="AZ8" s="13">
        <v>0.41512915129151301</v>
      </c>
      <c r="BA8" s="13">
        <v>0.41052631578947402</v>
      </c>
      <c r="BB8" s="13"/>
      <c r="BC8" s="13">
        <v>0.43678160919540199</v>
      </c>
      <c r="BD8" s="13">
        <v>0.36956521739130399</v>
      </c>
      <c r="BE8" s="13"/>
      <c r="BF8" s="13">
        <v>0.49264705882352899</v>
      </c>
      <c r="BG8" s="13">
        <v>0.40094339622641501</v>
      </c>
      <c r="BH8" s="13"/>
      <c r="BI8" s="13">
        <v>0.39855072463768099</v>
      </c>
      <c r="BJ8" s="13">
        <v>0.414029084687767</v>
      </c>
      <c r="BK8" s="13"/>
      <c r="BL8" s="13">
        <v>0.40396039603960399</v>
      </c>
      <c r="BM8" s="13">
        <v>0.42297979797979801</v>
      </c>
    </row>
    <row r="9" spans="2:65" x14ac:dyDescent="0.3">
      <c r="B9" s="14" t="s">
        <v>88</v>
      </c>
      <c r="C9" s="13">
        <v>0.37367624810892602</v>
      </c>
      <c r="D9" s="13">
        <v>0.391653290529695</v>
      </c>
      <c r="E9" s="13">
        <v>0.35260115606936399</v>
      </c>
      <c r="F9" s="13"/>
      <c r="G9" s="13">
        <v>0.39779005524861899</v>
      </c>
      <c r="H9" s="13">
        <v>0.36414565826330503</v>
      </c>
      <c r="I9" s="13">
        <v>0.36162361623616202</v>
      </c>
      <c r="J9" s="13">
        <v>0.33175355450236999</v>
      </c>
      <c r="K9" s="13">
        <v>0.43511450381679401</v>
      </c>
      <c r="L9" s="13">
        <v>0.391812865497076</v>
      </c>
      <c r="M9" s="13"/>
      <c r="N9" s="13">
        <v>0.37446808510638302</v>
      </c>
      <c r="O9" s="13">
        <v>0.35294117647058798</v>
      </c>
      <c r="P9" s="13">
        <v>0.36516853932584298</v>
      </c>
      <c r="Q9" s="13">
        <v>0.39811912225705298</v>
      </c>
      <c r="R9" s="13"/>
      <c r="S9" s="13">
        <v>0.380622837370242</v>
      </c>
      <c r="T9" s="13">
        <v>0.33582089552238797</v>
      </c>
      <c r="U9" s="13">
        <v>0.30645161290322598</v>
      </c>
      <c r="V9" s="13">
        <v>0.371428571428571</v>
      </c>
      <c r="W9" s="13">
        <v>0.35294117647058798</v>
      </c>
      <c r="X9" s="13">
        <v>0.37121212121212099</v>
      </c>
      <c r="Y9" s="13">
        <v>0.38317757009345799</v>
      </c>
      <c r="Z9" s="13">
        <v>0.33333333333333298</v>
      </c>
      <c r="AA9" s="13">
        <v>0.38993710691823902</v>
      </c>
      <c r="AB9" s="13">
        <v>0.43617021276595702</v>
      </c>
      <c r="AC9" s="13">
        <v>0.35294117647058798</v>
      </c>
      <c r="AD9" s="13">
        <v>0.52173913043478304</v>
      </c>
      <c r="AE9" s="13"/>
      <c r="AF9" s="13">
        <v>0.36135508155583401</v>
      </c>
      <c r="AG9" s="13">
        <v>0.39105058365758799</v>
      </c>
      <c r="AH9" s="13"/>
      <c r="AI9" s="13">
        <v>0.31779661016949201</v>
      </c>
      <c r="AJ9" s="13">
        <v>0.337662337662338</v>
      </c>
      <c r="AK9" s="13">
        <v>0.419075144508671</v>
      </c>
      <c r="AL9" s="13"/>
      <c r="AM9" s="13">
        <v>0.308823529411765</v>
      </c>
      <c r="AN9" s="13">
        <v>0.34615384615384598</v>
      </c>
      <c r="AO9" s="13">
        <v>0.34074074074074101</v>
      </c>
      <c r="AP9" s="13"/>
      <c r="AQ9" s="13">
        <v>0.38348082595870198</v>
      </c>
      <c r="AR9" s="13">
        <v>0.36406250000000001</v>
      </c>
      <c r="AS9" s="13"/>
      <c r="AT9" s="13">
        <v>0.381381381381381</v>
      </c>
      <c r="AU9" s="13">
        <v>0.36913451511991702</v>
      </c>
      <c r="AV9" s="13"/>
      <c r="AW9" s="13">
        <v>0.38526912181303102</v>
      </c>
      <c r="AX9" s="13">
        <v>0.36935991605456497</v>
      </c>
      <c r="AY9" s="13"/>
      <c r="AZ9" s="13">
        <v>0.345018450184502</v>
      </c>
      <c r="BA9" s="13">
        <v>0.393421052631579</v>
      </c>
      <c r="BB9" s="13"/>
      <c r="BC9" s="13">
        <v>0.37356321839080497</v>
      </c>
      <c r="BD9" s="13">
        <v>0.37826086956521698</v>
      </c>
      <c r="BE9" s="13"/>
      <c r="BF9" s="13">
        <v>0.33823529411764702</v>
      </c>
      <c r="BG9" s="13">
        <v>0.39622641509433998</v>
      </c>
      <c r="BH9" s="13"/>
      <c r="BI9" s="13">
        <v>0.34057971014492799</v>
      </c>
      <c r="BJ9" s="13">
        <v>0.37810094097519198</v>
      </c>
      <c r="BK9" s="13"/>
      <c r="BL9" s="13">
        <v>0.366336633663366</v>
      </c>
      <c r="BM9" s="13">
        <v>0.37752525252525299</v>
      </c>
    </row>
    <row r="10" spans="2:65" x14ac:dyDescent="0.3">
      <c r="B10" s="14" t="s">
        <v>420</v>
      </c>
      <c r="C10" s="13">
        <v>0.12783661119515899</v>
      </c>
      <c r="D10" s="13">
        <v>0.13643659711075401</v>
      </c>
      <c r="E10" s="13">
        <v>0.12138728323699401</v>
      </c>
      <c r="F10" s="13"/>
      <c r="G10" s="13">
        <v>0.138121546961326</v>
      </c>
      <c r="H10" s="13">
        <v>0.112044817927171</v>
      </c>
      <c r="I10" s="13">
        <v>0.11070110701107</v>
      </c>
      <c r="J10" s="13">
        <v>0.14218009478672999</v>
      </c>
      <c r="K10" s="13">
        <v>0.13740458015267201</v>
      </c>
      <c r="L10" s="13">
        <v>0.15204678362573101</v>
      </c>
      <c r="M10" s="13"/>
      <c r="N10" s="13">
        <v>0.12553191489361701</v>
      </c>
      <c r="O10" s="13">
        <v>0.15</v>
      </c>
      <c r="P10" s="13">
        <v>0.117977528089888</v>
      </c>
      <c r="Q10" s="13">
        <v>0.109717868338558</v>
      </c>
      <c r="R10" s="13"/>
      <c r="S10" s="13">
        <v>0.10726643598615899</v>
      </c>
      <c r="T10" s="13">
        <v>0.164179104477612</v>
      </c>
      <c r="U10" s="13">
        <v>0.17741935483870999</v>
      </c>
      <c r="V10" s="13">
        <v>0.12380952380952399</v>
      </c>
      <c r="W10" s="13">
        <v>0.17647058823529399</v>
      </c>
      <c r="X10" s="13">
        <v>0.14393939393939401</v>
      </c>
      <c r="Y10" s="13">
        <v>0.11214953271028</v>
      </c>
      <c r="Z10" s="13">
        <v>0.1</v>
      </c>
      <c r="AA10" s="13">
        <v>0.10062893081761</v>
      </c>
      <c r="AB10" s="13">
        <v>9.5744680851063801E-2</v>
      </c>
      <c r="AC10" s="13">
        <v>0.14705882352941199</v>
      </c>
      <c r="AD10" s="13">
        <v>8.6956521739130405E-2</v>
      </c>
      <c r="AE10" s="13"/>
      <c r="AF10" s="13">
        <v>0.120451693851945</v>
      </c>
      <c r="AG10" s="13">
        <v>0.14007782101167299</v>
      </c>
      <c r="AH10" s="13"/>
      <c r="AI10" s="13">
        <v>0.12288135593220301</v>
      </c>
      <c r="AJ10" s="13">
        <v>0.103896103896104</v>
      </c>
      <c r="AK10" s="13">
        <v>0.13294797687861301</v>
      </c>
      <c r="AL10" s="13"/>
      <c r="AM10" s="13">
        <v>7.3529411764705899E-2</v>
      </c>
      <c r="AN10" s="13">
        <v>0.134615384615385</v>
      </c>
      <c r="AO10" s="13">
        <v>0.162962962962963</v>
      </c>
      <c r="AP10" s="13"/>
      <c r="AQ10" s="13">
        <v>0.117994100294985</v>
      </c>
      <c r="AR10" s="13">
        <v>0.13750000000000001</v>
      </c>
      <c r="AS10" s="13"/>
      <c r="AT10" s="13">
        <v>0.126126126126126</v>
      </c>
      <c r="AU10" s="13">
        <v>0.12930135557872799</v>
      </c>
      <c r="AV10" s="13"/>
      <c r="AW10" s="13">
        <v>0.13597733711048199</v>
      </c>
      <c r="AX10" s="13">
        <v>0.12277019937040901</v>
      </c>
      <c r="AY10" s="13"/>
      <c r="AZ10" s="13">
        <v>0.121771217712177</v>
      </c>
      <c r="BA10" s="13">
        <v>0.13289473684210501</v>
      </c>
      <c r="BB10" s="13"/>
      <c r="BC10" s="13">
        <v>0.11206896551724101</v>
      </c>
      <c r="BD10" s="13">
        <v>0.143478260869565</v>
      </c>
      <c r="BE10" s="13"/>
      <c r="BF10" s="13">
        <v>9.5588235294117599E-2</v>
      </c>
      <c r="BG10" s="13">
        <v>0.122641509433962</v>
      </c>
      <c r="BH10" s="13"/>
      <c r="BI10" s="13">
        <v>0.13043478260869601</v>
      </c>
      <c r="BJ10" s="13">
        <v>0.128314798973482</v>
      </c>
      <c r="BK10" s="13"/>
      <c r="BL10" s="13">
        <v>0.120792079207921</v>
      </c>
      <c r="BM10" s="13">
        <v>0.130050505050505</v>
      </c>
    </row>
    <row r="11" spans="2:65" x14ac:dyDescent="0.3">
      <c r="B11" s="14" t="s">
        <v>421</v>
      </c>
      <c r="C11" s="13">
        <v>4.7655068078668698E-2</v>
      </c>
      <c r="D11" s="13">
        <v>6.2600321027287298E-2</v>
      </c>
      <c r="E11" s="13">
        <v>3.4682080924855502E-2</v>
      </c>
      <c r="F11" s="13"/>
      <c r="G11" s="13">
        <v>3.3149171270718203E-2</v>
      </c>
      <c r="H11" s="13">
        <v>5.3221288515406202E-2</v>
      </c>
      <c r="I11" s="13">
        <v>4.7970479704797099E-2</v>
      </c>
      <c r="J11" s="13">
        <v>5.2132701421800903E-2</v>
      </c>
      <c r="K11" s="13">
        <v>4.58015267175573E-2</v>
      </c>
      <c r="L11" s="13">
        <v>4.6783625730994101E-2</v>
      </c>
      <c r="M11" s="13"/>
      <c r="N11" s="13">
        <v>2.5531914893616999E-2</v>
      </c>
      <c r="O11" s="13">
        <v>7.0588235294117604E-2</v>
      </c>
      <c r="P11" s="13">
        <v>3.9325842696629199E-2</v>
      </c>
      <c r="Q11" s="13">
        <v>6.2695924764890304E-2</v>
      </c>
      <c r="R11" s="13"/>
      <c r="S11" s="13">
        <v>2.0761245674740501E-2</v>
      </c>
      <c r="T11" s="13">
        <v>5.22388059701493E-2</v>
      </c>
      <c r="U11" s="13">
        <v>3.2258064516128997E-2</v>
      </c>
      <c r="V11" s="13">
        <v>5.7142857142857099E-2</v>
      </c>
      <c r="W11" s="13">
        <v>4.20168067226891E-2</v>
      </c>
      <c r="X11" s="13">
        <v>7.5757575757575801E-2</v>
      </c>
      <c r="Y11" s="13">
        <v>1.86915887850467E-2</v>
      </c>
      <c r="Z11" s="13">
        <v>0.133333333333333</v>
      </c>
      <c r="AA11" s="13">
        <v>5.6603773584905703E-2</v>
      </c>
      <c r="AB11" s="13">
        <v>6.3829787234042507E-2</v>
      </c>
      <c r="AC11" s="13">
        <v>7.3529411764705899E-2</v>
      </c>
      <c r="AD11" s="13">
        <v>4.3478260869565202E-2</v>
      </c>
      <c r="AE11" s="13"/>
      <c r="AF11" s="13">
        <v>5.2697616060225799E-2</v>
      </c>
      <c r="AG11" s="13">
        <v>3.8910505836575897E-2</v>
      </c>
      <c r="AH11" s="13"/>
      <c r="AI11" s="13">
        <v>3.3898305084745797E-2</v>
      </c>
      <c r="AJ11" s="13">
        <v>6.4935064935064901E-2</v>
      </c>
      <c r="AK11" s="13">
        <v>6.3583815028901702E-2</v>
      </c>
      <c r="AL11" s="13"/>
      <c r="AM11" s="13">
        <v>1.4705882352941201E-2</v>
      </c>
      <c r="AN11" s="13">
        <v>3.8461538461538498E-2</v>
      </c>
      <c r="AO11" s="13">
        <v>5.9259259259259303E-2</v>
      </c>
      <c r="AP11" s="13"/>
      <c r="AQ11" s="13">
        <v>2.50737463126844E-2</v>
      </c>
      <c r="AR11" s="13">
        <v>7.03125E-2</v>
      </c>
      <c r="AS11" s="13"/>
      <c r="AT11" s="13">
        <v>3.9039039039038999E-2</v>
      </c>
      <c r="AU11" s="13">
        <v>5.00521376433785E-2</v>
      </c>
      <c r="AV11" s="13"/>
      <c r="AW11" s="13">
        <v>4.5325779036827198E-2</v>
      </c>
      <c r="AX11" s="13">
        <v>4.8268625393494198E-2</v>
      </c>
      <c r="AY11" s="13"/>
      <c r="AZ11" s="13">
        <v>7.0110701107011106E-2</v>
      </c>
      <c r="BA11" s="13">
        <v>3.2894736842105303E-2</v>
      </c>
      <c r="BB11" s="13"/>
      <c r="BC11" s="13">
        <v>5.1724137931034503E-2</v>
      </c>
      <c r="BD11" s="13">
        <v>5.6521739130434803E-2</v>
      </c>
      <c r="BE11" s="13"/>
      <c r="BF11" s="13">
        <v>5.1470588235294101E-2</v>
      </c>
      <c r="BG11" s="13">
        <v>5.1886792452830198E-2</v>
      </c>
      <c r="BH11" s="13"/>
      <c r="BI11" s="13">
        <v>9.4202898550724598E-2</v>
      </c>
      <c r="BJ11" s="13">
        <v>4.1060735671514102E-2</v>
      </c>
      <c r="BK11" s="13"/>
      <c r="BL11" s="13">
        <v>6.5346534653465294E-2</v>
      </c>
      <c r="BM11" s="13">
        <v>3.6616161616161602E-2</v>
      </c>
    </row>
    <row r="12" spans="2:65" x14ac:dyDescent="0.3">
      <c r="B12" s="14" t="s">
        <v>91</v>
      </c>
      <c r="C12" s="22">
        <v>3.85779122541604E-2</v>
      </c>
      <c r="D12" s="22">
        <v>3.5313001605136403E-2</v>
      </c>
      <c r="E12" s="22">
        <v>4.19075144508671E-2</v>
      </c>
      <c r="F12" s="22"/>
      <c r="G12" s="22">
        <v>2.2099447513812199E-2</v>
      </c>
      <c r="H12" s="22">
        <v>2.2408963585434202E-2</v>
      </c>
      <c r="I12" s="22">
        <v>5.1660516605166101E-2</v>
      </c>
      <c r="J12" s="22">
        <v>5.6872037914691899E-2</v>
      </c>
      <c r="K12" s="22">
        <v>5.34351145038168E-2</v>
      </c>
      <c r="L12" s="22">
        <v>3.5087719298245598E-2</v>
      </c>
      <c r="M12" s="22"/>
      <c r="N12" s="22">
        <v>3.6170212765957402E-2</v>
      </c>
      <c r="O12" s="22">
        <v>4.11764705882353E-2</v>
      </c>
      <c r="P12" s="22">
        <v>3.3707865168539297E-2</v>
      </c>
      <c r="Q12" s="22">
        <v>4.3887147335423198E-2</v>
      </c>
      <c r="R12" s="22"/>
      <c r="S12" s="22">
        <v>4.1522491349481001E-2</v>
      </c>
      <c r="T12" s="22">
        <v>4.47761194029851E-2</v>
      </c>
      <c r="U12" s="22">
        <v>4.8387096774193498E-2</v>
      </c>
      <c r="V12" s="22">
        <v>2.8571428571428598E-2</v>
      </c>
      <c r="W12" s="22">
        <v>1.6806722689075598E-2</v>
      </c>
      <c r="X12" s="22">
        <v>3.7878787878787901E-2</v>
      </c>
      <c r="Y12" s="22">
        <v>5.60747663551402E-2</v>
      </c>
      <c r="Z12" s="22">
        <v>3.3333333333333298E-2</v>
      </c>
      <c r="AA12" s="22">
        <v>4.40251572327044E-2</v>
      </c>
      <c r="AB12" s="22">
        <v>1.0638297872340399E-2</v>
      </c>
      <c r="AC12" s="22">
        <v>5.8823529411764698E-2</v>
      </c>
      <c r="AD12" s="22">
        <v>4.3478260869565202E-2</v>
      </c>
      <c r="AE12" s="22"/>
      <c r="AF12" s="22">
        <v>3.0112923462986201E-2</v>
      </c>
      <c r="AG12" s="22">
        <v>5.2529182879377398E-2</v>
      </c>
      <c r="AH12" s="22"/>
      <c r="AI12" s="22">
        <v>2.9661016949152502E-2</v>
      </c>
      <c r="AJ12" s="22">
        <v>2.5974025974026E-2</v>
      </c>
      <c r="AK12" s="22">
        <v>4.0462427745664699E-2</v>
      </c>
      <c r="AL12" s="22"/>
      <c r="AM12" s="22">
        <v>0</v>
      </c>
      <c r="AN12" s="22">
        <v>7.69230769230769E-2</v>
      </c>
      <c r="AO12" s="22">
        <v>2.2222222222222199E-2</v>
      </c>
      <c r="AP12" s="22"/>
      <c r="AQ12" s="22">
        <v>3.09734513274336E-2</v>
      </c>
      <c r="AR12" s="22">
        <v>4.6875E-2</v>
      </c>
      <c r="AS12" s="22"/>
      <c r="AT12" s="22">
        <v>1.8018018018018001E-2</v>
      </c>
      <c r="AU12" s="22">
        <v>4.5881126173097003E-2</v>
      </c>
      <c r="AV12" s="22"/>
      <c r="AW12" s="22">
        <v>4.2492917847025503E-2</v>
      </c>
      <c r="AX12" s="22">
        <v>3.6726128016789102E-2</v>
      </c>
      <c r="AY12" s="22"/>
      <c r="AZ12" s="22">
        <v>4.7970479704797099E-2</v>
      </c>
      <c r="BA12" s="22">
        <v>3.0263157894736801E-2</v>
      </c>
      <c r="BB12" s="22"/>
      <c r="BC12" s="22">
        <v>2.5862068965517199E-2</v>
      </c>
      <c r="BD12" s="22">
        <v>5.21739130434783E-2</v>
      </c>
      <c r="BE12" s="22"/>
      <c r="BF12" s="22">
        <v>2.2058823529411801E-2</v>
      </c>
      <c r="BG12" s="22">
        <v>2.83018867924528E-2</v>
      </c>
      <c r="BH12" s="22"/>
      <c r="BI12" s="22">
        <v>3.6231884057971002E-2</v>
      </c>
      <c r="BJ12" s="22">
        <v>3.8494439692044503E-2</v>
      </c>
      <c r="BK12" s="22"/>
      <c r="BL12" s="22">
        <v>4.3564356435643603E-2</v>
      </c>
      <c r="BM12" s="22">
        <v>3.2828282828282797E-2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0.58320726172465998</v>
      </c>
      <c r="D8" s="13">
        <v>0.53451043338683801</v>
      </c>
      <c r="E8" s="13">
        <v>0.62283236994219604</v>
      </c>
      <c r="F8" s="13"/>
      <c r="G8" s="13">
        <v>0.60220994475138101</v>
      </c>
      <c r="H8" s="13">
        <v>0.59383753501400605</v>
      </c>
      <c r="I8" s="13">
        <v>0.58671586715867197</v>
      </c>
      <c r="J8" s="13">
        <v>0.58767772511848304</v>
      </c>
      <c r="K8" s="13">
        <v>0.53435114503816805</v>
      </c>
      <c r="L8" s="13">
        <v>0.56725146198830401</v>
      </c>
      <c r="M8" s="13"/>
      <c r="N8" s="13">
        <v>0.60212765957446801</v>
      </c>
      <c r="O8" s="13">
        <v>0.58529411764705896</v>
      </c>
      <c r="P8" s="13">
        <v>0.56179775280898903</v>
      </c>
      <c r="Q8" s="13">
        <v>0.56426332288401204</v>
      </c>
      <c r="R8" s="13"/>
      <c r="S8" s="13">
        <v>0.59515570934256101</v>
      </c>
      <c r="T8" s="13">
        <v>0.55223880597014896</v>
      </c>
      <c r="U8" s="13">
        <v>0.58064516129032295</v>
      </c>
      <c r="V8" s="13">
        <v>0.580952380952381</v>
      </c>
      <c r="W8" s="13">
        <v>0.55462184873949605</v>
      </c>
      <c r="X8" s="13">
        <v>0.57575757575757602</v>
      </c>
      <c r="Y8" s="13">
        <v>0.60747663551401898</v>
      </c>
      <c r="Z8" s="13">
        <v>0.6</v>
      </c>
      <c r="AA8" s="13">
        <v>0.55974842767295596</v>
      </c>
      <c r="AB8" s="13">
        <v>0.67021276595744705</v>
      </c>
      <c r="AC8" s="13">
        <v>0.51470588235294101</v>
      </c>
      <c r="AD8" s="13">
        <v>0.69565217391304301</v>
      </c>
      <c r="AE8" s="13"/>
      <c r="AF8" s="13">
        <v>0.60476787954830602</v>
      </c>
      <c r="AG8" s="13">
        <v>0.55447470817120603</v>
      </c>
      <c r="AH8" s="13"/>
      <c r="AI8" s="13">
        <v>0.54237288135593198</v>
      </c>
      <c r="AJ8" s="13">
        <v>0.51948051948051899</v>
      </c>
      <c r="AK8" s="13">
        <v>0.62138728323699399</v>
      </c>
      <c r="AL8" s="13"/>
      <c r="AM8" s="13">
        <v>0.64705882352941202</v>
      </c>
      <c r="AN8" s="13">
        <v>0.46153846153846201</v>
      </c>
      <c r="AO8" s="13">
        <v>0.45925925925925898</v>
      </c>
      <c r="AP8" s="13"/>
      <c r="AQ8" s="13">
        <v>0.59144542772861397</v>
      </c>
      <c r="AR8" s="13">
        <v>0.57656249999999998</v>
      </c>
      <c r="AS8" s="13"/>
      <c r="AT8" s="13">
        <v>0.57657657657657702</v>
      </c>
      <c r="AU8" s="13">
        <v>0.586027111574557</v>
      </c>
      <c r="AV8" s="13"/>
      <c r="AW8" s="13">
        <v>0.58356940509915001</v>
      </c>
      <c r="AX8" s="13">
        <v>0.58447009443861497</v>
      </c>
      <c r="AY8" s="13"/>
      <c r="AZ8" s="13">
        <v>0.59225092250922495</v>
      </c>
      <c r="BA8" s="13">
        <v>0.576315789473684</v>
      </c>
      <c r="BB8" s="13"/>
      <c r="BC8" s="13">
        <v>0.59195402298850597</v>
      </c>
      <c r="BD8" s="13">
        <v>0.54782608695652202</v>
      </c>
      <c r="BE8" s="13"/>
      <c r="BF8" s="13">
        <v>0.58088235294117696</v>
      </c>
      <c r="BG8" s="13">
        <v>0.59905660377358505</v>
      </c>
      <c r="BH8" s="13"/>
      <c r="BI8" s="13">
        <v>0.55797101449275399</v>
      </c>
      <c r="BJ8" s="13">
        <v>0.58768177929854604</v>
      </c>
      <c r="BK8" s="13"/>
      <c r="BL8" s="13">
        <v>0.6</v>
      </c>
      <c r="BM8" s="13">
        <v>0.580808080808081</v>
      </c>
    </row>
    <row r="9" spans="2:65" x14ac:dyDescent="0.3">
      <c r="B9" s="14" t="s">
        <v>88</v>
      </c>
      <c r="C9" s="13">
        <v>0.304084720121029</v>
      </c>
      <c r="D9" s="13">
        <v>0.33707865168539303</v>
      </c>
      <c r="E9" s="13">
        <v>0.27745664739884401</v>
      </c>
      <c r="F9" s="13"/>
      <c r="G9" s="13">
        <v>0.27624309392265201</v>
      </c>
      <c r="H9" s="13">
        <v>0.29691876750700302</v>
      </c>
      <c r="I9" s="13">
        <v>0.29889298892988903</v>
      </c>
      <c r="J9" s="13">
        <v>0.26540284360189598</v>
      </c>
      <c r="K9" s="13">
        <v>0.37404580152671801</v>
      </c>
      <c r="L9" s="13">
        <v>0.35087719298245601</v>
      </c>
      <c r="M9" s="13"/>
      <c r="N9" s="13">
        <v>0.29148936170212802</v>
      </c>
      <c r="O9" s="13">
        <v>0.28529411764705898</v>
      </c>
      <c r="P9" s="13">
        <v>0.33707865168539303</v>
      </c>
      <c r="Q9" s="13">
        <v>0.32288401253918497</v>
      </c>
      <c r="R9" s="13"/>
      <c r="S9" s="13">
        <v>0.28719723183390999</v>
      </c>
      <c r="T9" s="13">
        <v>0.30597014925373101</v>
      </c>
      <c r="U9" s="13">
        <v>0.33870967741935498</v>
      </c>
      <c r="V9" s="13">
        <v>0.27619047619047599</v>
      </c>
      <c r="W9" s="13">
        <v>0.36134453781512599</v>
      </c>
      <c r="X9" s="13">
        <v>0.25</v>
      </c>
      <c r="Y9" s="13">
        <v>0.31775700934579398</v>
      </c>
      <c r="Z9" s="13">
        <v>0.33333333333333298</v>
      </c>
      <c r="AA9" s="13">
        <v>0.35849056603773599</v>
      </c>
      <c r="AB9" s="13">
        <v>0.22340425531914901</v>
      </c>
      <c r="AC9" s="13">
        <v>0.36764705882352899</v>
      </c>
      <c r="AD9" s="13">
        <v>0.217391304347826</v>
      </c>
      <c r="AE9" s="13"/>
      <c r="AF9" s="13">
        <v>0.28356336260978698</v>
      </c>
      <c r="AG9" s="13">
        <v>0.332684824902724</v>
      </c>
      <c r="AH9" s="13"/>
      <c r="AI9" s="13">
        <v>0.33050847457627103</v>
      </c>
      <c r="AJ9" s="13">
        <v>0.35064935064935099</v>
      </c>
      <c r="AK9" s="13">
        <v>0.260115606936416</v>
      </c>
      <c r="AL9" s="13"/>
      <c r="AM9" s="13">
        <v>0.25</v>
      </c>
      <c r="AN9" s="13">
        <v>0.36538461538461497</v>
      </c>
      <c r="AO9" s="13">
        <v>0.39259259259259299</v>
      </c>
      <c r="AP9" s="13"/>
      <c r="AQ9" s="13">
        <v>0.30235988200590003</v>
      </c>
      <c r="AR9" s="13">
        <v>0.3046875</v>
      </c>
      <c r="AS9" s="13"/>
      <c r="AT9" s="13">
        <v>0.32132132132132102</v>
      </c>
      <c r="AU9" s="13">
        <v>0.29927007299270098</v>
      </c>
      <c r="AV9" s="13"/>
      <c r="AW9" s="13">
        <v>0.28895184135977298</v>
      </c>
      <c r="AX9" s="13">
        <v>0.31059811122770198</v>
      </c>
      <c r="AY9" s="13"/>
      <c r="AZ9" s="13">
        <v>0.28966789667896697</v>
      </c>
      <c r="BA9" s="13">
        <v>0.317105263157895</v>
      </c>
      <c r="BB9" s="13"/>
      <c r="BC9" s="13">
        <v>0.27586206896551702</v>
      </c>
      <c r="BD9" s="13">
        <v>0.32608695652173902</v>
      </c>
      <c r="BE9" s="13"/>
      <c r="BF9" s="13">
        <v>0.30147058823529399</v>
      </c>
      <c r="BG9" s="13">
        <v>0.259433962264151</v>
      </c>
      <c r="BH9" s="13"/>
      <c r="BI9" s="13">
        <v>0.28985507246376802</v>
      </c>
      <c r="BJ9" s="13">
        <v>0.30624465355004299</v>
      </c>
      <c r="BK9" s="13"/>
      <c r="BL9" s="13">
        <v>0.29504950495049498</v>
      </c>
      <c r="BM9" s="13">
        <v>0.30934343434343398</v>
      </c>
    </row>
    <row r="10" spans="2:65" x14ac:dyDescent="0.3">
      <c r="B10" s="14" t="s">
        <v>420</v>
      </c>
      <c r="C10" s="13">
        <v>6.35400907715582E-2</v>
      </c>
      <c r="D10" s="13">
        <v>6.5810593900481495E-2</v>
      </c>
      <c r="E10" s="13">
        <v>6.2138728323699398E-2</v>
      </c>
      <c r="F10" s="13"/>
      <c r="G10" s="13">
        <v>6.0773480662983402E-2</v>
      </c>
      <c r="H10" s="13">
        <v>6.4425770308123201E-2</v>
      </c>
      <c r="I10" s="13">
        <v>5.5350553505535097E-2</v>
      </c>
      <c r="J10" s="13">
        <v>8.5308056872037893E-2</v>
      </c>
      <c r="K10" s="13">
        <v>6.1068702290076299E-2</v>
      </c>
      <c r="L10" s="13">
        <v>5.2631578947368397E-2</v>
      </c>
      <c r="M10" s="13"/>
      <c r="N10" s="13">
        <v>5.5319148936170202E-2</v>
      </c>
      <c r="O10" s="13">
        <v>7.3529411764705899E-2</v>
      </c>
      <c r="P10" s="13">
        <v>7.3033707865168496E-2</v>
      </c>
      <c r="Q10" s="13">
        <v>5.9561128526645801E-2</v>
      </c>
      <c r="R10" s="13"/>
      <c r="S10" s="13">
        <v>6.5743944636678195E-2</v>
      </c>
      <c r="T10" s="13">
        <v>8.2089552238805999E-2</v>
      </c>
      <c r="U10" s="13">
        <v>4.8387096774193498E-2</v>
      </c>
      <c r="V10" s="13">
        <v>9.5238095238095205E-2</v>
      </c>
      <c r="W10" s="13">
        <v>4.20168067226891E-2</v>
      </c>
      <c r="X10" s="13">
        <v>9.0909090909090898E-2</v>
      </c>
      <c r="Y10" s="13">
        <v>6.5420560747663503E-2</v>
      </c>
      <c r="Z10" s="13">
        <v>0</v>
      </c>
      <c r="AA10" s="13">
        <v>4.40251572327044E-2</v>
      </c>
      <c r="AB10" s="13">
        <v>6.3829787234042507E-2</v>
      </c>
      <c r="AC10" s="13">
        <v>5.8823529411764698E-2</v>
      </c>
      <c r="AD10" s="13">
        <v>0</v>
      </c>
      <c r="AE10" s="13"/>
      <c r="AF10" s="13">
        <v>6.6499372647427807E-2</v>
      </c>
      <c r="AG10" s="13">
        <v>5.6420233463034999E-2</v>
      </c>
      <c r="AH10" s="13"/>
      <c r="AI10" s="13">
        <v>7.2033898305084706E-2</v>
      </c>
      <c r="AJ10" s="13">
        <v>9.0909090909090898E-2</v>
      </c>
      <c r="AK10" s="13">
        <v>8.0924855491329495E-2</v>
      </c>
      <c r="AL10" s="13"/>
      <c r="AM10" s="13">
        <v>7.3529411764705899E-2</v>
      </c>
      <c r="AN10" s="13">
        <v>9.6153846153846201E-2</v>
      </c>
      <c r="AO10" s="13">
        <v>8.1481481481481502E-2</v>
      </c>
      <c r="AP10" s="13"/>
      <c r="AQ10" s="13">
        <v>6.4896755162241901E-2</v>
      </c>
      <c r="AR10" s="13">
        <v>6.25E-2</v>
      </c>
      <c r="AS10" s="13"/>
      <c r="AT10" s="13">
        <v>5.7057057057057103E-2</v>
      </c>
      <c r="AU10" s="13">
        <v>6.2565172054223198E-2</v>
      </c>
      <c r="AV10" s="13"/>
      <c r="AW10" s="13">
        <v>6.79886685552408E-2</v>
      </c>
      <c r="AX10" s="13">
        <v>5.9811122770199399E-2</v>
      </c>
      <c r="AY10" s="13"/>
      <c r="AZ10" s="13">
        <v>6.0885608856088597E-2</v>
      </c>
      <c r="BA10" s="13">
        <v>6.5789473684210495E-2</v>
      </c>
      <c r="BB10" s="13"/>
      <c r="BC10" s="13">
        <v>9.4827586206896505E-2</v>
      </c>
      <c r="BD10" s="13">
        <v>6.5217391304347797E-2</v>
      </c>
      <c r="BE10" s="13"/>
      <c r="BF10" s="13">
        <v>8.8235294117647106E-2</v>
      </c>
      <c r="BG10" s="13">
        <v>9.9056603773584898E-2</v>
      </c>
      <c r="BH10" s="13"/>
      <c r="BI10" s="13">
        <v>7.2463768115942004E-2</v>
      </c>
      <c r="BJ10" s="13">
        <v>6.2446535500427697E-2</v>
      </c>
      <c r="BK10" s="13"/>
      <c r="BL10" s="13">
        <v>5.74257425742574E-2</v>
      </c>
      <c r="BM10" s="13">
        <v>6.1868686868686899E-2</v>
      </c>
    </row>
    <row r="11" spans="2:65" x14ac:dyDescent="0.3">
      <c r="B11" s="14" t="s">
        <v>421</v>
      </c>
      <c r="C11" s="13">
        <v>2.7231467473524999E-2</v>
      </c>
      <c r="D11" s="13">
        <v>4.3338683788122001E-2</v>
      </c>
      <c r="E11" s="13">
        <v>1.3005780346820799E-2</v>
      </c>
      <c r="F11" s="13"/>
      <c r="G11" s="13">
        <v>3.8674033149171297E-2</v>
      </c>
      <c r="H11" s="13">
        <v>2.8011204481792701E-2</v>
      </c>
      <c r="I11" s="13">
        <v>2.9520295202952001E-2</v>
      </c>
      <c r="J11" s="13">
        <v>2.8436018957346001E-2</v>
      </c>
      <c r="K11" s="13">
        <v>7.63358778625954E-3</v>
      </c>
      <c r="L11" s="13">
        <v>2.3391812865497099E-2</v>
      </c>
      <c r="M11" s="13"/>
      <c r="N11" s="13">
        <v>2.5531914893616999E-2</v>
      </c>
      <c r="O11" s="13">
        <v>3.2352941176470598E-2</v>
      </c>
      <c r="P11" s="13">
        <v>2.2471910112359501E-2</v>
      </c>
      <c r="Q11" s="13">
        <v>2.8213166144200601E-2</v>
      </c>
      <c r="R11" s="13"/>
      <c r="S11" s="13">
        <v>2.42214532871972E-2</v>
      </c>
      <c r="T11" s="13">
        <v>3.7313432835820899E-2</v>
      </c>
      <c r="U11" s="13">
        <v>1.6129032258064498E-2</v>
      </c>
      <c r="V11" s="13">
        <v>1.9047619047619001E-2</v>
      </c>
      <c r="W11" s="13">
        <v>4.20168067226891E-2</v>
      </c>
      <c r="X11" s="13">
        <v>3.7878787878787901E-2</v>
      </c>
      <c r="Y11" s="13">
        <v>0</v>
      </c>
      <c r="Z11" s="13">
        <v>3.3333333333333298E-2</v>
      </c>
      <c r="AA11" s="13">
        <v>1.88679245283019E-2</v>
      </c>
      <c r="AB11" s="13">
        <v>4.2553191489361701E-2</v>
      </c>
      <c r="AC11" s="13">
        <v>2.9411764705882401E-2</v>
      </c>
      <c r="AD11" s="13">
        <v>4.3478260869565202E-2</v>
      </c>
      <c r="AE11" s="13"/>
      <c r="AF11" s="13">
        <v>2.88582183186951E-2</v>
      </c>
      <c r="AG11" s="13">
        <v>2.5291828793774299E-2</v>
      </c>
      <c r="AH11" s="13"/>
      <c r="AI11" s="13">
        <v>3.3898305084745797E-2</v>
      </c>
      <c r="AJ11" s="13">
        <v>3.8961038961039002E-2</v>
      </c>
      <c r="AK11" s="13">
        <v>2.6011560693641599E-2</v>
      </c>
      <c r="AL11" s="13"/>
      <c r="AM11" s="13">
        <v>2.9411764705882401E-2</v>
      </c>
      <c r="AN11" s="13">
        <v>5.7692307692307702E-2</v>
      </c>
      <c r="AO11" s="13">
        <v>4.4444444444444398E-2</v>
      </c>
      <c r="AP11" s="13"/>
      <c r="AQ11" s="13">
        <v>1.91740412979351E-2</v>
      </c>
      <c r="AR11" s="13">
        <v>3.4375000000000003E-2</v>
      </c>
      <c r="AS11" s="13"/>
      <c r="AT11" s="13">
        <v>2.4024024024024E-2</v>
      </c>
      <c r="AU11" s="13">
        <v>2.9197080291970798E-2</v>
      </c>
      <c r="AV11" s="13"/>
      <c r="AW11" s="13">
        <v>3.1161473087818699E-2</v>
      </c>
      <c r="AX11" s="13">
        <v>2.5183630640083901E-2</v>
      </c>
      <c r="AY11" s="13"/>
      <c r="AZ11" s="13">
        <v>3.5055350553505497E-2</v>
      </c>
      <c r="BA11" s="13">
        <v>2.1052631578947399E-2</v>
      </c>
      <c r="BB11" s="13"/>
      <c r="BC11" s="13">
        <v>2.5862068965517199E-2</v>
      </c>
      <c r="BD11" s="13">
        <v>4.3478260869565202E-2</v>
      </c>
      <c r="BE11" s="13"/>
      <c r="BF11" s="13">
        <v>1.4705882352941201E-2</v>
      </c>
      <c r="BG11" s="13">
        <v>3.3018867924528301E-2</v>
      </c>
      <c r="BH11" s="13"/>
      <c r="BI11" s="13">
        <v>5.7971014492753603E-2</v>
      </c>
      <c r="BJ11" s="13">
        <v>2.3096663815226699E-2</v>
      </c>
      <c r="BK11" s="13"/>
      <c r="BL11" s="13">
        <v>2.7722772277227699E-2</v>
      </c>
      <c r="BM11" s="13">
        <v>2.5252525252525301E-2</v>
      </c>
    </row>
    <row r="12" spans="2:65" x14ac:dyDescent="0.3">
      <c r="B12" s="14" t="s">
        <v>91</v>
      </c>
      <c r="C12" s="22">
        <v>2.1936459909228399E-2</v>
      </c>
      <c r="D12" s="22">
        <v>1.92616372391653E-2</v>
      </c>
      <c r="E12" s="22">
        <v>2.4566473988439301E-2</v>
      </c>
      <c r="F12" s="22"/>
      <c r="G12" s="22">
        <v>2.2099447513812199E-2</v>
      </c>
      <c r="H12" s="22">
        <v>1.6806722689075598E-2</v>
      </c>
      <c r="I12" s="22">
        <v>2.9520295202952001E-2</v>
      </c>
      <c r="J12" s="22">
        <v>3.3175355450236997E-2</v>
      </c>
      <c r="K12" s="22">
        <v>2.2900763358778602E-2</v>
      </c>
      <c r="L12" s="22">
        <v>5.8479532163742704E-3</v>
      </c>
      <c r="M12" s="22"/>
      <c r="N12" s="22">
        <v>2.5531914893616999E-2</v>
      </c>
      <c r="O12" s="22">
        <v>2.3529411764705899E-2</v>
      </c>
      <c r="P12" s="22">
        <v>5.6179775280898901E-3</v>
      </c>
      <c r="Q12" s="22">
        <v>2.5078369905956101E-2</v>
      </c>
      <c r="R12" s="22"/>
      <c r="S12" s="22">
        <v>2.7681660899654001E-2</v>
      </c>
      <c r="T12" s="22">
        <v>2.2388059701492501E-2</v>
      </c>
      <c r="U12" s="22">
        <v>1.6129032258064498E-2</v>
      </c>
      <c r="V12" s="22">
        <v>2.8571428571428598E-2</v>
      </c>
      <c r="W12" s="22">
        <v>0</v>
      </c>
      <c r="X12" s="22">
        <v>4.5454545454545497E-2</v>
      </c>
      <c r="Y12" s="22">
        <v>9.3457943925233603E-3</v>
      </c>
      <c r="Z12" s="22">
        <v>3.3333333333333298E-2</v>
      </c>
      <c r="AA12" s="22">
        <v>1.88679245283019E-2</v>
      </c>
      <c r="AB12" s="22">
        <v>0</v>
      </c>
      <c r="AC12" s="22">
        <v>2.9411764705882401E-2</v>
      </c>
      <c r="AD12" s="22">
        <v>4.3478260869565202E-2</v>
      </c>
      <c r="AE12" s="22"/>
      <c r="AF12" s="22">
        <v>1.6311166875784201E-2</v>
      </c>
      <c r="AG12" s="22">
        <v>3.1128404669260701E-2</v>
      </c>
      <c r="AH12" s="22"/>
      <c r="AI12" s="22">
        <v>2.1186440677966101E-2</v>
      </c>
      <c r="AJ12" s="22">
        <v>0</v>
      </c>
      <c r="AK12" s="22">
        <v>1.15606936416185E-2</v>
      </c>
      <c r="AL12" s="22"/>
      <c r="AM12" s="22">
        <v>0</v>
      </c>
      <c r="AN12" s="22">
        <v>1.9230769230769201E-2</v>
      </c>
      <c r="AO12" s="22">
        <v>2.2222222222222199E-2</v>
      </c>
      <c r="AP12" s="22"/>
      <c r="AQ12" s="22">
        <v>2.21238938053097E-2</v>
      </c>
      <c r="AR12" s="22">
        <v>2.1874999999999999E-2</v>
      </c>
      <c r="AS12" s="22"/>
      <c r="AT12" s="22">
        <v>2.1021021021020998E-2</v>
      </c>
      <c r="AU12" s="22">
        <v>2.2940563086548502E-2</v>
      </c>
      <c r="AV12" s="22"/>
      <c r="AW12" s="22">
        <v>2.8328611898017001E-2</v>
      </c>
      <c r="AX12" s="22">
        <v>1.9937040923399801E-2</v>
      </c>
      <c r="AY12" s="22"/>
      <c r="AZ12" s="22">
        <v>2.2140221402214E-2</v>
      </c>
      <c r="BA12" s="22">
        <v>1.9736842105263198E-2</v>
      </c>
      <c r="BB12" s="22"/>
      <c r="BC12" s="22">
        <v>1.1494252873563199E-2</v>
      </c>
      <c r="BD12" s="22">
        <v>1.7391304347826101E-2</v>
      </c>
      <c r="BE12" s="22"/>
      <c r="BF12" s="22">
        <v>1.4705882352941201E-2</v>
      </c>
      <c r="BG12" s="22">
        <v>9.4339622641509396E-3</v>
      </c>
      <c r="BH12" s="22"/>
      <c r="BI12" s="22">
        <v>2.1739130434782601E-2</v>
      </c>
      <c r="BJ12" s="22">
        <v>2.05303678357571E-2</v>
      </c>
      <c r="BK12" s="22"/>
      <c r="BL12" s="22">
        <v>1.9801980198019799E-2</v>
      </c>
      <c r="BM12" s="22">
        <v>2.27272727272727E-2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0.36535552193645998</v>
      </c>
      <c r="D8" s="13">
        <v>0.348314606741573</v>
      </c>
      <c r="E8" s="13">
        <v>0.380057803468208</v>
      </c>
      <c r="F8" s="13"/>
      <c r="G8" s="13">
        <v>0.39226519337016602</v>
      </c>
      <c r="H8" s="13">
        <v>0.40616246498599401</v>
      </c>
      <c r="I8" s="13">
        <v>0.38745387453874502</v>
      </c>
      <c r="J8" s="13">
        <v>0.34123222748815202</v>
      </c>
      <c r="K8" s="13">
        <v>0.34351145038167902</v>
      </c>
      <c r="L8" s="13">
        <v>0.26315789473684198</v>
      </c>
      <c r="M8" s="13"/>
      <c r="N8" s="13">
        <v>0.40638297872340401</v>
      </c>
      <c r="O8" s="13">
        <v>0.32058823529411801</v>
      </c>
      <c r="P8" s="13">
        <v>0.348314606741573</v>
      </c>
      <c r="Q8" s="13">
        <v>0.35109717868338602</v>
      </c>
      <c r="R8" s="13"/>
      <c r="S8" s="13">
        <v>0.42906574394463698</v>
      </c>
      <c r="T8" s="13">
        <v>0.365671641791045</v>
      </c>
      <c r="U8" s="13">
        <v>0.225806451612903</v>
      </c>
      <c r="V8" s="13">
        <v>0.35238095238095202</v>
      </c>
      <c r="W8" s="13">
        <v>0.38655462184874001</v>
      </c>
      <c r="X8" s="13">
        <v>0.33333333333333298</v>
      </c>
      <c r="Y8" s="13">
        <v>0.42990654205607498</v>
      </c>
      <c r="Z8" s="13">
        <v>0.266666666666667</v>
      </c>
      <c r="AA8" s="13">
        <v>0.31446540880503099</v>
      </c>
      <c r="AB8" s="13">
        <v>0.38297872340425498</v>
      </c>
      <c r="AC8" s="13">
        <v>0.33823529411764702</v>
      </c>
      <c r="AD8" s="13">
        <v>0.26086956521739102</v>
      </c>
      <c r="AE8" s="13"/>
      <c r="AF8" s="13">
        <v>0.37515683814303602</v>
      </c>
      <c r="AG8" s="13">
        <v>0.35408560311283999</v>
      </c>
      <c r="AH8" s="13"/>
      <c r="AI8" s="13">
        <v>0.40254237288135603</v>
      </c>
      <c r="AJ8" s="13">
        <v>0.40259740259740301</v>
      </c>
      <c r="AK8" s="13">
        <v>0.31213872832369899</v>
      </c>
      <c r="AL8" s="13"/>
      <c r="AM8" s="13">
        <v>0.47058823529411797</v>
      </c>
      <c r="AN8" s="13">
        <v>0.46153846153846201</v>
      </c>
      <c r="AO8" s="13">
        <v>0.27407407407407403</v>
      </c>
      <c r="AP8" s="13"/>
      <c r="AQ8" s="13">
        <v>0.42772861356932201</v>
      </c>
      <c r="AR8" s="13">
        <v>0.3</v>
      </c>
      <c r="AS8" s="13"/>
      <c r="AT8" s="13">
        <v>0.40240240240240199</v>
      </c>
      <c r="AU8" s="13">
        <v>0.35557872784150202</v>
      </c>
      <c r="AV8" s="13"/>
      <c r="AW8" s="13">
        <v>0.376770538243626</v>
      </c>
      <c r="AX8" s="13">
        <v>0.35991605456453302</v>
      </c>
      <c r="AY8" s="13"/>
      <c r="AZ8" s="13">
        <v>0.31549815498154998</v>
      </c>
      <c r="BA8" s="13">
        <v>0.4</v>
      </c>
      <c r="BB8" s="13"/>
      <c r="BC8" s="13">
        <v>0.390804597701149</v>
      </c>
      <c r="BD8" s="13">
        <v>0.34782608695652201</v>
      </c>
      <c r="BE8" s="13"/>
      <c r="BF8" s="13">
        <v>0.41911764705882398</v>
      </c>
      <c r="BG8" s="13">
        <v>0.37264150943396201</v>
      </c>
      <c r="BH8" s="13"/>
      <c r="BI8" s="13">
        <v>0.39855072463768099</v>
      </c>
      <c r="BJ8" s="13">
        <v>0.36270316509837502</v>
      </c>
      <c r="BK8" s="13"/>
      <c r="BL8" s="13">
        <v>0.35445544554455399</v>
      </c>
      <c r="BM8" s="13">
        <v>0.37878787878787901</v>
      </c>
    </row>
    <row r="9" spans="2:65" x14ac:dyDescent="0.3">
      <c r="B9" s="14" t="s">
        <v>88</v>
      </c>
      <c r="C9" s="13">
        <v>0.35854765506807901</v>
      </c>
      <c r="D9" s="13">
        <v>0.325842696629214</v>
      </c>
      <c r="E9" s="13">
        <v>0.38728323699422001</v>
      </c>
      <c r="F9" s="13"/>
      <c r="G9" s="13">
        <v>0.39226519337016602</v>
      </c>
      <c r="H9" s="13">
        <v>0.35574229691876802</v>
      </c>
      <c r="I9" s="13">
        <v>0.35793357933579301</v>
      </c>
      <c r="J9" s="13">
        <v>0.35545023696682498</v>
      </c>
      <c r="K9" s="13">
        <v>0.30534351145038202</v>
      </c>
      <c r="L9" s="13">
        <v>0.37426900584795297</v>
      </c>
      <c r="M9" s="13"/>
      <c r="N9" s="13">
        <v>0.38085106382978701</v>
      </c>
      <c r="O9" s="13">
        <v>0.35588235294117598</v>
      </c>
      <c r="P9" s="13">
        <v>0.38764044943820197</v>
      </c>
      <c r="Q9" s="13">
        <v>0.32288401253918497</v>
      </c>
      <c r="R9" s="13"/>
      <c r="S9" s="13">
        <v>0.37716262975778497</v>
      </c>
      <c r="T9" s="13">
        <v>0.328358208955224</v>
      </c>
      <c r="U9" s="13">
        <v>0.37096774193548399</v>
      </c>
      <c r="V9" s="13">
        <v>0.35238095238095202</v>
      </c>
      <c r="W9" s="13">
        <v>0.369747899159664</v>
      </c>
      <c r="X9" s="13">
        <v>0.34090909090909099</v>
      </c>
      <c r="Y9" s="13">
        <v>0.29906542056074797</v>
      </c>
      <c r="Z9" s="13">
        <v>0.33333333333333298</v>
      </c>
      <c r="AA9" s="13">
        <v>0.383647798742138</v>
      </c>
      <c r="AB9" s="13">
        <v>0.319148936170213</v>
      </c>
      <c r="AC9" s="13">
        <v>0.41176470588235298</v>
      </c>
      <c r="AD9" s="13">
        <v>0.47826086956521702</v>
      </c>
      <c r="AE9" s="13"/>
      <c r="AF9" s="13">
        <v>0.362609786700125</v>
      </c>
      <c r="AG9" s="13">
        <v>0.34824902723735401</v>
      </c>
      <c r="AH9" s="13"/>
      <c r="AI9" s="13">
        <v>0.36440677966101698</v>
      </c>
      <c r="AJ9" s="13">
        <v>0.35064935064935099</v>
      </c>
      <c r="AK9" s="13">
        <v>0.39884393063583801</v>
      </c>
      <c r="AL9" s="13"/>
      <c r="AM9" s="13">
        <v>0.33823529411764702</v>
      </c>
      <c r="AN9" s="13">
        <v>0.34615384615384598</v>
      </c>
      <c r="AO9" s="13">
        <v>0.422222222222222</v>
      </c>
      <c r="AP9" s="13"/>
      <c r="AQ9" s="13">
        <v>0.34660766961651901</v>
      </c>
      <c r="AR9" s="13">
        <v>0.37031249999999999</v>
      </c>
      <c r="AS9" s="13"/>
      <c r="AT9" s="13">
        <v>0.36936936936936898</v>
      </c>
      <c r="AU9" s="13">
        <v>0.35140771637121998</v>
      </c>
      <c r="AV9" s="13"/>
      <c r="AW9" s="13">
        <v>0.35694050991501403</v>
      </c>
      <c r="AX9" s="13">
        <v>0.36096537250786997</v>
      </c>
      <c r="AY9" s="13"/>
      <c r="AZ9" s="13">
        <v>0.34317343173431702</v>
      </c>
      <c r="BA9" s="13">
        <v>0.37105263157894702</v>
      </c>
      <c r="BB9" s="13"/>
      <c r="BC9" s="13">
        <v>0.35057471264367801</v>
      </c>
      <c r="BD9" s="13">
        <v>0.37826086956521698</v>
      </c>
      <c r="BE9" s="13"/>
      <c r="BF9" s="13">
        <v>0.36029411764705899</v>
      </c>
      <c r="BG9" s="13">
        <v>0.34433962264150902</v>
      </c>
      <c r="BH9" s="13"/>
      <c r="BI9" s="13">
        <v>0.25362318840579701</v>
      </c>
      <c r="BJ9" s="13">
        <v>0.37211291702309701</v>
      </c>
      <c r="BK9" s="13"/>
      <c r="BL9" s="13">
        <v>0.33069306930693099</v>
      </c>
      <c r="BM9" s="13">
        <v>0.37878787878787901</v>
      </c>
    </row>
    <row r="10" spans="2:65" x14ac:dyDescent="0.3">
      <c r="B10" s="14" t="s">
        <v>420</v>
      </c>
      <c r="C10" s="13">
        <v>0.16414523449319199</v>
      </c>
      <c r="D10" s="13">
        <v>0.19101123595505601</v>
      </c>
      <c r="E10" s="13">
        <v>0.140173410404624</v>
      </c>
      <c r="F10" s="13"/>
      <c r="G10" s="13">
        <v>0.13259668508287301</v>
      </c>
      <c r="H10" s="13">
        <v>0.15406162464986001</v>
      </c>
      <c r="I10" s="13">
        <v>0.154981549815498</v>
      </c>
      <c r="J10" s="13">
        <v>0.14691943127962101</v>
      </c>
      <c r="K10" s="13">
        <v>0.19847328244274801</v>
      </c>
      <c r="L10" s="13">
        <v>0.22807017543859601</v>
      </c>
      <c r="M10" s="13"/>
      <c r="N10" s="13">
        <v>0.123404255319149</v>
      </c>
      <c r="O10" s="13">
        <v>0.2</v>
      </c>
      <c r="P10" s="13">
        <v>0.151685393258427</v>
      </c>
      <c r="Q10" s="13">
        <v>0.191222570532915</v>
      </c>
      <c r="R10" s="13"/>
      <c r="S10" s="13">
        <v>0.114186851211073</v>
      </c>
      <c r="T10" s="13">
        <v>0.19402985074626899</v>
      </c>
      <c r="U10" s="13">
        <v>0.17741935483870999</v>
      </c>
      <c r="V10" s="13">
        <v>0.21904761904761899</v>
      </c>
      <c r="W10" s="13">
        <v>0.109243697478992</v>
      </c>
      <c r="X10" s="13">
        <v>0.204545454545455</v>
      </c>
      <c r="Y10" s="13">
        <v>0.168224299065421</v>
      </c>
      <c r="Z10" s="13">
        <v>0.233333333333333</v>
      </c>
      <c r="AA10" s="13">
        <v>0.19496855345912001</v>
      </c>
      <c r="AB10" s="13">
        <v>0.170212765957447</v>
      </c>
      <c r="AC10" s="13">
        <v>0.10294117647058799</v>
      </c>
      <c r="AD10" s="13">
        <v>0.217391304347826</v>
      </c>
      <c r="AE10" s="13"/>
      <c r="AF10" s="13">
        <v>0.151819322459222</v>
      </c>
      <c r="AG10" s="13">
        <v>0.18287937743190699</v>
      </c>
      <c r="AH10" s="13"/>
      <c r="AI10" s="13">
        <v>0.11864406779661001</v>
      </c>
      <c r="AJ10" s="13">
        <v>0.168831168831169</v>
      </c>
      <c r="AK10" s="13">
        <v>0.164739884393064</v>
      </c>
      <c r="AL10" s="13"/>
      <c r="AM10" s="13">
        <v>0.11764705882352899</v>
      </c>
      <c r="AN10" s="13">
        <v>9.6153846153846201E-2</v>
      </c>
      <c r="AO10" s="13">
        <v>0.17037037037037001</v>
      </c>
      <c r="AP10" s="13"/>
      <c r="AQ10" s="13">
        <v>0.15044247787610601</v>
      </c>
      <c r="AR10" s="13">
        <v>0.1796875</v>
      </c>
      <c r="AS10" s="13"/>
      <c r="AT10" s="13">
        <v>0.144144144144144</v>
      </c>
      <c r="AU10" s="13">
        <v>0.16892596454640199</v>
      </c>
      <c r="AV10" s="13"/>
      <c r="AW10" s="13">
        <v>0.15864022662889499</v>
      </c>
      <c r="AX10" s="13">
        <v>0.164742917103882</v>
      </c>
      <c r="AY10" s="13"/>
      <c r="AZ10" s="13">
        <v>0.18450184501844999</v>
      </c>
      <c r="BA10" s="13">
        <v>0.15131578947368399</v>
      </c>
      <c r="BB10" s="13"/>
      <c r="BC10" s="13">
        <v>0.15517241379310301</v>
      </c>
      <c r="BD10" s="13">
        <v>0.143478260869565</v>
      </c>
      <c r="BE10" s="13"/>
      <c r="BF10" s="13">
        <v>0.13970588235294101</v>
      </c>
      <c r="BG10" s="13">
        <v>0.165094339622642</v>
      </c>
      <c r="BH10" s="13"/>
      <c r="BI10" s="13">
        <v>0.13768115942028999</v>
      </c>
      <c r="BJ10" s="13">
        <v>0.16595380667237</v>
      </c>
      <c r="BK10" s="13"/>
      <c r="BL10" s="13">
        <v>0.186138613861386</v>
      </c>
      <c r="BM10" s="13">
        <v>0.14393939393939401</v>
      </c>
    </row>
    <row r="11" spans="2:65" x14ac:dyDescent="0.3">
      <c r="B11" s="14" t="s">
        <v>421</v>
      </c>
      <c r="C11" s="13">
        <v>7.8668683812405493E-2</v>
      </c>
      <c r="D11" s="13">
        <v>0.10433386837881201</v>
      </c>
      <c r="E11" s="13">
        <v>5.6358381502890201E-2</v>
      </c>
      <c r="F11" s="13"/>
      <c r="G11" s="13">
        <v>6.0773480662983402E-2</v>
      </c>
      <c r="H11" s="13">
        <v>5.0420168067226899E-2</v>
      </c>
      <c r="I11" s="13">
        <v>6.6420664206642097E-2</v>
      </c>
      <c r="J11" s="13">
        <v>9.9526066350710901E-2</v>
      </c>
      <c r="K11" s="13">
        <v>0.122137404580153</v>
      </c>
      <c r="L11" s="13">
        <v>0.116959064327485</v>
      </c>
      <c r="M11" s="13"/>
      <c r="N11" s="13">
        <v>5.95744680851064E-2</v>
      </c>
      <c r="O11" s="13">
        <v>9.1176470588235303E-2</v>
      </c>
      <c r="P11" s="13">
        <v>8.98876404494382E-2</v>
      </c>
      <c r="Q11" s="13">
        <v>8.7774294670846395E-2</v>
      </c>
      <c r="R11" s="13"/>
      <c r="S11" s="13">
        <v>4.8442906574394498E-2</v>
      </c>
      <c r="T11" s="13">
        <v>7.4626865671641798E-2</v>
      </c>
      <c r="U11" s="13">
        <v>0.19354838709677399</v>
      </c>
      <c r="V11" s="13">
        <v>5.7142857142857099E-2</v>
      </c>
      <c r="W11" s="13">
        <v>0.109243697478992</v>
      </c>
      <c r="X11" s="13">
        <v>7.5757575757575801E-2</v>
      </c>
      <c r="Y11" s="13">
        <v>6.5420560747663503E-2</v>
      </c>
      <c r="Z11" s="13">
        <v>0.1</v>
      </c>
      <c r="AA11" s="13">
        <v>8.8050314465408799E-2</v>
      </c>
      <c r="AB11" s="13">
        <v>9.5744680851063801E-2</v>
      </c>
      <c r="AC11" s="13">
        <v>8.8235294117647106E-2</v>
      </c>
      <c r="AD11" s="13">
        <v>0</v>
      </c>
      <c r="AE11" s="13"/>
      <c r="AF11" s="13">
        <v>8.0301129234629898E-2</v>
      </c>
      <c r="AG11" s="13">
        <v>7.5875486381323007E-2</v>
      </c>
      <c r="AH11" s="13"/>
      <c r="AI11" s="13">
        <v>0.101694915254237</v>
      </c>
      <c r="AJ11" s="13">
        <v>7.7922077922077906E-2</v>
      </c>
      <c r="AK11" s="13">
        <v>8.0924855491329495E-2</v>
      </c>
      <c r="AL11" s="13"/>
      <c r="AM11" s="13">
        <v>7.3529411764705899E-2</v>
      </c>
      <c r="AN11" s="13">
        <v>9.6153846153846201E-2</v>
      </c>
      <c r="AO11" s="13">
        <v>0.11851851851851899</v>
      </c>
      <c r="AP11" s="13"/>
      <c r="AQ11" s="13">
        <v>4.2772861356932201E-2</v>
      </c>
      <c r="AR11" s="13">
        <v>0.11562500000000001</v>
      </c>
      <c r="AS11" s="13"/>
      <c r="AT11" s="13">
        <v>5.1051051051051101E-2</v>
      </c>
      <c r="AU11" s="13">
        <v>8.9676746611053196E-2</v>
      </c>
      <c r="AV11" s="13"/>
      <c r="AW11" s="13">
        <v>6.79886685552408E-2</v>
      </c>
      <c r="AX11" s="13">
        <v>8.2896117523609605E-2</v>
      </c>
      <c r="AY11" s="13"/>
      <c r="AZ11" s="13">
        <v>0.116236162361624</v>
      </c>
      <c r="BA11" s="13">
        <v>5.2631578947368397E-2</v>
      </c>
      <c r="BB11" s="13"/>
      <c r="BC11" s="13">
        <v>8.6206896551724102E-2</v>
      </c>
      <c r="BD11" s="13">
        <v>7.8260869565217397E-2</v>
      </c>
      <c r="BE11" s="13"/>
      <c r="BF11" s="13">
        <v>5.8823529411764698E-2</v>
      </c>
      <c r="BG11" s="13">
        <v>0.10377358490565999</v>
      </c>
      <c r="BH11" s="13"/>
      <c r="BI11" s="13">
        <v>0.18115942028985499</v>
      </c>
      <c r="BJ11" s="13">
        <v>6.6723695466210403E-2</v>
      </c>
      <c r="BK11" s="13"/>
      <c r="BL11" s="13">
        <v>9.7029702970297005E-2</v>
      </c>
      <c r="BM11" s="13">
        <v>6.4393939393939406E-2</v>
      </c>
    </row>
    <row r="12" spans="2:65" x14ac:dyDescent="0.3">
      <c r="B12" s="14" t="s">
        <v>91</v>
      </c>
      <c r="C12" s="22">
        <v>3.32829046898638E-2</v>
      </c>
      <c r="D12" s="22">
        <v>3.04975922953451E-2</v>
      </c>
      <c r="E12" s="22">
        <v>3.6127167630057799E-2</v>
      </c>
      <c r="F12" s="22"/>
      <c r="G12" s="22">
        <v>2.2099447513812199E-2</v>
      </c>
      <c r="H12" s="22">
        <v>3.3613445378151301E-2</v>
      </c>
      <c r="I12" s="22">
        <v>3.3210332103321E-2</v>
      </c>
      <c r="J12" s="22">
        <v>5.6872037914691899E-2</v>
      </c>
      <c r="K12" s="22">
        <v>3.0534351145038201E-2</v>
      </c>
      <c r="L12" s="22">
        <v>1.7543859649122799E-2</v>
      </c>
      <c r="M12" s="22"/>
      <c r="N12" s="22">
        <v>2.97872340425532E-2</v>
      </c>
      <c r="O12" s="22">
        <v>3.2352941176470598E-2</v>
      </c>
      <c r="P12" s="22">
        <v>2.2471910112359501E-2</v>
      </c>
      <c r="Q12" s="22">
        <v>4.70219435736677E-2</v>
      </c>
      <c r="R12" s="22"/>
      <c r="S12" s="22">
        <v>3.1141868512110701E-2</v>
      </c>
      <c r="T12" s="22">
        <v>3.7313432835820899E-2</v>
      </c>
      <c r="U12" s="22">
        <v>3.2258064516128997E-2</v>
      </c>
      <c r="V12" s="22">
        <v>1.9047619047619001E-2</v>
      </c>
      <c r="W12" s="22">
        <v>2.5210084033613401E-2</v>
      </c>
      <c r="X12" s="22">
        <v>4.5454545454545497E-2</v>
      </c>
      <c r="Y12" s="22">
        <v>3.7383177570093497E-2</v>
      </c>
      <c r="Z12" s="22">
        <v>6.6666666666666693E-2</v>
      </c>
      <c r="AA12" s="22">
        <v>1.88679245283019E-2</v>
      </c>
      <c r="AB12" s="22">
        <v>3.1914893617021302E-2</v>
      </c>
      <c r="AC12" s="22">
        <v>5.8823529411764698E-2</v>
      </c>
      <c r="AD12" s="22">
        <v>4.3478260869565202E-2</v>
      </c>
      <c r="AE12" s="22"/>
      <c r="AF12" s="22">
        <v>3.0112923462986201E-2</v>
      </c>
      <c r="AG12" s="22">
        <v>3.8910505836575897E-2</v>
      </c>
      <c r="AH12" s="22"/>
      <c r="AI12" s="22">
        <v>1.27118644067797E-2</v>
      </c>
      <c r="AJ12" s="22">
        <v>0</v>
      </c>
      <c r="AK12" s="22">
        <v>4.3352601156069398E-2</v>
      </c>
      <c r="AL12" s="22"/>
      <c r="AM12" s="22">
        <v>0</v>
      </c>
      <c r="AN12" s="22">
        <v>0</v>
      </c>
      <c r="AO12" s="22">
        <v>1.48148148148148E-2</v>
      </c>
      <c r="AP12" s="22"/>
      <c r="AQ12" s="22">
        <v>3.2448377581120902E-2</v>
      </c>
      <c r="AR12" s="22">
        <v>3.4375000000000003E-2</v>
      </c>
      <c r="AS12" s="22"/>
      <c r="AT12" s="22">
        <v>3.3033033033033003E-2</v>
      </c>
      <c r="AU12" s="22">
        <v>3.4410844629822697E-2</v>
      </c>
      <c r="AV12" s="22"/>
      <c r="AW12" s="22">
        <v>3.9660056657223802E-2</v>
      </c>
      <c r="AX12" s="22">
        <v>3.1479538300104901E-2</v>
      </c>
      <c r="AY12" s="22"/>
      <c r="AZ12" s="22">
        <v>4.0590405904058997E-2</v>
      </c>
      <c r="BA12" s="22">
        <v>2.5000000000000001E-2</v>
      </c>
      <c r="BB12" s="22"/>
      <c r="BC12" s="22">
        <v>1.72413793103448E-2</v>
      </c>
      <c r="BD12" s="22">
        <v>5.21739130434783E-2</v>
      </c>
      <c r="BE12" s="22"/>
      <c r="BF12" s="22">
        <v>2.2058823529411801E-2</v>
      </c>
      <c r="BG12" s="22">
        <v>1.41509433962264E-2</v>
      </c>
      <c r="BH12" s="22"/>
      <c r="BI12" s="22">
        <v>2.8985507246376802E-2</v>
      </c>
      <c r="BJ12" s="22">
        <v>3.2506415739948703E-2</v>
      </c>
      <c r="BK12" s="22"/>
      <c r="BL12" s="22">
        <v>3.1683168316831697E-2</v>
      </c>
      <c r="BM12" s="22">
        <v>3.4090909090909102E-2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0.27382753403933402</v>
      </c>
      <c r="D8" s="13">
        <v>0.282504012841092</v>
      </c>
      <c r="E8" s="13">
        <v>0.26734104046242801</v>
      </c>
      <c r="F8" s="13"/>
      <c r="G8" s="13">
        <v>0.243093922651934</v>
      </c>
      <c r="H8" s="13">
        <v>0.28291316526610599</v>
      </c>
      <c r="I8" s="13">
        <v>0.28044280442804398</v>
      </c>
      <c r="J8" s="13">
        <v>0.255924170616114</v>
      </c>
      <c r="K8" s="13">
        <v>0.29007633587786302</v>
      </c>
      <c r="L8" s="13">
        <v>0.286549707602339</v>
      </c>
      <c r="M8" s="13"/>
      <c r="N8" s="13">
        <v>0.32765957446808502</v>
      </c>
      <c r="O8" s="13">
        <v>0.220588235294118</v>
      </c>
      <c r="P8" s="13">
        <v>0.24719101123595499</v>
      </c>
      <c r="Q8" s="13">
        <v>0.26645768025078398</v>
      </c>
      <c r="R8" s="13"/>
      <c r="S8" s="13">
        <v>0.30795847750865102</v>
      </c>
      <c r="T8" s="13">
        <v>0.24626865671641801</v>
      </c>
      <c r="U8" s="13">
        <v>0.209677419354839</v>
      </c>
      <c r="V8" s="13">
        <v>0.2</v>
      </c>
      <c r="W8" s="13">
        <v>0.28571428571428598</v>
      </c>
      <c r="X8" s="13">
        <v>0.29545454545454503</v>
      </c>
      <c r="Y8" s="13">
        <v>0.28037383177570102</v>
      </c>
      <c r="Z8" s="13">
        <v>0.2</v>
      </c>
      <c r="AA8" s="13">
        <v>0.28301886792452802</v>
      </c>
      <c r="AB8" s="13">
        <v>0.329787234042553</v>
      </c>
      <c r="AC8" s="13">
        <v>0.26470588235294101</v>
      </c>
      <c r="AD8" s="13">
        <v>0.13043478260869601</v>
      </c>
      <c r="AE8" s="13"/>
      <c r="AF8" s="13">
        <v>0.28481806775407797</v>
      </c>
      <c r="AG8" s="13">
        <v>0.25486381322957202</v>
      </c>
      <c r="AH8" s="13"/>
      <c r="AI8" s="13">
        <v>0.27542372881355898</v>
      </c>
      <c r="AJ8" s="13">
        <v>0.31168831168831201</v>
      </c>
      <c r="AK8" s="13">
        <v>0.22832369942196501</v>
      </c>
      <c r="AL8" s="13"/>
      <c r="AM8" s="13">
        <v>0.42647058823529399</v>
      </c>
      <c r="AN8" s="13">
        <v>0.30769230769230799</v>
      </c>
      <c r="AO8" s="13">
        <v>0.18518518518518501</v>
      </c>
      <c r="AP8" s="13"/>
      <c r="AQ8" s="13">
        <v>0.31858407079646001</v>
      </c>
      <c r="AR8" s="13">
        <v>0.22812499999999999</v>
      </c>
      <c r="AS8" s="13"/>
      <c r="AT8" s="13">
        <v>0.29429429429429399</v>
      </c>
      <c r="AU8" s="13">
        <v>0.26798748696558899</v>
      </c>
      <c r="AV8" s="13"/>
      <c r="AW8" s="13">
        <v>0.20679886685552401</v>
      </c>
      <c r="AX8" s="13">
        <v>0.29905561385099699</v>
      </c>
      <c r="AY8" s="13"/>
      <c r="AZ8" s="13">
        <v>0.243542435424354</v>
      </c>
      <c r="BA8" s="13">
        <v>0.297368421052632</v>
      </c>
      <c r="BB8" s="13"/>
      <c r="BC8" s="13">
        <v>0.27873563218390801</v>
      </c>
      <c r="BD8" s="13">
        <v>0.22608695652173899</v>
      </c>
      <c r="BE8" s="13"/>
      <c r="BF8" s="13">
        <v>0.29411764705882398</v>
      </c>
      <c r="BG8" s="13">
        <v>0.26886792452830199</v>
      </c>
      <c r="BH8" s="13"/>
      <c r="BI8" s="13">
        <v>0.34782608695652201</v>
      </c>
      <c r="BJ8" s="13">
        <v>0.26603934987168498</v>
      </c>
      <c r="BK8" s="13"/>
      <c r="BL8" s="13">
        <v>0.25148514851485099</v>
      </c>
      <c r="BM8" s="13">
        <v>0.29166666666666702</v>
      </c>
    </row>
    <row r="9" spans="2:65" x14ac:dyDescent="0.3">
      <c r="B9" s="14" t="s">
        <v>88</v>
      </c>
      <c r="C9" s="13">
        <v>0.38729198184568803</v>
      </c>
      <c r="D9" s="13">
        <v>0.38683788121990398</v>
      </c>
      <c r="E9" s="13">
        <v>0.38872832369942201</v>
      </c>
      <c r="F9" s="13"/>
      <c r="G9" s="13">
        <v>0.39226519337016602</v>
      </c>
      <c r="H9" s="13">
        <v>0.37535014005602202</v>
      </c>
      <c r="I9" s="13">
        <v>0.40590405904059002</v>
      </c>
      <c r="J9" s="13">
        <v>0.37440758293838899</v>
      </c>
      <c r="K9" s="13">
        <v>0.38167938931297701</v>
      </c>
      <c r="L9" s="13">
        <v>0.39766081871344999</v>
      </c>
      <c r="M9" s="13"/>
      <c r="N9" s="13">
        <v>0.37234042553191499</v>
      </c>
      <c r="O9" s="13">
        <v>0.42058823529411798</v>
      </c>
      <c r="P9" s="13">
        <v>0.38202247191011202</v>
      </c>
      <c r="Q9" s="13">
        <v>0.37617554858934199</v>
      </c>
      <c r="R9" s="13"/>
      <c r="S9" s="13">
        <v>0.37716262975778497</v>
      </c>
      <c r="T9" s="13">
        <v>0.38805970149253699</v>
      </c>
      <c r="U9" s="13">
        <v>0.483870967741935</v>
      </c>
      <c r="V9" s="13">
        <v>0.371428571428571</v>
      </c>
      <c r="W9" s="13">
        <v>0.40336134453781503</v>
      </c>
      <c r="X9" s="13">
        <v>0.30303030303030298</v>
      </c>
      <c r="Y9" s="13">
        <v>0.401869158878505</v>
      </c>
      <c r="Z9" s="13">
        <v>0.43333333333333302</v>
      </c>
      <c r="AA9" s="13">
        <v>0.42138364779874199</v>
      </c>
      <c r="AB9" s="13">
        <v>0.340425531914894</v>
      </c>
      <c r="AC9" s="13">
        <v>0.38235294117647101</v>
      </c>
      <c r="AD9" s="13">
        <v>0.565217391304348</v>
      </c>
      <c r="AE9" s="13"/>
      <c r="AF9" s="13">
        <v>0.37515683814303602</v>
      </c>
      <c r="AG9" s="13">
        <v>0.404669260700389</v>
      </c>
      <c r="AH9" s="13"/>
      <c r="AI9" s="13">
        <v>0.38559322033898302</v>
      </c>
      <c r="AJ9" s="13">
        <v>0.38961038961039002</v>
      </c>
      <c r="AK9" s="13">
        <v>0.390173410404624</v>
      </c>
      <c r="AL9" s="13"/>
      <c r="AM9" s="13">
        <v>0.25</v>
      </c>
      <c r="AN9" s="13">
        <v>0.42307692307692302</v>
      </c>
      <c r="AO9" s="13">
        <v>0.407407407407407</v>
      </c>
      <c r="AP9" s="13"/>
      <c r="AQ9" s="13">
        <v>0.38053097345132703</v>
      </c>
      <c r="AR9" s="13">
        <v>0.39218750000000002</v>
      </c>
      <c r="AS9" s="13"/>
      <c r="AT9" s="13">
        <v>0.37537537537537502</v>
      </c>
      <c r="AU9" s="13">
        <v>0.38790406673618399</v>
      </c>
      <c r="AV9" s="13"/>
      <c r="AW9" s="13">
        <v>0.44759206798866902</v>
      </c>
      <c r="AX9" s="13">
        <v>0.367261280167891</v>
      </c>
      <c r="AY9" s="13"/>
      <c r="AZ9" s="13">
        <v>0.39114391143911398</v>
      </c>
      <c r="BA9" s="13">
        <v>0.38815789473684198</v>
      </c>
      <c r="BB9" s="13"/>
      <c r="BC9" s="13">
        <v>0.40517241379310298</v>
      </c>
      <c r="BD9" s="13">
        <v>0.38260869565217398</v>
      </c>
      <c r="BE9" s="13"/>
      <c r="BF9" s="13">
        <v>0.41176470588235298</v>
      </c>
      <c r="BG9" s="13">
        <v>0.40094339622641501</v>
      </c>
      <c r="BH9" s="13"/>
      <c r="BI9" s="13">
        <v>0.33333333333333298</v>
      </c>
      <c r="BJ9" s="13">
        <v>0.39264328485885402</v>
      </c>
      <c r="BK9" s="13"/>
      <c r="BL9" s="13">
        <v>0.384158415841584</v>
      </c>
      <c r="BM9" s="13">
        <v>0.38636363636363602</v>
      </c>
    </row>
    <row r="10" spans="2:65" x14ac:dyDescent="0.3">
      <c r="B10" s="14" t="s">
        <v>420</v>
      </c>
      <c r="C10" s="13">
        <v>0.18003025718608201</v>
      </c>
      <c r="D10" s="13">
        <v>0.16211878009630801</v>
      </c>
      <c r="E10" s="13">
        <v>0.195086705202312</v>
      </c>
      <c r="F10" s="13"/>
      <c r="G10" s="13">
        <v>0.22099447513812201</v>
      </c>
      <c r="H10" s="13">
        <v>0.20168067226890801</v>
      </c>
      <c r="I10" s="13">
        <v>0.14760147601476001</v>
      </c>
      <c r="J10" s="13">
        <v>0.16587677725118499</v>
      </c>
      <c r="K10" s="13">
        <v>0.17557251908396901</v>
      </c>
      <c r="L10" s="13">
        <v>0.16374269005847999</v>
      </c>
      <c r="M10" s="13"/>
      <c r="N10" s="13">
        <v>0.15531914893616999</v>
      </c>
      <c r="O10" s="13">
        <v>0.17647058823529399</v>
      </c>
      <c r="P10" s="13">
        <v>0.213483146067416</v>
      </c>
      <c r="Q10" s="13">
        <v>0.20062695924764901</v>
      </c>
      <c r="R10" s="13"/>
      <c r="S10" s="13">
        <v>0.16262975778546701</v>
      </c>
      <c r="T10" s="13">
        <v>0.164179104477612</v>
      </c>
      <c r="U10" s="13">
        <v>0.209677419354839</v>
      </c>
      <c r="V10" s="13">
        <v>0.28571428571428598</v>
      </c>
      <c r="W10" s="13">
        <v>0.14285714285714299</v>
      </c>
      <c r="X10" s="13">
        <v>0.19696969696969699</v>
      </c>
      <c r="Y10" s="13">
        <v>0.15887850467289699</v>
      </c>
      <c r="Z10" s="13">
        <v>0.2</v>
      </c>
      <c r="AA10" s="13">
        <v>0.15094339622641501</v>
      </c>
      <c r="AB10" s="13">
        <v>0.19148936170212799</v>
      </c>
      <c r="AC10" s="13">
        <v>0.220588235294118</v>
      </c>
      <c r="AD10" s="13">
        <v>0.13043478260869601</v>
      </c>
      <c r="AE10" s="13"/>
      <c r="AF10" s="13">
        <v>0.19071518193224599</v>
      </c>
      <c r="AG10" s="13">
        <v>0.16536964980544699</v>
      </c>
      <c r="AH10" s="13"/>
      <c r="AI10" s="13">
        <v>0.152542372881356</v>
      </c>
      <c r="AJ10" s="13">
        <v>0.14285714285714299</v>
      </c>
      <c r="AK10" s="13">
        <v>0.22254335260115601</v>
      </c>
      <c r="AL10" s="13"/>
      <c r="AM10" s="13">
        <v>0.161764705882353</v>
      </c>
      <c r="AN10" s="13">
        <v>9.6153846153846201E-2</v>
      </c>
      <c r="AO10" s="13">
        <v>0.19259259259259301</v>
      </c>
      <c r="AP10" s="13"/>
      <c r="AQ10" s="13">
        <v>0.17551622418879101</v>
      </c>
      <c r="AR10" s="13">
        <v>0.18593750000000001</v>
      </c>
      <c r="AS10" s="13"/>
      <c r="AT10" s="13">
        <v>0.19819819819819801</v>
      </c>
      <c r="AU10" s="13">
        <v>0.17518248175182499</v>
      </c>
      <c r="AV10" s="13"/>
      <c r="AW10" s="13">
        <v>0.15014164305948999</v>
      </c>
      <c r="AX10" s="13">
        <v>0.19097586568730299</v>
      </c>
      <c r="AY10" s="13"/>
      <c r="AZ10" s="13">
        <v>0.18450184501844999</v>
      </c>
      <c r="BA10" s="13">
        <v>0.17631578947368401</v>
      </c>
      <c r="BB10" s="13"/>
      <c r="BC10" s="13">
        <v>0.16666666666666699</v>
      </c>
      <c r="BD10" s="13">
        <v>0.21304347826087</v>
      </c>
      <c r="BE10" s="13"/>
      <c r="BF10" s="13">
        <v>0.154411764705882</v>
      </c>
      <c r="BG10" s="13">
        <v>0.174528301886792</v>
      </c>
      <c r="BH10" s="13"/>
      <c r="BI10" s="13">
        <v>0.188405797101449</v>
      </c>
      <c r="BJ10" s="13">
        <v>0.179640718562874</v>
      </c>
      <c r="BK10" s="13"/>
      <c r="BL10" s="13">
        <v>0.2</v>
      </c>
      <c r="BM10" s="13">
        <v>0.169191919191919</v>
      </c>
    </row>
    <row r="11" spans="2:65" x14ac:dyDescent="0.3">
      <c r="B11" s="14" t="s">
        <v>421</v>
      </c>
      <c r="C11" s="13">
        <v>7.4130105900151302E-2</v>
      </c>
      <c r="D11" s="13">
        <v>8.98876404494382E-2</v>
      </c>
      <c r="E11" s="13">
        <v>6.06936416184971E-2</v>
      </c>
      <c r="F11" s="13"/>
      <c r="G11" s="13">
        <v>8.8397790055248601E-2</v>
      </c>
      <c r="H11" s="13">
        <v>7.0028011204481794E-2</v>
      </c>
      <c r="I11" s="13">
        <v>7.0110701107011106E-2</v>
      </c>
      <c r="J11" s="13">
        <v>7.5829383886255902E-2</v>
      </c>
      <c r="K11" s="13">
        <v>5.34351145038168E-2</v>
      </c>
      <c r="L11" s="13">
        <v>8.7719298245614002E-2</v>
      </c>
      <c r="M11" s="13"/>
      <c r="N11" s="13">
        <v>7.4468085106383003E-2</v>
      </c>
      <c r="O11" s="13">
        <v>7.3529411764705899E-2</v>
      </c>
      <c r="P11" s="13">
        <v>8.98876404494382E-2</v>
      </c>
      <c r="Q11" s="13">
        <v>6.5830721003134807E-2</v>
      </c>
      <c r="R11" s="13"/>
      <c r="S11" s="13">
        <v>6.2283737024221401E-2</v>
      </c>
      <c r="T11" s="13">
        <v>6.7164179104477598E-2</v>
      </c>
      <c r="U11" s="13">
        <v>6.4516129032258104E-2</v>
      </c>
      <c r="V11" s="13">
        <v>5.7142857142857099E-2</v>
      </c>
      <c r="W11" s="13">
        <v>8.40336134453782E-2</v>
      </c>
      <c r="X11" s="13">
        <v>0.11363636363636399</v>
      </c>
      <c r="Y11" s="13">
        <v>5.60747663551402E-2</v>
      </c>
      <c r="Z11" s="13">
        <v>0.133333333333333</v>
      </c>
      <c r="AA11" s="13">
        <v>5.6603773584905703E-2</v>
      </c>
      <c r="AB11" s="13">
        <v>0.12765957446808501</v>
      </c>
      <c r="AC11" s="13">
        <v>4.4117647058823498E-2</v>
      </c>
      <c r="AD11" s="13">
        <v>8.6956521739130405E-2</v>
      </c>
      <c r="AE11" s="13"/>
      <c r="AF11" s="13">
        <v>7.7791718946047694E-2</v>
      </c>
      <c r="AG11" s="13">
        <v>7.0038910505836605E-2</v>
      </c>
      <c r="AH11" s="13"/>
      <c r="AI11" s="13">
        <v>9.74576271186441E-2</v>
      </c>
      <c r="AJ11" s="13">
        <v>9.0909090909090898E-2</v>
      </c>
      <c r="AK11" s="13">
        <v>7.5144508670520194E-2</v>
      </c>
      <c r="AL11" s="13"/>
      <c r="AM11" s="13">
        <v>0.11764705882352899</v>
      </c>
      <c r="AN11" s="13">
        <v>9.6153846153846201E-2</v>
      </c>
      <c r="AO11" s="13">
        <v>9.6296296296296297E-2</v>
      </c>
      <c r="AP11" s="13"/>
      <c r="AQ11" s="13">
        <v>6.1946902654867297E-2</v>
      </c>
      <c r="AR11" s="13">
        <v>8.59375E-2</v>
      </c>
      <c r="AS11" s="13"/>
      <c r="AT11" s="13">
        <v>6.6066066066066104E-2</v>
      </c>
      <c r="AU11" s="13">
        <v>7.6120959332638197E-2</v>
      </c>
      <c r="AV11" s="13"/>
      <c r="AW11" s="13">
        <v>9.0651558073654395E-2</v>
      </c>
      <c r="AX11" s="13">
        <v>6.8205666316893995E-2</v>
      </c>
      <c r="AY11" s="13"/>
      <c r="AZ11" s="13">
        <v>8.4870848708487101E-2</v>
      </c>
      <c r="BA11" s="13">
        <v>6.7105263157894696E-2</v>
      </c>
      <c r="BB11" s="13"/>
      <c r="BC11" s="13">
        <v>9.4827586206896505E-2</v>
      </c>
      <c r="BD11" s="13">
        <v>6.9565217391304293E-2</v>
      </c>
      <c r="BE11" s="13"/>
      <c r="BF11" s="13">
        <v>8.0882352941176502E-2</v>
      </c>
      <c r="BG11" s="13">
        <v>0.10377358490565999</v>
      </c>
      <c r="BH11" s="13"/>
      <c r="BI11" s="13">
        <v>9.4202898550724598E-2</v>
      </c>
      <c r="BJ11" s="13">
        <v>7.1856287425149698E-2</v>
      </c>
      <c r="BK11" s="13"/>
      <c r="BL11" s="13">
        <v>7.1287128712871295E-2</v>
      </c>
      <c r="BM11" s="13">
        <v>7.4494949494949503E-2</v>
      </c>
    </row>
    <row r="12" spans="2:65" x14ac:dyDescent="0.3">
      <c r="B12" s="14" t="s">
        <v>91</v>
      </c>
      <c r="C12" s="22">
        <v>8.4720121028744294E-2</v>
      </c>
      <c r="D12" s="22">
        <v>7.8651685393258397E-2</v>
      </c>
      <c r="E12" s="22">
        <v>8.8150289017340996E-2</v>
      </c>
      <c r="F12" s="22"/>
      <c r="G12" s="22">
        <v>5.5248618784530398E-2</v>
      </c>
      <c r="H12" s="22">
        <v>7.0028011204481794E-2</v>
      </c>
      <c r="I12" s="22">
        <v>9.5940959409594101E-2</v>
      </c>
      <c r="J12" s="22">
        <v>0.127962085308057</v>
      </c>
      <c r="K12" s="22">
        <v>9.9236641221374003E-2</v>
      </c>
      <c r="L12" s="22">
        <v>6.4327485380116997E-2</v>
      </c>
      <c r="M12" s="22"/>
      <c r="N12" s="22">
        <v>7.0212765957446799E-2</v>
      </c>
      <c r="O12" s="22">
        <v>0.108823529411765</v>
      </c>
      <c r="P12" s="22">
        <v>6.7415730337078594E-2</v>
      </c>
      <c r="Q12" s="22">
        <v>9.0909090909090898E-2</v>
      </c>
      <c r="R12" s="22"/>
      <c r="S12" s="22">
        <v>8.9965397923875395E-2</v>
      </c>
      <c r="T12" s="22">
        <v>0.134328358208955</v>
      </c>
      <c r="U12" s="22">
        <v>3.2258064516128997E-2</v>
      </c>
      <c r="V12" s="22">
        <v>8.5714285714285701E-2</v>
      </c>
      <c r="W12" s="22">
        <v>8.40336134453782E-2</v>
      </c>
      <c r="X12" s="22">
        <v>9.0909090909090898E-2</v>
      </c>
      <c r="Y12" s="22">
        <v>0.10280373831775701</v>
      </c>
      <c r="Z12" s="22">
        <v>3.3333333333333298E-2</v>
      </c>
      <c r="AA12" s="22">
        <v>8.8050314465408799E-2</v>
      </c>
      <c r="AB12" s="22">
        <v>1.0638297872340399E-2</v>
      </c>
      <c r="AC12" s="22">
        <v>8.8235294117647106E-2</v>
      </c>
      <c r="AD12" s="22">
        <v>8.6956521739130405E-2</v>
      </c>
      <c r="AE12" s="22"/>
      <c r="AF12" s="22">
        <v>7.15181932245922E-2</v>
      </c>
      <c r="AG12" s="22">
        <v>0.105058365758755</v>
      </c>
      <c r="AH12" s="22"/>
      <c r="AI12" s="22">
        <v>8.8983050847457598E-2</v>
      </c>
      <c r="AJ12" s="22">
        <v>6.4935064935064901E-2</v>
      </c>
      <c r="AK12" s="22">
        <v>8.3815028901734104E-2</v>
      </c>
      <c r="AL12" s="22"/>
      <c r="AM12" s="22">
        <v>4.4117647058823498E-2</v>
      </c>
      <c r="AN12" s="22">
        <v>7.69230769230769E-2</v>
      </c>
      <c r="AO12" s="22">
        <v>0.11851851851851899</v>
      </c>
      <c r="AP12" s="22"/>
      <c r="AQ12" s="22">
        <v>6.3421828908554606E-2</v>
      </c>
      <c r="AR12" s="22">
        <v>0.10781250000000001</v>
      </c>
      <c r="AS12" s="22"/>
      <c r="AT12" s="22">
        <v>6.6066066066066104E-2</v>
      </c>
      <c r="AU12" s="22">
        <v>9.2805005213764294E-2</v>
      </c>
      <c r="AV12" s="22"/>
      <c r="AW12" s="22">
        <v>0.10481586402266301</v>
      </c>
      <c r="AX12" s="22">
        <v>7.4501573976914995E-2</v>
      </c>
      <c r="AY12" s="22"/>
      <c r="AZ12" s="22">
        <v>9.5940959409594101E-2</v>
      </c>
      <c r="BA12" s="22">
        <v>7.1052631578947395E-2</v>
      </c>
      <c r="BB12" s="22"/>
      <c r="BC12" s="22">
        <v>5.4597701149425297E-2</v>
      </c>
      <c r="BD12" s="22">
        <v>0.108695652173913</v>
      </c>
      <c r="BE12" s="22"/>
      <c r="BF12" s="22">
        <v>5.8823529411764698E-2</v>
      </c>
      <c r="BG12" s="22">
        <v>5.1886792452830198E-2</v>
      </c>
      <c r="BH12" s="22"/>
      <c r="BI12" s="22">
        <v>3.6231884057971002E-2</v>
      </c>
      <c r="BJ12" s="22">
        <v>8.9820359281437098E-2</v>
      </c>
      <c r="BK12" s="22"/>
      <c r="BL12" s="22">
        <v>9.3069306930693096E-2</v>
      </c>
      <c r="BM12" s="22">
        <v>7.8282828282828301E-2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0.43797276853252598</v>
      </c>
      <c r="D8" s="13">
        <v>0.39486356340288897</v>
      </c>
      <c r="E8" s="13">
        <v>0.48121387283236999</v>
      </c>
      <c r="F8" s="13"/>
      <c r="G8" s="13">
        <v>0.40331491712707201</v>
      </c>
      <c r="H8" s="13">
        <v>0.49019607843137297</v>
      </c>
      <c r="I8" s="13">
        <v>0.44649446494464901</v>
      </c>
      <c r="J8" s="13">
        <v>0.464454976303318</v>
      </c>
      <c r="K8" s="13">
        <v>0.41221374045801501</v>
      </c>
      <c r="L8" s="13">
        <v>0.33918128654970803</v>
      </c>
      <c r="M8" s="13"/>
      <c r="N8" s="13">
        <v>0.47872340425531901</v>
      </c>
      <c r="O8" s="13">
        <v>0.41176470588235298</v>
      </c>
      <c r="P8" s="13">
        <v>0.42134831460674199</v>
      </c>
      <c r="Q8" s="13">
        <v>0.41379310344827602</v>
      </c>
      <c r="R8" s="13"/>
      <c r="S8" s="13">
        <v>0.44290657439446401</v>
      </c>
      <c r="T8" s="13">
        <v>0.44776119402985098</v>
      </c>
      <c r="U8" s="13">
        <v>0.41935483870967699</v>
      </c>
      <c r="V8" s="13">
        <v>0.46666666666666701</v>
      </c>
      <c r="W8" s="13">
        <v>0.39495798319327702</v>
      </c>
      <c r="X8" s="13">
        <v>0.38636363636363602</v>
      </c>
      <c r="Y8" s="13">
        <v>0.47663551401869197</v>
      </c>
      <c r="Z8" s="13">
        <v>0.43333333333333302</v>
      </c>
      <c r="AA8" s="13">
        <v>0.43396226415094302</v>
      </c>
      <c r="AB8" s="13">
        <v>0.48936170212766</v>
      </c>
      <c r="AC8" s="13">
        <v>0.39705882352941202</v>
      </c>
      <c r="AD8" s="13">
        <v>0.52173913043478304</v>
      </c>
      <c r="AE8" s="13"/>
      <c r="AF8" s="13">
        <v>0.45420326223337498</v>
      </c>
      <c r="AG8" s="13">
        <v>0.41828793774319101</v>
      </c>
      <c r="AH8" s="13"/>
      <c r="AI8" s="13">
        <v>0.444915254237288</v>
      </c>
      <c r="AJ8" s="13">
        <v>0.38961038961039002</v>
      </c>
      <c r="AK8" s="13">
        <v>0.44219653179190699</v>
      </c>
      <c r="AL8" s="13"/>
      <c r="AM8" s="13">
        <v>0.52941176470588203</v>
      </c>
      <c r="AN8" s="13">
        <v>0.38461538461538503</v>
      </c>
      <c r="AO8" s="13">
        <v>0.31851851851851898</v>
      </c>
      <c r="AP8" s="13"/>
      <c r="AQ8" s="13">
        <v>0.48672566371681403</v>
      </c>
      <c r="AR8" s="13">
        <v>0.38906249999999998</v>
      </c>
      <c r="AS8" s="13"/>
      <c r="AT8" s="13">
        <v>0.48948948948949</v>
      </c>
      <c r="AU8" s="13">
        <v>0.42231491136600602</v>
      </c>
      <c r="AV8" s="13"/>
      <c r="AW8" s="13">
        <v>0.41926345609065202</v>
      </c>
      <c r="AX8" s="13">
        <v>0.44805876180482701</v>
      </c>
      <c r="AY8" s="13"/>
      <c r="AZ8" s="13">
        <v>0.40036900369003697</v>
      </c>
      <c r="BA8" s="13">
        <v>0.46578947368421098</v>
      </c>
      <c r="BB8" s="13"/>
      <c r="BC8" s="13">
        <v>0.46551724137931</v>
      </c>
      <c r="BD8" s="13">
        <v>0.38695652173912998</v>
      </c>
      <c r="BE8" s="13"/>
      <c r="BF8" s="13">
        <v>0.54411764705882304</v>
      </c>
      <c r="BG8" s="13">
        <v>0.41509433962264197</v>
      </c>
      <c r="BH8" s="13"/>
      <c r="BI8" s="13">
        <v>0.42028985507246402</v>
      </c>
      <c r="BJ8" s="13">
        <v>0.44225834046193302</v>
      </c>
      <c r="BK8" s="13"/>
      <c r="BL8" s="13">
        <v>0.41782178217821803</v>
      </c>
      <c r="BM8" s="13">
        <v>0.45833333333333298</v>
      </c>
    </row>
    <row r="9" spans="2:65" x14ac:dyDescent="0.3">
      <c r="B9" s="14" t="s">
        <v>88</v>
      </c>
      <c r="C9" s="13">
        <v>0.38350983358547702</v>
      </c>
      <c r="D9" s="13">
        <v>0.39486356340288897</v>
      </c>
      <c r="E9" s="13">
        <v>0.369942196531792</v>
      </c>
      <c r="F9" s="13"/>
      <c r="G9" s="13">
        <v>0.45856353591160198</v>
      </c>
      <c r="H9" s="13">
        <v>0.33333333333333298</v>
      </c>
      <c r="I9" s="13">
        <v>0.38745387453874502</v>
      </c>
      <c r="J9" s="13">
        <v>0.33175355450236999</v>
      </c>
      <c r="K9" s="13">
        <v>0.38931297709923701</v>
      </c>
      <c r="L9" s="13">
        <v>0.461988304093567</v>
      </c>
      <c r="M9" s="13"/>
      <c r="N9" s="13">
        <v>0.38510638297872302</v>
      </c>
      <c r="O9" s="13">
        <v>0.38823529411764701</v>
      </c>
      <c r="P9" s="13">
        <v>0.398876404494382</v>
      </c>
      <c r="Q9" s="13">
        <v>0.36363636363636398</v>
      </c>
      <c r="R9" s="13"/>
      <c r="S9" s="13">
        <v>0.40484429065743899</v>
      </c>
      <c r="T9" s="13">
        <v>0.365671641791045</v>
      </c>
      <c r="U9" s="13">
        <v>0.43548387096774199</v>
      </c>
      <c r="V9" s="13">
        <v>0.33333333333333298</v>
      </c>
      <c r="W9" s="13">
        <v>0.42857142857142899</v>
      </c>
      <c r="X9" s="13">
        <v>0.37121212121212099</v>
      </c>
      <c r="Y9" s="13">
        <v>0.34579439252336402</v>
      </c>
      <c r="Z9" s="13">
        <v>0.36666666666666697</v>
      </c>
      <c r="AA9" s="13">
        <v>0.383647798742138</v>
      </c>
      <c r="AB9" s="13">
        <v>0.39361702127659598</v>
      </c>
      <c r="AC9" s="13">
        <v>0.36764705882352899</v>
      </c>
      <c r="AD9" s="13">
        <v>0.34782608695652201</v>
      </c>
      <c r="AE9" s="13"/>
      <c r="AF9" s="13">
        <v>0.385194479297365</v>
      </c>
      <c r="AG9" s="13">
        <v>0.37743190661478598</v>
      </c>
      <c r="AH9" s="13"/>
      <c r="AI9" s="13">
        <v>0.38135593220338998</v>
      </c>
      <c r="AJ9" s="13">
        <v>0.40259740259740301</v>
      </c>
      <c r="AK9" s="13">
        <v>0.39595375722543402</v>
      </c>
      <c r="AL9" s="13"/>
      <c r="AM9" s="13">
        <v>0.35294117647058798</v>
      </c>
      <c r="AN9" s="13">
        <v>0.30769230769230799</v>
      </c>
      <c r="AO9" s="13">
        <v>0.48888888888888898</v>
      </c>
      <c r="AP9" s="13"/>
      <c r="AQ9" s="13">
        <v>0.35398230088495602</v>
      </c>
      <c r="AR9" s="13">
        <v>0.4140625</v>
      </c>
      <c r="AS9" s="13"/>
      <c r="AT9" s="13">
        <v>0.33933933933933902</v>
      </c>
      <c r="AU9" s="13">
        <v>0.39520333680917602</v>
      </c>
      <c r="AV9" s="13"/>
      <c r="AW9" s="13">
        <v>0.388101983002833</v>
      </c>
      <c r="AX9" s="13">
        <v>0.38195173137460697</v>
      </c>
      <c r="AY9" s="13"/>
      <c r="AZ9" s="13">
        <v>0.40036900369003697</v>
      </c>
      <c r="BA9" s="13">
        <v>0.37368421052631601</v>
      </c>
      <c r="BB9" s="13"/>
      <c r="BC9" s="13">
        <v>0.34770114942528701</v>
      </c>
      <c r="BD9" s="13">
        <v>0.44782608695652198</v>
      </c>
      <c r="BE9" s="13"/>
      <c r="BF9" s="13">
        <v>0.308823529411765</v>
      </c>
      <c r="BG9" s="13">
        <v>0.37264150943396201</v>
      </c>
      <c r="BH9" s="13"/>
      <c r="BI9" s="13">
        <v>0.34057971014492799</v>
      </c>
      <c r="BJ9" s="13">
        <v>0.38836612489307099</v>
      </c>
      <c r="BK9" s="13"/>
      <c r="BL9" s="13">
        <v>0.40396039603960399</v>
      </c>
      <c r="BM9" s="13">
        <v>0.36868686868686901</v>
      </c>
    </row>
    <row r="10" spans="2:65" x14ac:dyDescent="0.3">
      <c r="B10" s="14" t="s">
        <v>420</v>
      </c>
      <c r="C10" s="13">
        <v>0.11195158850226899</v>
      </c>
      <c r="D10" s="13">
        <v>0.13483146067415699</v>
      </c>
      <c r="E10" s="13">
        <v>9.2485549132948E-2</v>
      </c>
      <c r="F10" s="13"/>
      <c r="G10" s="13">
        <v>9.9447513812154706E-2</v>
      </c>
      <c r="H10" s="13">
        <v>0.123249299719888</v>
      </c>
      <c r="I10" s="13">
        <v>9.2250922509225106E-2</v>
      </c>
      <c r="J10" s="13">
        <v>0.11374407582938401</v>
      </c>
      <c r="K10" s="13">
        <v>0.122137404580153</v>
      </c>
      <c r="L10" s="13">
        <v>0.12280701754386</v>
      </c>
      <c r="M10" s="13"/>
      <c r="N10" s="13">
        <v>8.0851063829787198E-2</v>
      </c>
      <c r="O10" s="13">
        <v>0.129411764705882</v>
      </c>
      <c r="P10" s="13">
        <v>0.123595505617978</v>
      </c>
      <c r="Q10" s="13">
        <v>0.13479623824451401</v>
      </c>
      <c r="R10" s="13"/>
      <c r="S10" s="13">
        <v>9.6885813148788899E-2</v>
      </c>
      <c r="T10" s="13">
        <v>0.104477611940299</v>
      </c>
      <c r="U10" s="13">
        <v>0.112903225806452</v>
      </c>
      <c r="V10" s="13">
        <v>0.14285714285714299</v>
      </c>
      <c r="W10" s="13">
        <v>0.11764705882352899</v>
      </c>
      <c r="X10" s="13">
        <v>0.12878787878787901</v>
      </c>
      <c r="Y10" s="13">
        <v>0.11214953271028</v>
      </c>
      <c r="Z10" s="13">
        <v>0.16666666666666699</v>
      </c>
      <c r="AA10" s="13">
        <v>0.11949685534591201</v>
      </c>
      <c r="AB10" s="13">
        <v>7.4468085106383003E-2</v>
      </c>
      <c r="AC10" s="13">
        <v>0.11764705882352899</v>
      </c>
      <c r="AD10" s="13">
        <v>8.6956521739130405E-2</v>
      </c>
      <c r="AE10" s="13"/>
      <c r="AF10" s="13">
        <v>0.105395232120452</v>
      </c>
      <c r="AG10" s="13">
        <v>0.122568093385214</v>
      </c>
      <c r="AH10" s="13"/>
      <c r="AI10" s="13">
        <v>0.110169491525424</v>
      </c>
      <c r="AJ10" s="13">
        <v>0.15584415584415601</v>
      </c>
      <c r="AK10" s="13">
        <v>0.10404624277456601</v>
      </c>
      <c r="AL10" s="13"/>
      <c r="AM10" s="13">
        <v>0.10294117647058799</v>
      </c>
      <c r="AN10" s="13">
        <v>0.19230769230769201</v>
      </c>
      <c r="AO10" s="13">
        <v>0.11851851851851899</v>
      </c>
      <c r="AP10" s="13"/>
      <c r="AQ10" s="13">
        <v>0.104719764011799</v>
      </c>
      <c r="AR10" s="13">
        <v>0.11874999999999999</v>
      </c>
      <c r="AS10" s="13"/>
      <c r="AT10" s="13">
        <v>0.11111111111111099</v>
      </c>
      <c r="AU10" s="13">
        <v>0.112617309697602</v>
      </c>
      <c r="AV10" s="13"/>
      <c r="AW10" s="13">
        <v>0.113314447592068</v>
      </c>
      <c r="AX10" s="13">
        <v>0.10912906610703001</v>
      </c>
      <c r="AY10" s="13"/>
      <c r="AZ10" s="13">
        <v>0.116236162361624</v>
      </c>
      <c r="BA10" s="13">
        <v>0.107894736842105</v>
      </c>
      <c r="BB10" s="13"/>
      <c r="BC10" s="13">
        <v>0.123563218390805</v>
      </c>
      <c r="BD10" s="13">
        <v>0.108695652173913</v>
      </c>
      <c r="BE10" s="13"/>
      <c r="BF10" s="13">
        <v>9.5588235294117599E-2</v>
      </c>
      <c r="BG10" s="13">
        <v>0.14150943396226401</v>
      </c>
      <c r="BH10" s="13"/>
      <c r="BI10" s="13">
        <v>0.14492753623188401</v>
      </c>
      <c r="BJ10" s="13">
        <v>0.10692899914456799</v>
      </c>
      <c r="BK10" s="13"/>
      <c r="BL10" s="13">
        <v>0.110891089108911</v>
      </c>
      <c r="BM10" s="13">
        <v>0.10606060606060599</v>
      </c>
    </row>
    <row r="11" spans="2:65" x14ac:dyDescent="0.3">
      <c r="B11" s="14" t="s">
        <v>421</v>
      </c>
      <c r="C11" s="13">
        <v>3.2526475037821502E-2</v>
      </c>
      <c r="D11" s="13">
        <v>4.8154093097913298E-2</v>
      </c>
      <c r="E11" s="13">
        <v>1.87861271676301E-2</v>
      </c>
      <c r="F11" s="13"/>
      <c r="G11" s="13">
        <v>2.7624309392265199E-2</v>
      </c>
      <c r="H11" s="13">
        <v>2.5210084033613401E-2</v>
      </c>
      <c r="I11" s="13">
        <v>2.9520295202952001E-2</v>
      </c>
      <c r="J11" s="13">
        <v>5.2132701421800903E-2</v>
      </c>
      <c r="K11" s="13">
        <v>3.8167938931297697E-2</v>
      </c>
      <c r="L11" s="13">
        <v>2.9239766081871298E-2</v>
      </c>
      <c r="M11" s="13"/>
      <c r="N11" s="13">
        <v>3.1914893617021302E-2</v>
      </c>
      <c r="O11" s="13">
        <v>3.8235294117647103E-2</v>
      </c>
      <c r="P11" s="13">
        <v>2.8089887640449399E-2</v>
      </c>
      <c r="Q11" s="13">
        <v>3.1347962382445103E-2</v>
      </c>
      <c r="R11" s="13"/>
      <c r="S11" s="13">
        <v>3.1141868512110701E-2</v>
      </c>
      <c r="T11" s="13">
        <v>2.9850746268656699E-2</v>
      </c>
      <c r="U11" s="13">
        <v>0</v>
      </c>
      <c r="V11" s="13">
        <v>2.8571428571428598E-2</v>
      </c>
      <c r="W11" s="13">
        <v>3.3613445378151301E-2</v>
      </c>
      <c r="X11" s="13">
        <v>3.7878787878787901E-2</v>
      </c>
      <c r="Y11" s="13">
        <v>3.7383177570093497E-2</v>
      </c>
      <c r="Z11" s="13">
        <v>3.3333333333333298E-2</v>
      </c>
      <c r="AA11" s="13">
        <v>1.88679245283019E-2</v>
      </c>
      <c r="AB11" s="13">
        <v>4.2553191489361701E-2</v>
      </c>
      <c r="AC11" s="13">
        <v>8.8235294117647106E-2</v>
      </c>
      <c r="AD11" s="13">
        <v>0</v>
      </c>
      <c r="AE11" s="13"/>
      <c r="AF11" s="13">
        <v>3.3877038895859503E-2</v>
      </c>
      <c r="AG11" s="13">
        <v>2.91828793774319E-2</v>
      </c>
      <c r="AH11" s="13"/>
      <c r="AI11" s="13">
        <v>3.8135593220338999E-2</v>
      </c>
      <c r="AJ11" s="13">
        <v>3.8961038961039002E-2</v>
      </c>
      <c r="AK11" s="13">
        <v>3.17919075144509E-2</v>
      </c>
      <c r="AL11" s="13"/>
      <c r="AM11" s="13">
        <v>1.4705882352941201E-2</v>
      </c>
      <c r="AN11" s="13">
        <v>9.6153846153846201E-2</v>
      </c>
      <c r="AO11" s="13">
        <v>2.96296296296296E-2</v>
      </c>
      <c r="AP11" s="13"/>
      <c r="AQ11" s="13">
        <v>2.21238938053097E-2</v>
      </c>
      <c r="AR11" s="13">
        <v>4.2187500000000003E-2</v>
      </c>
      <c r="AS11" s="13"/>
      <c r="AT11" s="13">
        <v>2.4024024024024E-2</v>
      </c>
      <c r="AU11" s="13">
        <v>3.6496350364963501E-2</v>
      </c>
      <c r="AV11" s="13"/>
      <c r="AW11" s="13">
        <v>4.5325779036827198E-2</v>
      </c>
      <c r="AX11" s="13">
        <v>2.7282266526757599E-2</v>
      </c>
      <c r="AY11" s="13"/>
      <c r="AZ11" s="13">
        <v>3.87453874538745E-2</v>
      </c>
      <c r="BA11" s="13">
        <v>2.7631578947368399E-2</v>
      </c>
      <c r="BB11" s="13"/>
      <c r="BC11" s="13">
        <v>4.5977011494252901E-2</v>
      </c>
      <c r="BD11" s="13">
        <v>2.6086956521739101E-2</v>
      </c>
      <c r="BE11" s="13"/>
      <c r="BF11" s="13">
        <v>4.4117647058823498E-2</v>
      </c>
      <c r="BG11" s="13">
        <v>4.71698113207547E-2</v>
      </c>
      <c r="BH11" s="13"/>
      <c r="BI11" s="13">
        <v>5.7971014492753603E-2</v>
      </c>
      <c r="BJ11" s="13">
        <v>2.9940119760479E-2</v>
      </c>
      <c r="BK11" s="13"/>
      <c r="BL11" s="13">
        <v>2.9702970297029702E-2</v>
      </c>
      <c r="BM11" s="13">
        <v>3.5353535353535401E-2</v>
      </c>
    </row>
    <row r="12" spans="2:65" x14ac:dyDescent="0.3">
      <c r="B12" s="14" t="s">
        <v>91</v>
      </c>
      <c r="C12" s="22">
        <v>3.4039334341906202E-2</v>
      </c>
      <c r="D12" s="22">
        <v>2.7287319422150898E-2</v>
      </c>
      <c r="E12" s="22">
        <v>3.7572254335260097E-2</v>
      </c>
      <c r="F12" s="22"/>
      <c r="G12" s="22">
        <v>1.1049723756906099E-2</v>
      </c>
      <c r="H12" s="22">
        <v>2.8011204481792701E-2</v>
      </c>
      <c r="I12" s="22">
        <v>4.4280442804428E-2</v>
      </c>
      <c r="J12" s="22">
        <v>3.7914691943128E-2</v>
      </c>
      <c r="K12" s="22">
        <v>3.8167938931297697E-2</v>
      </c>
      <c r="L12" s="22">
        <v>4.6783625730994101E-2</v>
      </c>
      <c r="M12" s="22"/>
      <c r="N12" s="22">
        <v>2.3404255319148901E-2</v>
      </c>
      <c r="O12" s="22">
        <v>3.2352941176470598E-2</v>
      </c>
      <c r="P12" s="22">
        <v>2.8089887640449399E-2</v>
      </c>
      <c r="Q12" s="22">
        <v>5.6426332288401299E-2</v>
      </c>
      <c r="R12" s="22"/>
      <c r="S12" s="22">
        <v>2.42214532871972E-2</v>
      </c>
      <c r="T12" s="22">
        <v>5.22388059701493E-2</v>
      </c>
      <c r="U12" s="22">
        <v>3.2258064516128997E-2</v>
      </c>
      <c r="V12" s="22">
        <v>2.8571428571428598E-2</v>
      </c>
      <c r="W12" s="22">
        <v>2.5210084033613401E-2</v>
      </c>
      <c r="X12" s="22">
        <v>7.5757575757575801E-2</v>
      </c>
      <c r="Y12" s="22">
        <v>2.80373831775701E-2</v>
      </c>
      <c r="Z12" s="22">
        <v>0</v>
      </c>
      <c r="AA12" s="22">
        <v>4.40251572327044E-2</v>
      </c>
      <c r="AB12" s="22">
        <v>0</v>
      </c>
      <c r="AC12" s="22">
        <v>2.9411764705882401E-2</v>
      </c>
      <c r="AD12" s="22">
        <v>4.3478260869565202E-2</v>
      </c>
      <c r="AE12" s="22"/>
      <c r="AF12" s="22">
        <v>2.13299874529486E-2</v>
      </c>
      <c r="AG12" s="22">
        <v>5.2529182879377398E-2</v>
      </c>
      <c r="AH12" s="22"/>
      <c r="AI12" s="22">
        <v>2.5423728813559299E-2</v>
      </c>
      <c r="AJ12" s="22">
        <v>1.2987012987013E-2</v>
      </c>
      <c r="AK12" s="22">
        <v>2.6011560693641599E-2</v>
      </c>
      <c r="AL12" s="22"/>
      <c r="AM12" s="22">
        <v>0</v>
      </c>
      <c r="AN12" s="22">
        <v>1.9230769230769201E-2</v>
      </c>
      <c r="AO12" s="22">
        <v>4.4444444444444398E-2</v>
      </c>
      <c r="AP12" s="22"/>
      <c r="AQ12" s="22">
        <v>3.2448377581120902E-2</v>
      </c>
      <c r="AR12" s="22">
        <v>3.5937499999999997E-2</v>
      </c>
      <c r="AS12" s="22"/>
      <c r="AT12" s="22">
        <v>3.6036036036036001E-2</v>
      </c>
      <c r="AU12" s="22">
        <v>3.3368091762252299E-2</v>
      </c>
      <c r="AV12" s="22"/>
      <c r="AW12" s="22">
        <v>3.39943342776204E-2</v>
      </c>
      <c r="AX12" s="22">
        <v>3.3578174186778602E-2</v>
      </c>
      <c r="AY12" s="22"/>
      <c r="AZ12" s="22">
        <v>4.4280442804428E-2</v>
      </c>
      <c r="BA12" s="22">
        <v>2.5000000000000001E-2</v>
      </c>
      <c r="BB12" s="22"/>
      <c r="BC12" s="22">
        <v>1.72413793103448E-2</v>
      </c>
      <c r="BD12" s="22">
        <v>3.0434782608695699E-2</v>
      </c>
      <c r="BE12" s="22"/>
      <c r="BF12" s="22">
        <v>7.3529411764705899E-3</v>
      </c>
      <c r="BG12" s="22">
        <v>2.3584905660377398E-2</v>
      </c>
      <c r="BH12" s="22"/>
      <c r="BI12" s="22">
        <v>3.6231884057971002E-2</v>
      </c>
      <c r="BJ12" s="22">
        <v>3.2506415739948703E-2</v>
      </c>
      <c r="BK12" s="22"/>
      <c r="BL12" s="22">
        <v>3.7623762376237602E-2</v>
      </c>
      <c r="BM12" s="22">
        <v>3.1565656565656602E-2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0.46822995461422101</v>
      </c>
      <c r="D8" s="13">
        <v>0.41894060995184601</v>
      </c>
      <c r="E8" s="13">
        <v>0.51156069364161805</v>
      </c>
      <c r="F8" s="13"/>
      <c r="G8" s="13">
        <v>0.45303867403314901</v>
      </c>
      <c r="H8" s="13">
        <v>0.51540616246498605</v>
      </c>
      <c r="I8" s="13">
        <v>0.46863468634686301</v>
      </c>
      <c r="J8" s="13">
        <v>0.44549763033175399</v>
      </c>
      <c r="K8" s="13">
        <v>0.465648854961832</v>
      </c>
      <c r="L8" s="13">
        <v>0.41520467836257302</v>
      </c>
      <c r="M8" s="13"/>
      <c r="N8" s="13">
        <v>0.48510638297872299</v>
      </c>
      <c r="O8" s="13">
        <v>0.46470588235294102</v>
      </c>
      <c r="P8" s="13">
        <v>0.449438202247191</v>
      </c>
      <c r="Q8" s="13">
        <v>0.45454545454545497</v>
      </c>
      <c r="R8" s="13"/>
      <c r="S8" s="13">
        <v>0.49826989619377199</v>
      </c>
      <c r="T8" s="13">
        <v>0.462686567164179</v>
      </c>
      <c r="U8" s="13">
        <v>0.41935483870967699</v>
      </c>
      <c r="V8" s="13">
        <v>0.48571428571428599</v>
      </c>
      <c r="W8" s="13">
        <v>0.504201680672269</v>
      </c>
      <c r="X8" s="13">
        <v>0.37121212121212099</v>
      </c>
      <c r="Y8" s="13">
        <v>0.45794392523364502</v>
      </c>
      <c r="Z8" s="13">
        <v>0.5</v>
      </c>
      <c r="AA8" s="13">
        <v>0.446540880503145</v>
      </c>
      <c r="AB8" s="13">
        <v>0.47872340425531901</v>
      </c>
      <c r="AC8" s="13">
        <v>0.48529411764705899</v>
      </c>
      <c r="AD8" s="13">
        <v>0.60869565217391297</v>
      </c>
      <c r="AE8" s="13"/>
      <c r="AF8" s="13">
        <v>0.49058971141781699</v>
      </c>
      <c r="AG8" s="13">
        <v>0.439688715953307</v>
      </c>
      <c r="AH8" s="13"/>
      <c r="AI8" s="13">
        <v>0.49576271186440701</v>
      </c>
      <c r="AJ8" s="13">
        <v>0.493506493506494</v>
      </c>
      <c r="AK8" s="13">
        <v>0.43641618497109802</v>
      </c>
      <c r="AL8" s="13"/>
      <c r="AM8" s="13">
        <v>0.67647058823529405</v>
      </c>
      <c r="AN8" s="13">
        <v>0.36538461538461497</v>
      </c>
      <c r="AO8" s="13">
        <v>0.407407407407407</v>
      </c>
      <c r="AP8" s="13"/>
      <c r="AQ8" s="13">
        <v>0.50737463126843696</v>
      </c>
      <c r="AR8" s="13">
        <v>0.4296875</v>
      </c>
      <c r="AS8" s="13"/>
      <c r="AT8" s="13">
        <v>0.46846846846846801</v>
      </c>
      <c r="AU8" s="13">
        <v>0.47236704900938498</v>
      </c>
      <c r="AV8" s="13"/>
      <c r="AW8" s="13">
        <v>0.45892351274787502</v>
      </c>
      <c r="AX8" s="13">
        <v>0.47324239244491101</v>
      </c>
      <c r="AY8" s="13"/>
      <c r="AZ8" s="13">
        <v>0.44464944649446497</v>
      </c>
      <c r="BA8" s="13">
        <v>0.48552631578947397</v>
      </c>
      <c r="BB8" s="13"/>
      <c r="BC8" s="13">
        <v>0.48850574712643702</v>
      </c>
      <c r="BD8" s="13">
        <v>0.45217391304347798</v>
      </c>
      <c r="BE8" s="13"/>
      <c r="BF8" s="13">
        <v>0.48529411764705899</v>
      </c>
      <c r="BG8" s="13">
        <v>0.490566037735849</v>
      </c>
      <c r="BH8" s="13"/>
      <c r="BI8" s="13">
        <v>0.42753623188405798</v>
      </c>
      <c r="BJ8" s="13">
        <v>0.47305389221556898</v>
      </c>
      <c r="BK8" s="13"/>
      <c r="BL8" s="13">
        <v>0.46732673267326702</v>
      </c>
      <c r="BM8" s="13">
        <v>0.47474747474747497</v>
      </c>
    </row>
    <row r="9" spans="2:65" x14ac:dyDescent="0.3">
      <c r="B9" s="14" t="s">
        <v>88</v>
      </c>
      <c r="C9" s="13">
        <v>0.37216338880484101</v>
      </c>
      <c r="D9" s="13">
        <v>0.39004815409309801</v>
      </c>
      <c r="E9" s="13">
        <v>0.35549132947976902</v>
      </c>
      <c r="F9" s="13"/>
      <c r="G9" s="13">
        <v>0.40883977900552498</v>
      </c>
      <c r="H9" s="13">
        <v>0.330532212885154</v>
      </c>
      <c r="I9" s="13">
        <v>0.38745387453874502</v>
      </c>
      <c r="J9" s="13">
        <v>0.36018957345971597</v>
      </c>
      <c r="K9" s="13">
        <v>0.37404580152671801</v>
      </c>
      <c r="L9" s="13">
        <v>0.40935672514619897</v>
      </c>
      <c r="M9" s="13"/>
      <c r="N9" s="13">
        <v>0.36808510638297898</v>
      </c>
      <c r="O9" s="13">
        <v>0.36764705882352899</v>
      </c>
      <c r="P9" s="13">
        <v>0.398876404494382</v>
      </c>
      <c r="Q9" s="13">
        <v>0.36990595611285298</v>
      </c>
      <c r="R9" s="13"/>
      <c r="S9" s="13">
        <v>0.37024221453287198</v>
      </c>
      <c r="T9" s="13">
        <v>0.35820895522388102</v>
      </c>
      <c r="U9" s="13">
        <v>0.35483870967741898</v>
      </c>
      <c r="V9" s="13">
        <v>0.32380952380952399</v>
      </c>
      <c r="W9" s="13">
        <v>0.36134453781512599</v>
      </c>
      <c r="X9" s="13">
        <v>0.40909090909090901</v>
      </c>
      <c r="Y9" s="13">
        <v>0.36448598130841098</v>
      </c>
      <c r="Z9" s="13">
        <v>0.4</v>
      </c>
      <c r="AA9" s="13">
        <v>0.40251572327044</v>
      </c>
      <c r="AB9" s="13">
        <v>0.41489361702127697</v>
      </c>
      <c r="AC9" s="13">
        <v>0.33823529411764702</v>
      </c>
      <c r="AD9" s="13">
        <v>0.30434782608695699</v>
      </c>
      <c r="AE9" s="13"/>
      <c r="AF9" s="13">
        <v>0.35257214554579702</v>
      </c>
      <c r="AG9" s="13">
        <v>0.39688715953307402</v>
      </c>
      <c r="AH9" s="13"/>
      <c r="AI9" s="13">
        <v>0.338983050847458</v>
      </c>
      <c r="AJ9" s="13">
        <v>0.337662337662338</v>
      </c>
      <c r="AK9" s="13">
        <v>0.40751445086705201</v>
      </c>
      <c r="AL9" s="13"/>
      <c r="AM9" s="13">
        <v>0.23529411764705899</v>
      </c>
      <c r="AN9" s="13">
        <v>0.480769230769231</v>
      </c>
      <c r="AO9" s="13">
        <v>0.37037037037037002</v>
      </c>
      <c r="AP9" s="13"/>
      <c r="AQ9" s="13">
        <v>0.35988200589970498</v>
      </c>
      <c r="AR9" s="13">
        <v>0.38437500000000002</v>
      </c>
      <c r="AS9" s="13"/>
      <c r="AT9" s="13">
        <v>0.36936936936936898</v>
      </c>
      <c r="AU9" s="13">
        <v>0.36704900938477603</v>
      </c>
      <c r="AV9" s="13"/>
      <c r="AW9" s="13">
        <v>0.37393767705382402</v>
      </c>
      <c r="AX9" s="13">
        <v>0.371458551941238</v>
      </c>
      <c r="AY9" s="13"/>
      <c r="AZ9" s="13">
        <v>0.367158671586716</v>
      </c>
      <c r="BA9" s="13">
        <v>0.37631578947368399</v>
      </c>
      <c r="BB9" s="13"/>
      <c r="BC9" s="13">
        <v>0.35344827586206901</v>
      </c>
      <c r="BD9" s="13">
        <v>0.39565217391304303</v>
      </c>
      <c r="BE9" s="13"/>
      <c r="BF9" s="13">
        <v>0.35294117647058798</v>
      </c>
      <c r="BG9" s="13">
        <v>0.35377358490566002</v>
      </c>
      <c r="BH9" s="13"/>
      <c r="BI9" s="13">
        <v>0.39130434782608697</v>
      </c>
      <c r="BJ9" s="13">
        <v>0.37040205303678397</v>
      </c>
      <c r="BK9" s="13"/>
      <c r="BL9" s="13">
        <v>0.366336633663366</v>
      </c>
      <c r="BM9" s="13">
        <v>0.37373737373737398</v>
      </c>
    </row>
    <row r="10" spans="2:65" x14ac:dyDescent="0.3">
      <c r="B10" s="14" t="s">
        <v>420</v>
      </c>
      <c r="C10" s="13">
        <v>9.6822995461422104E-2</v>
      </c>
      <c r="D10" s="13">
        <v>0.115569823434992</v>
      </c>
      <c r="E10" s="13">
        <v>8.0924855491329495E-2</v>
      </c>
      <c r="F10" s="13"/>
      <c r="G10" s="13">
        <v>0.116022099447514</v>
      </c>
      <c r="H10" s="13">
        <v>9.5238095238095205E-2</v>
      </c>
      <c r="I10" s="13">
        <v>0.10332103321033199</v>
      </c>
      <c r="J10" s="13">
        <v>7.5829383886255902E-2</v>
      </c>
      <c r="K10" s="13">
        <v>8.3969465648855005E-2</v>
      </c>
      <c r="L10" s="13">
        <v>0.105263157894737</v>
      </c>
      <c r="M10" s="13"/>
      <c r="N10" s="13">
        <v>0.1</v>
      </c>
      <c r="O10" s="13">
        <v>9.1176470588235303E-2</v>
      </c>
      <c r="P10" s="13">
        <v>8.4269662921348298E-2</v>
      </c>
      <c r="Q10" s="13">
        <v>0.10344827586206901</v>
      </c>
      <c r="R10" s="13"/>
      <c r="S10" s="13">
        <v>7.2664359861591699E-2</v>
      </c>
      <c r="T10" s="13">
        <v>0.104477611940299</v>
      </c>
      <c r="U10" s="13">
        <v>0.16129032258064499</v>
      </c>
      <c r="V10" s="13">
        <v>0.14285714285714299</v>
      </c>
      <c r="W10" s="13">
        <v>0.10084033613445401</v>
      </c>
      <c r="X10" s="13">
        <v>0.10606060606060599</v>
      </c>
      <c r="Y10" s="13">
        <v>0.11214953271028</v>
      </c>
      <c r="Z10" s="13">
        <v>3.3333333333333298E-2</v>
      </c>
      <c r="AA10" s="13">
        <v>9.4339622641509399E-2</v>
      </c>
      <c r="AB10" s="13">
        <v>8.5106382978723402E-2</v>
      </c>
      <c r="AC10" s="13">
        <v>8.8235294117647106E-2</v>
      </c>
      <c r="AD10" s="13">
        <v>0</v>
      </c>
      <c r="AE10" s="13"/>
      <c r="AF10" s="13">
        <v>0.10664993726474301</v>
      </c>
      <c r="AG10" s="13">
        <v>7.9766536964980497E-2</v>
      </c>
      <c r="AH10" s="13"/>
      <c r="AI10" s="13">
        <v>0.12288135593220301</v>
      </c>
      <c r="AJ10" s="13">
        <v>0.14285714285714299</v>
      </c>
      <c r="AK10" s="13">
        <v>9.8265895953757204E-2</v>
      </c>
      <c r="AL10" s="13"/>
      <c r="AM10" s="13">
        <v>8.8235294117647106E-2</v>
      </c>
      <c r="AN10" s="13">
        <v>0.115384615384615</v>
      </c>
      <c r="AO10" s="13">
        <v>0.162962962962963</v>
      </c>
      <c r="AP10" s="13"/>
      <c r="AQ10" s="13">
        <v>9.2920353982300904E-2</v>
      </c>
      <c r="AR10" s="13">
        <v>0.1015625</v>
      </c>
      <c r="AS10" s="13"/>
      <c r="AT10" s="13">
        <v>0.114114114114114</v>
      </c>
      <c r="AU10" s="13">
        <v>9.0719499478623594E-2</v>
      </c>
      <c r="AV10" s="13"/>
      <c r="AW10" s="13">
        <v>0.110481586402266</v>
      </c>
      <c r="AX10" s="13">
        <v>9.0241343126967494E-2</v>
      </c>
      <c r="AY10" s="13"/>
      <c r="AZ10" s="13">
        <v>9.9630996309963096E-2</v>
      </c>
      <c r="BA10" s="13">
        <v>9.3421052631578905E-2</v>
      </c>
      <c r="BB10" s="13"/>
      <c r="BC10" s="13">
        <v>0.117816091954023</v>
      </c>
      <c r="BD10" s="13">
        <v>9.5652173913043495E-2</v>
      </c>
      <c r="BE10" s="13"/>
      <c r="BF10" s="13">
        <v>0.11764705882352899</v>
      </c>
      <c r="BG10" s="13">
        <v>0.117924528301887</v>
      </c>
      <c r="BH10" s="13"/>
      <c r="BI10" s="13">
        <v>0.13043478260869601</v>
      </c>
      <c r="BJ10" s="13">
        <v>9.1531223267750206E-2</v>
      </c>
      <c r="BK10" s="13"/>
      <c r="BL10" s="13">
        <v>9.9009900990099001E-2</v>
      </c>
      <c r="BM10" s="13">
        <v>9.0909090909090898E-2</v>
      </c>
    </row>
    <row r="11" spans="2:65" x14ac:dyDescent="0.3">
      <c r="B11" s="14" t="s">
        <v>421</v>
      </c>
      <c r="C11" s="13">
        <v>3.4039334341906202E-2</v>
      </c>
      <c r="D11" s="13">
        <v>5.4574638844301797E-2</v>
      </c>
      <c r="E11" s="13">
        <v>1.5895953757225401E-2</v>
      </c>
      <c r="F11" s="13"/>
      <c r="G11" s="13">
        <v>1.6574585635359101E-2</v>
      </c>
      <c r="H11" s="13">
        <v>3.0812324929972001E-2</v>
      </c>
      <c r="I11" s="13">
        <v>1.8450184501845001E-2</v>
      </c>
      <c r="J11" s="13">
        <v>5.6872037914691899E-2</v>
      </c>
      <c r="K11" s="13">
        <v>4.58015267175573E-2</v>
      </c>
      <c r="L11" s="13">
        <v>4.6783625730994101E-2</v>
      </c>
      <c r="M11" s="13"/>
      <c r="N11" s="13">
        <v>2.3404255319148901E-2</v>
      </c>
      <c r="O11" s="13">
        <v>0.05</v>
      </c>
      <c r="P11" s="13">
        <v>3.9325842696629199E-2</v>
      </c>
      <c r="Q11" s="13">
        <v>3.1347962382445103E-2</v>
      </c>
      <c r="R11" s="13"/>
      <c r="S11" s="13">
        <v>3.1141868512110701E-2</v>
      </c>
      <c r="T11" s="13">
        <v>5.22388059701493E-2</v>
      </c>
      <c r="U11" s="13">
        <v>1.6129032258064498E-2</v>
      </c>
      <c r="V11" s="13">
        <v>2.8571428571428598E-2</v>
      </c>
      <c r="W11" s="13">
        <v>1.6806722689075598E-2</v>
      </c>
      <c r="X11" s="13">
        <v>3.7878787878787901E-2</v>
      </c>
      <c r="Y11" s="13">
        <v>4.67289719626168E-2</v>
      </c>
      <c r="Z11" s="13">
        <v>6.6666666666666693E-2</v>
      </c>
      <c r="AA11" s="13">
        <v>3.77358490566038E-2</v>
      </c>
      <c r="AB11" s="13">
        <v>2.1276595744680899E-2</v>
      </c>
      <c r="AC11" s="13">
        <v>2.9411764705882401E-2</v>
      </c>
      <c r="AD11" s="13">
        <v>4.3478260869565202E-2</v>
      </c>
      <c r="AE11" s="13"/>
      <c r="AF11" s="13">
        <v>3.0112923462986201E-2</v>
      </c>
      <c r="AG11" s="13">
        <v>4.0856031128404698E-2</v>
      </c>
      <c r="AH11" s="13"/>
      <c r="AI11" s="13">
        <v>2.9661016949152502E-2</v>
      </c>
      <c r="AJ11" s="13">
        <v>1.2987012987013E-2</v>
      </c>
      <c r="AK11" s="13">
        <v>3.17919075144509E-2</v>
      </c>
      <c r="AL11" s="13"/>
      <c r="AM11" s="13">
        <v>0</v>
      </c>
      <c r="AN11" s="13">
        <v>3.8461538461538498E-2</v>
      </c>
      <c r="AO11" s="13">
        <v>4.4444444444444398E-2</v>
      </c>
      <c r="AP11" s="13"/>
      <c r="AQ11" s="13">
        <v>1.62241887905605E-2</v>
      </c>
      <c r="AR11" s="13">
        <v>0.05</v>
      </c>
      <c r="AS11" s="13"/>
      <c r="AT11" s="13">
        <v>2.4024024024024E-2</v>
      </c>
      <c r="AU11" s="13">
        <v>3.8581856100104298E-2</v>
      </c>
      <c r="AV11" s="13"/>
      <c r="AW11" s="13">
        <v>2.8328611898017001E-2</v>
      </c>
      <c r="AX11" s="13">
        <v>3.5676810073452303E-2</v>
      </c>
      <c r="AY11" s="13"/>
      <c r="AZ11" s="13">
        <v>5.1660516605166101E-2</v>
      </c>
      <c r="BA11" s="13">
        <v>2.23684210526316E-2</v>
      </c>
      <c r="BB11" s="13"/>
      <c r="BC11" s="13">
        <v>2.8735632183908E-2</v>
      </c>
      <c r="BD11" s="13">
        <v>2.6086956521739101E-2</v>
      </c>
      <c r="BE11" s="13"/>
      <c r="BF11" s="13">
        <v>2.9411764705882401E-2</v>
      </c>
      <c r="BG11" s="13">
        <v>2.83018867924528E-2</v>
      </c>
      <c r="BH11" s="13"/>
      <c r="BI11" s="13">
        <v>2.1739130434782601E-2</v>
      </c>
      <c r="BJ11" s="13">
        <v>3.59281437125748E-2</v>
      </c>
      <c r="BK11" s="13"/>
      <c r="BL11" s="13">
        <v>4.15841584158416E-2</v>
      </c>
      <c r="BM11" s="13">
        <v>3.03030303030303E-2</v>
      </c>
    </row>
    <row r="12" spans="2:65" x14ac:dyDescent="0.3">
      <c r="B12" s="14" t="s">
        <v>91</v>
      </c>
      <c r="C12" s="22">
        <v>2.8744326777609699E-2</v>
      </c>
      <c r="D12" s="22">
        <v>2.0866773675762399E-2</v>
      </c>
      <c r="E12" s="22">
        <v>3.6127167630057799E-2</v>
      </c>
      <c r="F12" s="22"/>
      <c r="G12" s="22">
        <v>5.5248618784530402E-3</v>
      </c>
      <c r="H12" s="22">
        <v>2.8011204481792701E-2</v>
      </c>
      <c r="I12" s="22">
        <v>2.2140221402214E-2</v>
      </c>
      <c r="J12" s="22">
        <v>6.1611374407582901E-2</v>
      </c>
      <c r="K12" s="22">
        <v>3.0534351145038201E-2</v>
      </c>
      <c r="L12" s="22">
        <v>2.3391812865497099E-2</v>
      </c>
      <c r="M12" s="22"/>
      <c r="N12" s="22">
        <v>2.3404255319148901E-2</v>
      </c>
      <c r="O12" s="22">
        <v>2.64705882352941E-2</v>
      </c>
      <c r="P12" s="22">
        <v>2.8089887640449399E-2</v>
      </c>
      <c r="Q12" s="22">
        <v>4.0752351097178702E-2</v>
      </c>
      <c r="R12" s="22"/>
      <c r="S12" s="22">
        <v>2.7681660899654001E-2</v>
      </c>
      <c r="T12" s="22">
        <v>2.2388059701492501E-2</v>
      </c>
      <c r="U12" s="22">
        <v>4.8387096774193498E-2</v>
      </c>
      <c r="V12" s="22">
        <v>1.9047619047619001E-2</v>
      </c>
      <c r="W12" s="22">
        <v>1.6806722689075598E-2</v>
      </c>
      <c r="X12" s="22">
        <v>7.5757575757575801E-2</v>
      </c>
      <c r="Y12" s="22">
        <v>1.86915887850467E-2</v>
      </c>
      <c r="Z12" s="22">
        <v>0</v>
      </c>
      <c r="AA12" s="22">
        <v>1.88679245283019E-2</v>
      </c>
      <c r="AB12" s="22">
        <v>0</v>
      </c>
      <c r="AC12" s="22">
        <v>5.8823529411764698E-2</v>
      </c>
      <c r="AD12" s="22">
        <v>4.3478260869565202E-2</v>
      </c>
      <c r="AE12" s="22"/>
      <c r="AF12" s="22">
        <v>2.0075282308657499E-2</v>
      </c>
      <c r="AG12" s="22">
        <v>4.2801556420233498E-2</v>
      </c>
      <c r="AH12" s="22"/>
      <c r="AI12" s="22">
        <v>1.27118644067797E-2</v>
      </c>
      <c r="AJ12" s="22">
        <v>1.2987012987013E-2</v>
      </c>
      <c r="AK12" s="22">
        <v>2.6011560693641599E-2</v>
      </c>
      <c r="AL12" s="22"/>
      <c r="AM12" s="22">
        <v>0</v>
      </c>
      <c r="AN12" s="22">
        <v>0</v>
      </c>
      <c r="AO12" s="22">
        <v>1.48148148148148E-2</v>
      </c>
      <c r="AP12" s="22"/>
      <c r="AQ12" s="22">
        <v>2.3598820058997001E-2</v>
      </c>
      <c r="AR12" s="22">
        <v>3.4375000000000003E-2</v>
      </c>
      <c r="AS12" s="22"/>
      <c r="AT12" s="22">
        <v>2.4024024024024E-2</v>
      </c>
      <c r="AU12" s="22">
        <v>3.1282586027111599E-2</v>
      </c>
      <c r="AV12" s="22"/>
      <c r="AW12" s="22">
        <v>2.8328611898017001E-2</v>
      </c>
      <c r="AX12" s="22">
        <v>2.93809024134313E-2</v>
      </c>
      <c r="AY12" s="22"/>
      <c r="AZ12" s="22">
        <v>3.6900369003690002E-2</v>
      </c>
      <c r="BA12" s="22">
        <v>2.23684210526316E-2</v>
      </c>
      <c r="BB12" s="22"/>
      <c r="BC12" s="22">
        <v>1.1494252873563199E-2</v>
      </c>
      <c r="BD12" s="22">
        <v>3.0434782608695699E-2</v>
      </c>
      <c r="BE12" s="22"/>
      <c r="BF12" s="22">
        <v>1.4705882352941201E-2</v>
      </c>
      <c r="BG12" s="22">
        <v>9.4339622641509396E-3</v>
      </c>
      <c r="BH12" s="22"/>
      <c r="BI12" s="22">
        <v>2.8985507246376802E-2</v>
      </c>
      <c r="BJ12" s="22">
        <v>2.9084687767322499E-2</v>
      </c>
      <c r="BK12" s="22"/>
      <c r="BL12" s="22">
        <v>2.57425742574257E-2</v>
      </c>
      <c r="BM12" s="22">
        <v>3.03030303030303E-2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429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0.46369137670196697</v>
      </c>
      <c r="D8" s="13">
        <v>0.40930979133226297</v>
      </c>
      <c r="E8" s="13">
        <v>0.50867052023121395</v>
      </c>
      <c r="F8" s="13"/>
      <c r="G8" s="13">
        <v>0.49171270718232002</v>
      </c>
      <c r="H8" s="13">
        <v>0.495798319327731</v>
      </c>
      <c r="I8" s="13">
        <v>0.487084870848708</v>
      </c>
      <c r="J8" s="13">
        <v>0.49289099526066299</v>
      </c>
      <c r="K8" s="13">
        <v>0.36641221374045801</v>
      </c>
      <c r="L8" s="13">
        <v>0.36842105263157898</v>
      </c>
      <c r="M8" s="13"/>
      <c r="N8" s="13">
        <v>0.51489361702127701</v>
      </c>
      <c r="O8" s="13">
        <v>0.42058823529411798</v>
      </c>
      <c r="P8" s="13">
        <v>0.43258426966292102</v>
      </c>
      <c r="Q8" s="13">
        <v>0.44200626959247602</v>
      </c>
      <c r="R8" s="13"/>
      <c r="S8" s="13">
        <v>0.47058823529411797</v>
      </c>
      <c r="T8" s="13">
        <v>0.462686567164179</v>
      </c>
      <c r="U8" s="13">
        <v>0.532258064516129</v>
      </c>
      <c r="V8" s="13">
        <v>0.45714285714285702</v>
      </c>
      <c r="W8" s="13">
        <v>0.45378151260504201</v>
      </c>
      <c r="X8" s="13">
        <v>0.43181818181818199</v>
      </c>
      <c r="Y8" s="13">
        <v>0.467289719626168</v>
      </c>
      <c r="Z8" s="13">
        <v>0.56666666666666698</v>
      </c>
      <c r="AA8" s="13">
        <v>0.41509433962264197</v>
      </c>
      <c r="AB8" s="13">
        <v>0.52127659574468099</v>
      </c>
      <c r="AC8" s="13">
        <v>0.39705882352941202</v>
      </c>
      <c r="AD8" s="13">
        <v>0.60869565217391297</v>
      </c>
      <c r="AE8" s="13"/>
      <c r="AF8" s="13">
        <v>0.496863237139272</v>
      </c>
      <c r="AG8" s="13">
        <v>0.416342412451362</v>
      </c>
      <c r="AH8" s="13"/>
      <c r="AI8" s="13">
        <v>0.44915254237288099</v>
      </c>
      <c r="AJ8" s="13">
        <v>0.51948051948051899</v>
      </c>
      <c r="AK8" s="13">
        <v>0.47687861271676302</v>
      </c>
      <c r="AL8" s="13"/>
      <c r="AM8" s="13">
        <v>0.61764705882352899</v>
      </c>
      <c r="AN8" s="13">
        <v>0.42307692307692302</v>
      </c>
      <c r="AO8" s="13">
        <v>0.36296296296296299</v>
      </c>
      <c r="AP8" s="13"/>
      <c r="AQ8" s="13">
        <v>0.47050147492625399</v>
      </c>
      <c r="AR8" s="13">
        <v>0.45781250000000001</v>
      </c>
      <c r="AS8" s="13"/>
      <c r="AT8" s="13">
        <v>0.45045045045045001</v>
      </c>
      <c r="AU8" s="13">
        <v>0.46923879040667399</v>
      </c>
      <c r="AV8" s="13"/>
      <c r="AW8" s="13">
        <v>0.51274787535410804</v>
      </c>
      <c r="AX8" s="13">
        <v>0.44805876180482701</v>
      </c>
      <c r="AY8" s="13"/>
      <c r="AZ8" s="13">
        <v>0.46125461254612499</v>
      </c>
      <c r="BA8" s="13">
        <v>0.46973684210526301</v>
      </c>
      <c r="BB8" s="13"/>
      <c r="BC8" s="13">
        <v>0.50287356321839105</v>
      </c>
      <c r="BD8" s="13">
        <v>0.41304347826087001</v>
      </c>
      <c r="BE8" s="13"/>
      <c r="BF8" s="13">
        <v>0.47794117647058798</v>
      </c>
      <c r="BG8" s="13">
        <v>0.51886792452830199</v>
      </c>
      <c r="BH8" s="13"/>
      <c r="BI8" s="13">
        <v>0.50724637681159401</v>
      </c>
      <c r="BJ8" s="13">
        <v>0.46022241231822097</v>
      </c>
      <c r="BK8" s="13"/>
      <c r="BL8" s="13">
        <v>0.469306930693069</v>
      </c>
      <c r="BM8" s="13">
        <v>0.46843434343434298</v>
      </c>
    </row>
    <row r="9" spans="2:65" x14ac:dyDescent="0.3">
      <c r="B9" s="14" t="s">
        <v>88</v>
      </c>
      <c r="C9" s="13">
        <v>0.39107413010589998</v>
      </c>
      <c r="D9" s="13">
        <v>0.40770465489566599</v>
      </c>
      <c r="E9" s="13">
        <v>0.37861271676300601</v>
      </c>
      <c r="F9" s="13"/>
      <c r="G9" s="13">
        <v>0.375690607734807</v>
      </c>
      <c r="H9" s="13">
        <v>0.38095238095238099</v>
      </c>
      <c r="I9" s="13">
        <v>0.37269372693726899</v>
      </c>
      <c r="J9" s="13">
        <v>0.34123222748815202</v>
      </c>
      <c r="K9" s="13">
        <v>0.473282442748092</v>
      </c>
      <c r="L9" s="13">
        <v>0.45614035087719301</v>
      </c>
      <c r="M9" s="13"/>
      <c r="N9" s="13">
        <v>0.35106382978723399</v>
      </c>
      <c r="O9" s="13">
        <v>0.435294117647059</v>
      </c>
      <c r="P9" s="13">
        <v>0.43820224719101097</v>
      </c>
      <c r="Q9" s="13">
        <v>0.382445141065831</v>
      </c>
      <c r="R9" s="13"/>
      <c r="S9" s="13">
        <v>0.397923875432526</v>
      </c>
      <c r="T9" s="13">
        <v>0.38805970149253699</v>
      </c>
      <c r="U9" s="13">
        <v>0.38709677419354799</v>
      </c>
      <c r="V9" s="13">
        <v>0.36190476190476201</v>
      </c>
      <c r="W9" s="13">
        <v>0.39495798319327702</v>
      </c>
      <c r="X9" s="13">
        <v>0.36363636363636398</v>
      </c>
      <c r="Y9" s="13">
        <v>0.39252336448598102</v>
      </c>
      <c r="Z9" s="13">
        <v>0.3</v>
      </c>
      <c r="AA9" s="13">
        <v>0.46540880503144699</v>
      </c>
      <c r="AB9" s="13">
        <v>0.35106382978723399</v>
      </c>
      <c r="AC9" s="13">
        <v>0.42647058823529399</v>
      </c>
      <c r="AD9" s="13">
        <v>0.26086956521739102</v>
      </c>
      <c r="AE9" s="13"/>
      <c r="AF9" s="13">
        <v>0.36888331242158101</v>
      </c>
      <c r="AG9" s="13">
        <v>0.42607003891050599</v>
      </c>
      <c r="AH9" s="13"/>
      <c r="AI9" s="13">
        <v>0.39830508474576298</v>
      </c>
      <c r="AJ9" s="13">
        <v>0.35064935064935099</v>
      </c>
      <c r="AK9" s="13">
        <v>0.38150289017340999</v>
      </c>
      <c r="AL9" s="13"/>
      <c r="AM9" s="13">
        <v>0.308823529411765</v>
      </c>
      <c r="AN9" s="13">
        <v>0.30769230769230799</v>
      </c>
      <c r="AO9" s="13">
        <v>0.49629629629629601</v>
      </c>
      <c r="AP9" s="13"/>
      <c r="AQ9" s="13">
        <v>0.39085545722713899</v>
      </c>
      <c r="AR9" s="13">
        <v>0.39218750000000002</v>
      </c>
      <c r="AS9" s="13"/>
      <c r="AT9" s="13">
        <v>0.39639639639639601</v>
      </c>
      <c r="AU9" s="13">
        <v>0.38790406673618399</v>
      </c>
      <c r="AV9" s="13"/>
      <c r="AW9" s="13">
        <v>0.331444759206799</v>
      </c>
      <c r="AX9" s="13">
        <v>0.413431269674711</v>
      </c>
      <c r="AY9" s="13"/>
      <c r="AZ9" s="13">
        <v>0.38560885608856099</v>
      </c>
      <c r="BA9" s="13">
        <v>0.39605263157894699</v>
      </c>
      <c r="BB9" s="13"/>
      <c r="BC9" s="13">
        <v>0.34770114942528701</v>
      </c>
      <c r="BD9" s="13">
        <v>0.430434782608696</v>
      </c>
      <c r="BE9" s="13"/>
      <c r="BF9" s="13">
        <v>0.41176470588235298</v>
      </c>
      <c r="BG9" s="13">
        <v>0.30660377358490598</v>
      </c>
      <c r="BH9" s="13"/>
      <c r="BI9" s="13">
        <v>0.35507246376811602</v>
      </c>
      <c r="BJ9" s="13">
        <v>0.39777587681779297</v>
      </c>
      <c r="BK9" s="13"/>
      <c r="BL9" s="13">
        <v>0.39207920792079198</v>
      </c>
      <c r="BM9" s="13">
        <v>0.39141414141414099</v>
      </c>
    </row>
    <row r="10" spans="2:65" x14ac:dyDescent="0.3">
      <c r="B10" s="14" t="s">
        <v>420</v>
      </c>
      <c r="C10" s="13">
        <v>8.4720121028744294E-2</v>
      </c>
      <c r="D10" s="13">
        <v>0.110754414125201</v>
      </c>
      <c r="E10" s="13">
        <v>6.2138728323699398E-2</v>
      </c>
      <c r="F10" s="13"/>
      <c r="G10" s="13">
        <v>9.3922651933701695E-2</v>
      </c>
      <c r="H10" s="13">
        <v>6.4425770308123201E-2</v>
      </c>
      <c r="I10" s="13">
        <v>8.1180811808118106E-2</v>
      </c>
      <c r="J10" s="13">
        <v>9.9526066350710901E-2</v>
      </c>
      <c r="K10" s="13">
        <v>9.1603053435114504E-2</v>
      </c>
      <c r="L10" s="13">
        <v>9.9415204678362595E-2</v>
      </c>
      <c r="M10" s="13"/>
      <c r="N10" s="13">
        <v>8.0851063829787198E-2</v>
      </c>
      <c r="O10" s="13">
        <v>7.6470588235294096E-2</v>
      </c>
      <c r="P10" s="13">
        <v>7.8651685393258397E-2</v>
      </c>
      <c r="Q10" s="13">
        <v>0.10344827586206901</v>
      </c>
      <c r="R10" s="13"/>
      <c r="S10" s="13">
        <v>7.6124567474048402E-2</v>
      </c>
      <c r="T10" s="13">
        <v>8.9552238805970102E-2</v>
      </c>
      <c r="U10" s="13">
        <v>3.2258064516128997E-2</v>
      </c>
      <c r="V10" s="13">
        <v>0.114285714285714</v>
      </c>
      <c r="W10" s="13">
        <v>0.109243697478992</v>
      </c>
      <c r="X10" s="13">
        <v>9.0909090909090898E-2</v>
      </c>
      <c r="Y10" s="13">
        <v>7.4766355140186896E-2</v>
      </c>
      <c r="Z10" s="13">
        <v>0.1</v>
      </c>
      <c r="AA10" s="13">
        <v>8.17610062893082E-2</v>
      </c>
      <c r="AB10" s="13">
        <v>7.4468085106383003E-2</v>
      </c>
      <c r="AC10" s="13">
        <v>8.8235294117647106E-2</v>
      </c>
      <c r="AD10" s="13">
        <v>8.6956521739130405E-2</v>
      </c>
      <c r="AE10" s="13"/>
      <c r="AF10" s="13">
        <v>8.2810539523212004E-2</v>
      </c>
      <c r="AG10" s="13">
        <v>8.3657587548638099E-2</v>
      </c>
      <c r="AH10" s="13"/>
      <c r="AI10" s="13">
        <v>0.11440677966101701</v>
      </c>
      <c r="AJ10" s="13">
        <v>7.7922077922077906E-2</v>
      </c>
      <c r="AK10" s="13">
        <v>7.2254335260115599E-2</v>
      </c>
      <c r="AL10" s="13"/>
      <c r="AM10" s="13">
        <v>5.8823529411764698E-2</v>
      </c>
      <c r="AN10" s="13">
        <v>0.230769230769231</v>
      </c>
      <c r="AO10" s="13">
        <v>8.8888888888888906E-2</v>
      </c>
      <c r="AP10" s="13"/>
      <c r="AQ10" s="13">
        <v>7.6696165191740398E-2</v>
      </c>
      <c r="AR10" s="13">
        <v>9.2187500000000006E-2</v>
      </c>
      <c r="AS10" s="13"/>
      <c r="AT10" s="13">
        <v>7.2072072072072099E-2</v>
      </c>
      <c r="AU10" s="13">
        <v>8.7591240875912399E-2</v>
      </c>
      <c r="AV10" s="13"/>
      <c r="AW10" s="13">
        <v>8.7818696883852701E-2</v>
      </c>
      <c r="AX10" s="13">
        <v>8.0797481636935994E-2</v>
      </c>
      <c r="AY10" s="13"/>
      <c r="AZ10" s="13">
        <v>8.8560885608856096E-2</v>
      </c>
      <c r="BA10" s="13">
        <v>8.02631578947368E-2</v>
      </c>
      <c r="BB10" s="13"/>
      <c r="BC10" s="13">
        <v>9.7701149425287404E-2</v>
      </c>
      <c r="BD10" s="13">
        <v>8.2608695652173894E-2</v>
      </c>
      <c r="BE10" s="13"/>
      <c r="BF10" s="13">
        <v>5.1470588235294101E-2</v>
      </c>
      <c r="BG10" s="13">
        <v>0.12735849056603801</v>
      </c>
      <c r="BH10" s="13"/>
      <c r="BI10" s="13">
        <v>7.2463768115942004E-2</v>
      </c>
      <c r="BJ10" s="13">
        <v>8.2121471343028205E-2</v>
      </c>
      <c r="BK10" s="13"/>
      <c r="BL10" s="13">
        <v>8.3168316831683201E-2</v>
      </c>
      <c r="BM10" s="13">
        <v>7.7020202020202003E-2</v>
      </c>
    </row>
    <row r="11" spans="2:65" x14ac:dyDescent="0.3">
      <c r="B11" s="14" t="s">
        <v>421</v>
      </c>
      <c r="C11" s="13">
        <v>2.2692889561270801E-2</v>
      </c>
      <c r="D11" s="13">
        <v>3.3707865168539297E-2</v>
      </c>
      <c r="E11" s="13">
        <v>1.3005780346820799E-2</v>
      </c>
      <c r="F11" s="13"/>
      <c r="G11" s="13">
        <v>2.2099447513812199E-2</v>
      </c>
      <c r="H11" s="13">
        <v>2.5210084033613401E-2</v>
      </c>
      <c r="I11" s="13">
        <v>1.4760147601476E-2</v>
      </c>
      <c r="J11" s="13">
        <v>1.8957345971564E-2</v>
      </c>
      <c r="K11" s="13">
        <v>3.0534351145038201E-2</v>
      </c>
      <c r="L11" s="13">
        <v>2.9239766081871298E-2</v>
      </c>
      <c r="M11" s="13"/>
      <c r="N11" s="13">
        <v>2.1276595744680899E-2</v>
      </c>
      <c r="O11" s="13">
        <v>2.64705882352941E-2</v>
      </c>
      <c r="P11" s="13">
        <v>3.9325842696629199E-2</v>
      </c>
      <c r="Q11" s="13">
        <v>1.2539184952978099E-2</v>
      </c>
      <c r="R11" s="13"/>
      <c r="S11" s="13">
        <v>1.03806228373702E-2</v>
      </c>
      <c r="T11" s="13">
        <v>1.49253731343284E-2</v>
      </c>
      <c r="U11" s="13">
        <v>1.6129032258064498E-2</v>
      </c>
      <c r="V11" s="13">
        <v>4.7619047619047603E-2</v>
      </c>
      <c r="W11" s="13">
        <v>2.5210084033613401E-2</v>
      </c>
      <c r="X11" s="13">
        <v>4.5454545454545497E-2</v>
      </c>
      <c r="Y11" s="13">
        <v>1.86915887850467E-2</v>
      </c>
      <c r="Z11" s="13">
        <v>3.3333333333333298E-2</v>
      </c>
      <c r="AA11" s="13">
        <v>1.25786163522013E-2</v>
      </c>
      <c r="AB11" s="13">
        <v>3.1914893617021302E-2</v>
      </c>
      <c r="AC11" s="13">
        <v>2.9411764705882401E-2</v>
      </c>
      <c r="AD11" s="13">
        <v>0</v>
      </c>
      <c r="AE11" s="13"/>
      <c r="AF11" s="13">
        <v>2.2584692597239699E-2</v>
      </c>
      <c r="AG11" s="13">
        <v>2.1400778210116701E-2</v>
      </c>
      <c r="AH11" s="13"/>
      <c r="AI11" s="13">
        <v>1.6949152542372899E-2</v>
      </c>
      <c r="AJ11" s="13">
        <v>3.8961038961039002E-2</v>
      </c>
      <c r="AK11" s="13">
        <v>2.6011560693641599E-2</v>
      </c>
      <c r="AL11" s="13"/>
      <c r="AM11" s="13">
        <v>1.4705882352941201E-2</v>
      </c>
      <c r="AN11" s="13">
        <v>1.9230769230769201E-2</v>
      </c>
      <c r="AO11" s="13">
        <v>2.2222222222222199E-2</v>
      </c>
      <c r="AP11" s="13"/>
      <c r="AQ11" s="13">
        <v>1.62241887905605E-2</v>
      </c>
      <c r="AR11" s="13">
        <v>2.8125000000000001E-2</v>
      </c>
      <c r="AS11" s="13"/>
      <c r="AT11" s="13">
        <v>2.7027027027027001E-2</v>
      </c>
      <c r="AU11" s="13">
        <v>2.18978102189781E-2</v>
      </c>
      <c r="AV11" s="13"/>
      <c r="AW11" s="13">
        <v>1.69971671388102E-2</v>
      </c>
      <c r="AX11" s="13">
        <v>2.5183630640083901E-2</v>
      </c>
      <c r="AY11" s="13"/>
      <c r="AZ11" s="13">
        <v>2.9520295202952001E-2</v>
      </c>
      <c r="BA11" s="13">
        <v>1.8421052631578901E-2</v>
      </c>
      <c r="BB11" s="13"/>
      <c r="BC11" s="13">
        <v>2.2988505747126398E-2</v>
      </c>
      <c r="BD11" s="13">
        <v>3.4782608695652202E-2</v>
      </c>
      <c r="BE11" s="13"/>
      <c r="BF11" s="13">
        <v>3.6764705882352901E-2</v>
      </c>
      <c r="BG11" s="13">
        <v>1.41509433962264E-2</v>
      </c>
      <c r="BH11" s="13"/>
      <c r="BI11" s="13">
        <v>4.3478260869565202E-2</v>
      </c>
      <c r="BJ11" s="13">
        <v>2.05303678357571E-2</v>
      </c>
      <c r="BK11" s="13"/>
      <c r="BL11" s="13">
        <v>2.3762376237623801E-2</v>
      </c>
      <c r="BM11" s="13">
        <v>2.1464646464646499E-2</v>
      </c>
    </row>
    <row r="12" spans="2:65" x14ac:dyDescent="0.3">
      <c r="B12" s="14" t="s">
        <v>91</v>
      </c>
      <c r="C12" s="22">
        <v>3.7821482602117998E-2</v>
      </c>
      <c r="D12" s="22">
        <v>3.8523274478330698E-2</v>
      </c>
      <c r="E12" s="22">
        <v>3.7572254335260097E-2</v>
      </c>
      <c r="F12" s="22"/>
      <c r="G12" s="22">
        <v>1.6574585635359101E-2</v>
      </c>
      <c r="H12" s="22">
        <v>3.3613445378151301E-2</v>
      </c>
      <c r="I12" s="22">
        <v>4.4280442804428E-2</v>
      </c>
      <c r="J12" s="22">
        <v>4.7393364928909901E-2</v>
      </c>
      <c r="K12" s="22">
        <v>3.8167938931297697E-2</v>
      </c>
      <c r="L12" s="22">
        <v>4.6783625730994101E-2</v>
      </c>
      <c r="M12" s="22"/>
      <c r="N12" s="22">
        <v>3.1914893617021302E-2</v>
      </c>
      <c r="O12" s="22">
        <v>4.11764705882353E-2</v>
      </c>
      <c r="P12" s="22">
        <v>1.1235955056179799E-2</v>
      </c>
      <c r="Q12" s="22">
        <v>5.9561128526645801E-2</v>
      </c>
      <c r="R12" s="22"/>
      <c r="S12" s="22">
        <v>4.4982698961937698E-2</v>
      </c>
      <c r="T12" s="22">
        <v>4.47761194029851E-2</v>
      </c>
      <c r="U12" s="22">
        <v>3.2258064516128997E-2</v>
      </c>
      <c r="V12" s="22">
        <v>1.9047619047619001E-2</v>
      </c>
      <c r="W12" s="22">
        <v>1.6806722689075598E-2</v>
      </c>
      <c r="X12" s="22">
        <v>6.8181818181818205E-2</v>
      </c>
      <c r="Y12" s="22">
        <v>4.67289719626168E-2</v>
      </c>
      <c r="Z12" s="22">
        <v>0</v>
      </c>
      <c r="AA12" s="22">
        <v>2.51572327044025E-2</v>
      </c>
      <c r="AB12" s="22">
        <v>2.1276595744680899E-2</v>
      </c>
      <c r="AC12" s="22">
        <v>5.8823529411764698E-2</v>
      </c>
      <c r="AD12" s="22">
        <v>4.3478260869565202E-2</v>
      </c>
      <c r="AE12" s="22"/>
      <c r="AF12" s="22">
        <v>2.88582183186951E-2</v>
      </c>
      <c r="AG12" s="22">
        <v>5.2529182879377398E-2</v>
      </c>
      <c r="AH12" s="22"/>
      <c r="AI12" s="22">
        <v>2.1186440677966101E-2</v>
      </c>
      <c r="AJ12" s="22">
        <v>1.2987012987013E-2</v>
      </c>
      <c r="AK12" s="22">
        <v>4.3352601156069398E-2</v>
      </c>
      <c r="AL12" s="22"/>
      <c r="AM12" s="22">
        <v>0</v>
      </c>
      <c r="AN12" s="22">
        <v>1.9230769230769201E-2</v>
      </c>
      <c r="AO12" s="22">
        <v>2.96296296296296E-2</v>
      </c>
      <c r="AP12" s="22"/>
      <c r="AQ12" s="22">
        <v>4.5722713864306798E-2</v>
      </c>
      <c r="AR12" s="22">
        <v>2.9687499999999999E-2</v>
      </c>
      <c r="AS12" s="22"/>
      <c r="AT12" s="22">
        <v>5.4054054054054099E-2</v>
      </c>
      <c r="AU12" s="22">
        <v>3.3368091762252299E-2</v>
      </c>
      <c r="AV12" s="22"/>
      <c r="AW12" s="22">
        <v>5.09915014164306E-2</v>
      </c>
      <c r="AX12" s="22">
        <v>3.2528856243441803E-2</v>
      </c>
      <c r="AY12" s="22"/>
      <c r="AZ12" s="22">
        <v>3.5055350553505497E-2</v>
      </c>
      <c r="BA12" s="22">
        <v>3.5526315789473698E-2</v>
      </c>
      <c r="BB12" s="22"/>
      <c r="BC12" s="22">
        <v>2.8735632183908E-2</v>
      </c>
      <c r="BD12" s="22">
        <v>3.9130434782608699E-2</v>
      </c>
      <c r="BE12" s="22"/>
      <c r="BF12" s="22">
        <v>2.2058823529411801E-2</v>
      </c>
      <c r="BG12" s="22">
        <v>3.3018867924528301E-2</v>
      </c>
      <c r="BH12" s="22"/>
      <c r="BI12" s="22">
        <v>2.1739130434782601E-2</v>
      </c>
      <c r="BJ12" s="22">
        <v>3.9349871685201002E-2</v>
      </c>
      <c r="BK12" s="22"/>
      <c r="BL12" s="22">
        <v>3.1683168316831697E-2</v>
      </c>
      <c r="BM12" s="22">
        <v>4.1666666666666699E-2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430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0.486384266263237</v>
      </c>
      <c r="D8" s="13">
        <v>0.434991974317817</v>
      </c>
      <c r="E8" s="13">
        <v>0.53468208092485503</v>
      </c>
      <c r="F8" s="13"/>
      <c r="G8" s="13">
        <v>0.51933701657458597</v>
      </c>
      <c r="H8" s="13">
        <v>0.52100840336134502</v>
      </c>
      <c r="I8" s="13">
        <v>0.45018450184501801</v>
      </c>
      <c r="J8" s="13">
        <v>0.46919431279620899</v>
      </c>
      <c r="K8" s="13">
        <v>0.480916030534351</v>
      </c>
      <c r="L8" s="13">
        <v>0.461988304093567</v>
      </c>
      <c r="M8" s="13"/>
      <c r="N8" s="13">
        <v>0.50425531914893595</v>
      </c>
      <c r="O8" s="13">
        <v>0.47352941176470598</v>
      </c>
      <c r="P8" s="13">
        <v>0.45505617977528101</v>
      </c>
      <c r="Q8" s="13">
        <v>0.47648902821316602</v>
      </c>
      <c r="R8" s="13"/>
      <c r="S8" s="13">
        <v>0.47750865051903102</v>
      </c>
      <c r="T8" s="13">
        <v>0.5</v>
      </c>
      <c r="U8" s="13">
        <v>0.41935483870967699</v>
      </c>
      <c r="V8" s="13">
        <v>0.49523809523809498</v>
      </c>
      <c r="W8" s="13">
        <v>0.47899159663865498</v>
      </c>
      <c r="X8" s="13">
        <v>0.42424242424242398</v>
      </c>
      <c r="Y8" s="13">
        <v>0.45794392523364502</v>
      </c>
      <c r="Z8" s="13">
        <v>0.43333333333333302</v>
      </c>
      <c r="AA8" s="13">
        <v>0.53459119496855301</v>
      </c>
      <c r="AB8" s="13">
        <v>0.56382978723404298</v>
      </c>
      <c r="AC8" s="13">
        <v>0.5</v>
      </c>
      <c r="AD8" s="13">
        <v>0.565217391304348</v>
      </c>
      <c r="AE8" s="13"/>
      <c r="AF8" s="13">
        <v>0.51568381430363897</v>
      </c>
      <c r="AG8" s="13">
        <v>0.44163424124513601</v>
      </c>
      <c r="AH8" s="13"/>
      <c r="AI8" s="13">
        <v>0.50423728813559299</v>
      </c>
      <c r="AJ8" s="13">
        <v>0.46753246753246802</v>
      </c>
      <c r="AK8" s="13">
        <v>0.48265895953757199</v>
      </c>
      <c r="AL8" s="13"/>
      <c r="AM8" s="13">
        <v>0.60294117647058798</v>
      </c>
      <c r="AN8" s="13">
        <v>0.40384615384615402</v>
      </c>
      <c r="AO8" s="13">
        <v>0.422222222222222</v>
      </c>
      <c r="AP8" s="13"/>
      <c r="AQ8" s="13">
        <v>0.49705014749262499</v>
      </c>
      <c r="AR8" s="13">
        <v>0.4765625</v>
      </c>
      <c r="AS8" s="13"/>
      <c r="AT8" s="13">
        <v>0.48348348348348302</v>
      </c>
      <c r="AU8" s="13">
        <v>0.49009384775808101</v>
      </c>
      <c r="AV8" s="13"/>
      <c r="AW8" s="13">
        <v>0.48158640226628902</v>
      </c>
      <c r="AX8" s="13">
        <v>0.48793284365162598</v>
      </c>
      <c r="AY8" s="13"/>
      <c r="AZ8" s="13">
        <v>0.48892988929889297</v>
      </c>
      <c r="BA8" s="13">
        <v>0.48552631578947397</v>
      </c>
      <c r="BB8" s="13"/>
      <c r="BC8" s="13">
        <v>0.51724137931034497</v>
      </c>
      <c r="BD8" s="13">
        <v>0.44347826086956499</v>
      </c>
      <c r="BE8" s="13"/>
      <c r="BF8" s="13">
        <v>0.55882352941176505</v>
      </c>
      <c r="BG8" s="13">
        <v>0.490566037735849</v>
      </c>
      <c r="BH8" s="13"/>
      <c r="BI8" s="13">
        <v>0.45652173913043498</v>
      </c>
      <c r="BJ8" s="13">
        <v>0.49101796407185599</v>
      </c>
      <c r="BK8" s="13"/>
      <c r="BL8" s="13">
        <v>0.50099009900990099</v>
      </c>
      <c r="BM8" s="13">
        <v>0.48106060606060602</v>
      </c>
    </row>
    <row r="9" spans="2:65" x14ac:dyDescent="0.3">
      <c r="B9" s="14" t="s">
        <v>88</v>
      </c>
      <c r="C9" s="13">
        <v>0.35930408472012099</v>
      </c>
      <c r="D9" s="13">
        <v>0.377207062600321</v>
      </c>
      <c r="E9" s="13">
        <v>0.339595375722543</v>
      </c>
      <c r="F9" s="13"/>
      <c r="G9" s="13">
        <v>0.32044198895027598</v>
      </c>
      <c r="H9" s="13">
        <v>0.350140056022409</v>
      </c>
      <c r="I9" s="13">
        <v>0.39483394833948299</v>
      </c>
      <c r="J9" s="13">
        <v>0.33649289099526097</v>
      </c>
      <c r="K9" s="13">
        <v>0.33587786259542002</v>
      </c>
      <c r="L9" s="13">
        <v>0.40935672514619897</v>
      </c>
      <c r="M9" s="13"/>
      <c r="N9" s="13">
        <v>0.35957446808510601</v>
      </c>
      <c r="O9" s="13">
        <v>0.36764705882352899</v>
      </c>
      <c r="P9" s="13">
        <v>0.40449438202247201</v>
      </c>
      <c r="Q9" s="13">
        <v>0.33542319749216298</v>
      </c>
      <c r="R9" s="13"/>
      <c r="S9" s="13">
        <v>0.37716262975778497</v>
      </c>
      <c r="T9" s="13">
        <v>0.33582089552238797</v>
      </c>
      <c r="U9" s="13">
        <v>0.38709677419354799</v>
      </c>
      <c r="V9" s="13">
        <v>0.29523809523809502</v>
      </c>
      <c r="W9" s="13">
        <v>0.36134453781512599</v>
      </c>
      <c r="X9" s="13">
        <v>0.37878787878787901</v>
      </c>
      <c r="Y9" s="13">
        <v>0.44859813084112099</v>
      </c>
      <c r="Z9" s="13">
        <v>0.36666666666666697</v>
      </c>
      <c r="AA9" s="13">
        <v>0.34591194968553501</v>
      </c>
      <c r="AB9" s="13">
        <v>0.29787234042553201</v>
      </c>
      <c r="AC9" s="13">
        <v>0.33823529411764702</v>
      </c>
      <c r="AD9" s="13">
        <v>0.34782608695652201</v>
      </c>
      <c r="AE9" s="13"/>
      <c r="AF9" s="13">
        <v>0.34253450439146799</v>
      </c>
      <c r="AG9" s="13">
        <v>0.38521400778210102</v>
      </c>
      <c r="AH9" s="13"/>
      <c r="AI9" s="13">
        <v>0.36016949152542399</v>
      </c>
      <c r="AJ9" s="13">
        <v>0.337662337662338</v>
      </c>
      <c r="AK9" s="13">
        <v>0.37572254335260102</v>
      </c>
      <c r="AL9" s="13"/>
      <c r="AM9" s="13">
        <v>0.32352941176470601</v>
      </c>
      <c r="AN9" s="13">
        <v>0.28846153846153799</v>
      </c>
      <c r="AO9" s="13">
        <v>0.42962962962963003</v>
      </c>
      <c r="AP9" s="13"/>
      <c r="AQ9" s="13">
        <v>0.35398230088495602</v>
      </c>
      <c r="AR9" s="13">
        <v>0.36406250000000001</v>
      </c>
      <c r="AS9" s="13"/>
      <c r="AT9" s="13">
        <v>0.38438438438438399</v>
      </c>
      <c r="AU9" s="13">
        <v>0.34827945776850899</v>
      </c>
      <c r="AV9" s="13"/>
      <c r="AW9" s="13">
        <v>0.365439093484419</v>
      </c>
      <c r="AX9" s="13">
        <v>0.35676810073452297</v>
      </c>
      <c r="AY9" s="13"/>
      <c r="AZ9" s="13">
        <v>0.33579335793357901</v>
      </c>
      <c r="BA9" s="13">
        <v>0.375</v>
      </c>
      <c r="BB9" s="13"/>
      <c r="BC9" s="13">
        <v>0.33620689655172398</v>
      </c>
      <c r="BD9" s="13">
        <v>0.4</v>
      </c>
      <c r="BE9" s="13"/>
      <c r="BF9" s="13">
        <v>0.33088235294117602</v>
      </c>
      <c r="BG9" s="13">
        <v>0.339622641509434</v>
      </c>
      <c r="BH9" s="13"/>
      <c r="BI9" s="13">
        <v>0.311594202898551</v>
      </c>
      <c r="BJ9" s="13">
        <v>0.36612489307100099</v>
      </c>
      <c r="BK9" s="13"/>
      <c r="BL9" s="13">
        <v>0.34653465346534701</v>
      </c>
      <c r="BM9" s="13">
        <v>0.36742424242424199</v>
      </c>
    </row>
    <row r="10" spans="2:65" x14ac:dyDescent="0.3">
      <c r="B10" s="14" t="s">
        <v>420</v>
      </c>
      <c r="C10" s="13">
        <v>8.9258698940998499E-2</v>
      </c>
      <c r="D10" s="13">
        <v>0.110754414125201</v>
      </c>
      <c r="E10" s="13">
        <v>7.0809248554913301E-2</v>
      </c>
      <c r="F10" s="13"/>
      <c r="G10" s="13">
        <v>0.10497237569060799</v>
      </c>
      <c r="H10" s="13">
        <v>7.2829131652661097E-2</v>
      </c>
      <c r="I10" s="13">
        <v>8.8560885608856096E-2</v>
      </c>
      <c r="J10" s="13">
        <v>0.104265402843602</v>
      </c>
      <c r="K10" s="13">
        <v>9.9236641221374003E-2</v>
      </c>
      <c r="L10" s="13">
        <v>8.1871345029239803E-2</v>
      </c>
      <c r="M10" s="13"/>
      <c r="N10" s="13">
        <v>0.1</v>
      </c>
      <c r="O10" s="13">
        <v>7.9411764705882307E-2</v>
      </c>
      <c r="P10" s="13">
        <v>6.7415730337078594E-2</v>
      </c>
      <c r="Q10" s="13">
        <v>9.7178683385579903E-2</v>
      </c>
      <c r="R10" s="13"/>
      <c r="S10" s="13">
        <v>8.6505190311418706E-2</v>
      </c>
      <c r="T10" s="13">
        <v>8.9552238805970102E-2</v>
      </c>
      <c r="U10" s="13">
        <v>9.6774193548387094E-2</v>
      </c>
      <c r="V10" s="13">
        <v>0.17142857142857101</v>
      </c>
      <c r="W10" s="13">
        <v>9.2436974789915999E-2</v>
      </c>
      <c r="X10" s="13">
        <v>9.0909090909090898E-2</v>
      </c>
      <c r="Y10" s="13">
        <v>1.86915887850467E-2</v>
      </c>
      <c r="Z10" s="13">
        <v>0.133333333333333</v>
      </c>
      <c r="AA10" s="13">
        <v>6.9182389937106903E-2</v>
      </c>
      <c r="AB10" s="13">
        <v>8.5106382978723402E-2</v>
      </c>
      <c r="AC10" s="13">
        <v>0.11764705882352899</v>
      </c>
      <c r="AD10" s="13">
        <v>4.3478260869565202E-2</v>
      </c>
      <c r="AE10" s="13"/>
      <c r="AF10" s="13">
        <v>8.6574654956085295E-2</v>
      </c>
      <c r="AG10" s="13">
        <v>9.3385214007782102E-2</v>
      </c>
      <c r="AH10" s="13"/>
      <c r="AI10" s="13">
        <v>9.74576271186441E-2</v>
      </c>
      <c r="AJ10" s="13">
        <v>0.14285714285714299</v>
      </c>
      <c r="AK10" s="13">
        <v>7.5144508670520194E-2</v>
      </c>
      <c r="AL10" s="13"/>
      <c r="AM10" s="13">
        <v>5.8823529411764698E-2</v>
      </c>
      <c r="AN10" s="13">
        <v>0.230769230769231</v>
      </c>
      <c r="AO10" s="13">
        <v>9.6296296296296297E-2</v>
      </c>
      <c r="AP10" s="13"/>
      <c r="AQ10" s="13">
        <v>8.70206489675516E-2</v>
      </c>
      <c r="AR10" s="13">
        <v>9.2187500000000006E-2</v>
      </c>
      <c r="AS10" s="13"/>
      <c r="AT10" s="13">
        <v>7.8078078078078095E-2</v>
      </c>
      <c r="AU10" s="13">
        <v>9.3847758081334706E-2</v>
      </c>
      <c r="AV10" s="13"/>
      <c r="AW10" s="13">
        <v>8.7818696883852701E-2</v>
      </c>
      <c r="AX10" s="13">
        <v>9.0241343126967494E-2</v>
      </c>
      <c r="AY10" s="13"/>
      <c r="AZ10" s="13">
        <v>9.4095940959409596E-2</v>
      </c>
      <c r="BA10" s="13">
        <v>8.6842105263157901E-2</v>
      </c>
      <c r="BB10" s="13"/>
      <c r="BC10" s="13">
        <v>0.100574712643678</v>
      </c>
      <c r="BD10" s="13">
        <v>7.8260869565217397E-2</v>
      </c>
      <c r="BE10" s="13"/>
      <c r="BF10" s="13">
        <v>6.6176470588235295E-2</v>
      </c>
      <c r="BG10" s="13">
        <v>0.122641509433962</v>
      </c>
      <c r="BH10" s="13"/>
      <c r="BI10" s="13">
        <v>0.115942028985507</v>
      </c>
      <c r="BJ10" s="13">
        <v>8.5543199315654406E-2</v>
      </c>
      <c r="BK10" s="13"/>
      <c r="BL10" s="13">
        <v>8.3168316831683201E-2</v>
      </c>
      <c r="BM10" s="13">
        <v>9.2171717171717196E-2</v>
      </c>
    </row>
    <row r="11" spans="2:65" x14ac:dyDescent="0.3">
      <c r="B11" s="14" t="s">
        <v>421</v>
      </c>
      <c r="C11" s="13">
        <v>2.2692889561270801E-2</v>
      </c>
      <c r="D11" s="13">
        <v>3.5313001605136403E-2</v>
      </c>
      <c r="E11" s="13">
        <v>1.15606936416185E-2</v>
      </c>
      <c r="F11" s="13"/>
      <c r="G11" s="13">
        <v>3.3149171270718203E-2</v>
      </c>
      <c r="H11" s="13">
        <v>2.5210084033613401E-2</v>
      </c>
      <c r="I11" s="13">
        <v>1.4760147601476E-2</v>
      </c>
      <c r="J11" s="13">
        <v>2.8436018957346001E-2</v>
      </c>
      <c r="K11" s="13">
        <v>1.5267175572519101E-2</v>
      </c>
      <c r="L11" s="13">
        <v>1.7543859649122799E-2</v>
      </c>
      <c r="M11" s="13"/>
      <c r="N11" s="13">
        <v>8.5106382978723406E-3</v>
      </c>
      <c r="O11" s="13">
        <v>3.5294117647058802E-2</v>
      </c>
      <c r="P11" s="13">
        <v>2.8089887640449399E-2</v>
      </c>
      <c r="Q11" s="13">
        <v>2.8213166144200601E-2</v>
      </c>
      <c r="R11" s="13"/>
      <c r="S11" s="13">
        <v>2.0761245674740501E-2</v>
      </c>
      <c r="T11" s="13">
        <v>2.9850746268656699E-2</v>
      </c>
      <c r="U11" s="13">
        <v>0</v>
      </c>
      <c r="V11" s="13">
        <v>9.5238095238095195E-3</v>
      </c>
      <c r="W11" s="13">
        <v>3.3613445378151301E-2</v>
      </c>
      <c r="X11" s="13">
        <v>3.03030303030303E-2</v>
      </c>
      <c r="Y11" s="13">
        <v>4.67289719626168E-2</v>
      </c>
      <c r="Z11" s="13">
        <v>3.3333333333333298E-2</v>
      </c>
      <c r="AA11" s="13">
        <v>1.25786163522013E-2</v>
      </c>
      <c r="AB11" s="13">
        <v>3.1914893617021302E-2</v>
      </c>
      <c r="AC11" s="13">
        <v>0</v>
      </c>
      <c r="AD11" s="13">
        <v>0</v>
      </c>
      <c r="AE11" s="13"/>
      <c r="AF11" s="13">
        <v>2.5094102885821801E-2</v>
      </c>
      <c r="AG11" s="13">
        <v>1.7509727626459099E-2</v>
      </c>
      <c r="AH11" s="13"/>
      <c r="AI11" s="13">
        <v>2.1186440677966101E-2</v>
      </c>
      <c r="AJ11" s="13">
        <v>1.2987012987013E-2</v>
      </c>
      <c r="AK11" s="13">
        <v>3.17919075144509E-2</v>
      </c>
      <c r="AL11" s="13"/>
      <c r="AM11" s="13">
        <v>1.4705882352941201E-2</v>
      </c>
      <c r="AN11" s="13">
        <v>3.8461538461538498E-2</v>
      </c>
      <c r="AO11" s="13">
        <v>2.2222222222222199E-2</v>
      </c>
      <c r="AP11" s="13"/>
      <c r="AQ11" s="13">
        <v>1.7699115044247801E-2</v>
      </c>
      <c r="AR11" s="13">
        <v>2.6562499999999999E-2</v>
      </c>
      <c r="AS11" s="13"/>
      <c r="AT11" s="13">
        <v>1.5015015015014999E-2</v>
      </c>
      <c r="AU11" s="13">
        <v>2.39833159541189E-2</v>
      </c>
      <c r="AV11" s="13"/>
      <c r="AW11" s="13">
        <v>2.8328611898017001E-2</v>
      </c>
      <c r="AX11" s="13">
        <v>2.0986358866736599E-2</v>
      </c>
      <c r="AY11" s="13"/>
      <c r="AZ11" s="13">
        <v>2.76752767527675E-2</v>
      </c>
      <c r="BA11" s="13">
        <v>1.9736842105263198E-2</v>
      </c>
      <c r="BB11" s="13"/>
      <c r="BC11" s="13">
        <v>2.2988505747126398E-2</v>
      </c>
      <c r="BD11" s="13">
        <v>3.0434782608695699E-2</v>
      </c>
      <c r="BE11" s="13"/>
      <c r="BF11" s="13">
        <v>1.4705882352941201E-2</v>
      </c>
      <c r="BG11" s="13">
        <v>2.83018867924528E-2</v>
      </c>
      <c r="BH11" s="13"/>
      <c r="BI11" s="13">
        <v>5.0724637681159403E-2</v>
      </c>
      <c r="BJ11" s="13">
        <v>1.8819503849443999E-2</v>
      </c>
      <c r="BK11" s="13"/>
      <c r="BL11" s="13">
        <v>2.7722772277227699E-2</v>
      </c>
      <c r="BM11" s="13">
        <v>1.8939393939393898E-2</v>
      </c>
    </row>
    <row r="12" spans="2:65" x14ac:dyDescent="0.3">
      <c r="B12" s="14" t="s">
        <v>91</v>
      </c>
      <c r="C12" s="22">
        <v>4.2360060514372203E-2</v>
      </c>
      <c r="D12" s="22">
        <v>4.1733547351524902E-2</v>
      </c>
      <c r="E12" s="22">
        <v>4.3352601156069398E-2</v>
      </c>
      <c r="F12" s="22"/>
      <c r="G12" s="22">
        <v>2.2099447513812199E-2</v>
      </c>
      <c r="H12" s="22">
        <v>3.0812324929972001E-2</v>
      </c>
      <c r="I12" s="22">
        <v>5.1660516605166101E-2</v>
      </c>
      <c r="J12" s="22">
        <v>6.1611374407582901E-2</v>
      </c>
      <c r="K12" s="22">
        <v>6.8702290076335895E-2</v>
      </c>
      <c r="L12" s="22">
        <v>2.9239766081871298E-2</v>
      </c>
      <c r="M12" s="22"/>
      <c r="N12" s="22">
        <v>2.7659574468085101E-2</v>
      </c>
      <c r="O12" s="22">
        <v>4.4117647058823498E-2</v>
      </c>
      <c r="P12" s="22">
        <v>4.49438202247191E-2</v>
      </c>
      <c r="Q12" s="22">
        <v>6.2695924764890304E-2</v>
      </c>
      <c r="R12" s="22"/>
      <c r="S12" s="22">
        <v>3.8062283737024201E-2</v>
      </c>
      <c r="T12" s="22">
        <v>4.47761194029851E-2</v>
      </c>
      <c r="U12" s="22">
        <v>9.6774193548387094E-2</v>
      </c>
      <c r="V12" s="22">
        <v>2.8571428571428598E-2</v>
      </c>
      <c r="W12" s="22">
        <v>3.3613445378151301E-2</v>
      </c>
      <c r="X12" s="22">
        <v>7.5757575757575801E-2</v>
      </c>
      <c r="Y12" s="22">
        <v>2.80373831775701E-2</v>
      </c>
      <c r="Z12" s="22">
        <v>3.3333333333333298E-2</v>
      </c>
      <c r="AA12" s="22">
        <v>3.77358490566038E-2</v>
      </c>
      <c r="AB12" s="22">
        <v>2.1276595744680899E-2</v>
      </c>
      <c r="AC12" s="22">
        <v>4.4117647058823498E-2</v>
      </c>
      <c r="AD12" s="22">
        <v>4.3478260869565202E-2</v>
      </c>
      <c r="AE12" s="22"/>
      <c r="AF12" s="22">
        <v>3.0112923462986201E-2</v>
      </c>
      <c r="AG12" s="22">
        <v>6.2256809338521402E-2</v>
      </c>
      <c r="AH12" s="22"/>
      <c r="AI12" s="22">
        <v>1.6949152542372899E-2</v>
      </c>
      <c r="AJ12" s="22">
        <v>3.8961038961039002E-2</v>
      </c>
      <c r="AK12" s="22">
        <v>3.4682080924855502E-2</v>
      </c>
      <c r="AL12" s="22"/>
      <c r="AM12" s="22">
        <v>0</v>
      </c>
      <c r="AN12" s="22">
        <v>3.8461538461538498E-2</v>
      </c>
      <c r="AO12" s="22">
        <v>2.96296296296296E-2</v>
      </c>
      <c r="AP12" s="22"/>
      <c r="AQ12" s="22">
        <v>4.4247787610619503E-2</v>
      </c>
      <c r="AR12" s="22">
        <v>4.0625000000000001E-2</v>
      </c>
      <c r="AS12" s="22"/>
      <c r="AT12" s="22">
        <v>3.9039039039038999E-2</v>
      </c>
      <c r="AU12" s="22">
        <v>4.3795620437956199E-2</v>
      </c>
      <c r="AV12" s="22"/>
      <c r="AW12" s="22">
        <v>3.6827195467422101E-2</v>
      </c>
      <c r="AX12" s="22">
        <v>4.40713536201469E-2</v>
      </c>
      <c r="AY12" s="22"/>
      <c r="AZ12" s="22">
        <v>5.3505535055350599E-2</v>
      </c>
      <c r="BA12" s="22">
        <v>3.2894736842105303E-2</v>
      </c>
      <c r="BB12" s="22"/>
      <c r="BC12" s="22">
        <v>2.2988505747126398E-2</v>
      </c>
      <c r="BD12" s="22">
        <v>4.7826086956521699E-2</v>
      </c>
      <c r="BE12" s="22"/>
      <c r="BF12" s="22">
        <v>2.9411764705882401E-2</v>
      </c>
      <c r="BG12" s="22">
        <v>1.88679245283019E-2</v>
      </c>
      <c r="BH12" s="22"/>
      <c r="BI12" s="22">
        <v>6.5217391304347797E-2</v>
      </c>
      <c r="BJ12" s="22">
        <v>3.8494439692044503E-2</v>
      </c>
      <c r="BK12" s="22"/>
      <c r="BL12" s="22">
        <v>4.15841584158416E-2</v>
      </c>
      <c r="BM12" s="22">
        <v>4.0404040404040401E-2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431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0.496217851739788</v>
      </c>
      <c r="D8" s="13">
        <v>0.449438202247191</v>
      </c>
      <c r="E8" s="13">
        <v>0.53757225433526001</v>
      </c>
      <c r="F8" s="13"/>
      <c r="G8" s="13">
        <v>0.45303867403314901</v>
      </c>
      <c r="H8" s="13">
        <v>0.50140056022408996</v>
      </c>
      <c r="I8" s="13">
        <v>0.490774907749078</v>
      </c>
      <c r="J8" s="13">
        <v>0.52606635071090002</v>
      </c>
      <c r="K8" s="13">
        <v>0.480916030534351</v>
      </c>
      <c r="L8" s="13">
        <v>0.51461988304093598</v>
      </c>
      <c r="M8" s="13"/>
      <c r="N8" s="13">
        <v>0.51063829787234005</v>
      </c>
      <c r="O8" s="13">
        <v>0.48529411764705899</v>
      </c>
      <c r="P8" s="13">
        <v>0.47752808988764001</v>
      </c>
      <c r="Q8" s="13">
        <v>0.49529780564263298</v>
      </c>
      <c r="R8" s="13"/>
      <c r="S8" s="13">
        <v>0.525951557093426</v>
      </c>
      <c r="T8" s="13">
        <v>0.5</v>
      </c>
      <c r="U8" s="13">
        <v>0.54838709677419395</v>
      </c>
      <c r="V8" s="13">
        <v>0.54285714285714304</v>
      </c>
      <c r="W8" s="13">
        <v>0.47899159663865498</v>
      </c>
      <c r="X8" s="13">
        <v>0.37878787878787901</v>
      </c>
      <c r="Y8" s="13">
        <v>0.52336448598130803</v>
      </c>
      <c r="Z8" s="13">
        <v>0.53333333333333299</v>
      </c>
      <c r="AA8" s="13">
        <v>0.45911949685534598</v>
      </c>
      <c r="AB8" s="13">
        <v>0.51063829787234005</v>
      </c>
      <c r="AC8" s="13">
        <v>0.45588235294117602</v>
      </c>
      <c r="AD8" s="13">
        <v>0.65217391304347805</v>
      </c>
      <c r="AE8" s="13"/>
      <c r="AF8" s="13">
        <v>0.50439146800501899</v>
      </c>
      <c r="AG8" s="13">
        <v>0.47859922178988301</v>
      </c>
      <c r="AH8" s="13"/>
      <c r="AI8" s="13">
        <v>0.49576271186440701</v>
      </c>
      <c r="AJ8" s="13">
        <v>0.493506493506494</v>
      </c>
      <c r="AK8" s="13">
        <v>0.46531791907514503</v>
      </c>
      <c r="AL8" s="13"/>
      <c r="AM8" s="13">
        <v>0.51470588235294101</v>
      </c>
      <c r="AN8" s="13">
        <v>0.44230769230769201</v>
      </c>
      <c r="AO8" s="13">
        <v>0.47407407407407398</v>
      </c>
      <c r="AP8" s="13"/>
      <c r="AQ8" s="13">
        <v>0.53244837758112096</v>
      </c>
      <c r="AR8" s="13">
        <v>0.45937499999999998</v>
      </c>
      <c r="AS8" s="13"/>
      <c r="AT8" s="13">
        <v>0.51651651651651698</v>
      </c>
      <c r="AU8" s="13">
        <v>0.49009384775808101</v>
      </c>
      <c r="AV8" s="13"/>
      <c r="AW8" s="13">
        <v>0.46175637393767699</v>
      </c>
      <c r="AX8" s="13">
        <v>0.50891920251836298</v>
      </c>
      <c r="AY8" s="13"/>
      <c r="AZ8" s="13">
        <v>0.47601476014760102</v>
      </c>
      <c r="BA8" s="13">
        <v>0.51447368421052597</v>
      </c>
      <c r="BB8" s="13"/>
      <c r="BC8" s="13">
        <v>0.47988505747126398</v>
      </c>
      <c r="BD8" s="13">
        <v>0.48695652173913001</v>
      </c>
      <c r="BE8" s="13"/>
      <c r="BF8" s="13">
        <v>0.5</v>
      </c>
      <c r="BG8" s="13">
        <v>0.46698113207547198</v>
      </c>
      <c r="BH8" s="13"/>
      <c r="BI8" s="13">
        <v>0.42753623188405798</v>
      </c>
      <c r="BJ8" s="13">
        <v>0.50470487596236102</v>
      </c>
      <c r="BK8" s="13"/>
      <c r="BL8" s="13">
        <v>0.463366336633663</v>
      </c>
      <c r="BM8" s="13">
        <v>0.52146464646464696</v>
      </c>
    </row>
    <row r="9" spans="2:65" x14ac:dyDescent="0.3">
      <c r="B9" s="14" t="s">
        <v>88</v>
      </c>
      <c r="C9" s="13">
        <v>0.26701966717095299</v>
      </c>
      <c r="D9" s="13">
        <v>0.28410914927768899</v>
      </c>
      <c r="E9" s="13">
        <v>0.25289017341040498</v>
      </c>
      <c r="F9" s="13"/>
      <c r="G9" s="13">
        <v>0.29834254143646399</v>
      </c>
      <c r="H9" s="13">
        <v>0.271708683473389</v>
      </c>
      <c r="I9" s="13">
        <v>0.27675276752767503</v>
      </c>
      <c r="J9" s="13">
        <v>0.208530805687204</v>
      </c>
      <c r="K9" s="13">
        <v>0.244274809160305</v>
      </c>
      <c r="L9" s="13">
        <v>0.29824561403508798</v>
      </c>
      <c r="M9" s="13"/>
      <c r="N9" s="13">
        <v>0.28510638297872298</v>
      </c>
      <c r="O9" s="13">
        <v>0.24117647058823499</v>
      </c>
      <c r="P9" s="13">
        <v>0.275280898876405</v>
      </c>
      <c r="Q9" s="13">
        <v>0.263322884012539</v>
      </c>
      <c r="R9" s="13"/>
      <c r="S9" s="13">
        <v>0.280276816608997</v>
      </c>
      <c r="T9" s="13">
        <v>0.24626865671641801</v>
      </c>
      <c r="U9" s="13">
        <v>0.17741935483870999</v>
      </c>
      <c r="V9" s="13">
        <v>0.24761904761904799</v>
      </c>
      <c r="W9" s="13">
        <v>0.31932773109243701</v>
      </c>
      <c r="X9" s="13">
        <v>0.25</v>
      </c>
      <c r="Y9" s="13">
        <v>0.233644859813084</v>
      </c>
      <c r="Z9" s="13">
        <v>0.233333333333333</v>
      </c>
      <c r="AA9" s="13">
        <v>0.33333333333333298</v>
      </c>
      <c r="AB9" s="13">
        <v>0.24468085106383</v>
      </c>
      <c r="AC9" s="13">
        <v>0.27941176470588203</v>
      </c>
      <c r="AD9" s="13">
        <v>0.173913043478261</v>
      </c>
      <c r="AE9" s="13"/>
      <c r="AF9" s="13">
        <v>0.26097867001254699</v>
      </c>
      <c r="AG9" s="13">
        <v>0.27821011673151802</v>
      </c>
      <c r="AH9" s="13"/>
      <c r="AI9" s="13">
        <v>0.29237288135593198</v>
      </c>
      <c r="AJ9" s="13">
        <v>0.29870129870129902</v>
      </c>
      <c r="AK9" s="13">
        <v>0.26589595375722502</v>
      </c>
      <c r="AL9" s="13"/>
      <c r="AM9" s="13">
        <v>0.35294117647058798</v>
      </c>
      <c r="AN9" s="13">
        <v>0.32692307692307698</v>
      </c>
      <c r="AO9" s="13">
        <v>0.25185185185185199</v>
      </c>
      <c r="AP9" s="13"/>
      <c r="AQ9" s="13">
        <v>0.262536873156342</v>
      </c>
      <c r="AR9" s="13">
        <v>0.27031250000000001</v>
      </c>
      <c r="AS9" s="13"/>
      <c r="AT9" s="13">
        <v>0.30330330330330302</v>
      </c>
      <c r="AU9" s="13">
        <v>0.254431699687174</v>
      </c>
      <c r="AV9" s="13"/>
      <c r="AW9" s="13">
        <v>0.274787535410765</v>
      </c>
      <c r="AX9" s="13">
        <v>0.26652675760755501</v>
      </c>
      <c r="AY9" s="13"/>
      <c r="AZ9" s="13">
        <v>0.26383763837638402</v>
      </c>
      <c r="BA9" s="13">
        <v>0.27105263157894699</v>
      </c>
      <c r="BB9" s="13"/>
      <c r="BC9" s="13">
        <v>0.28448275862069</v>
      </c>
      <c r="BD9" s="13">
        <v>0.26086956521739102</v>
      </c>
      <c r="BE9" s="13"/>
      <c r="BF9" s="13">
        <v>0.27941176470588203</v>
      </c>
      <c r="BG9" s="13">
        <v>0.28773584905660399</v>
      </c>
      <c r="BH9" s="13"/>
      <c r="BI9" s="13">
        <v>0.26811594202898598</v>
      </c>
      <c r="BJ9" s="13">
        <v>0.26603934987168498</v>
      </c>
      <c r="BK9" s="13"/>
      <c r="BL9" s="13">
        <v>0.299009900990099</v>
      </c>
      <c r="BM9" s="13">
        <v>0.24242424242424199</v>
      </c>
    </row>
    <row r="10" spans="2:65" x14ac:dyDescent="0.3">
      <c r="B10" s="14" t="s">
        <v>420</v>
      </c>
      <c r="C10" s="13">
        <v>0.13161875945537099</v>
      </c>
      <c r="D10" s="13">
        <v>0.141252006420546</v>
      </c>
      <c r="E10" s="13">
        <v>0.12138728323699401</v>
      </c>
      <c r="F10" s="13"/>
      <c r="G10" s="13">
        <v>0.15469613259668499</v>
      </c>
      <c r="H10" s="13">
        <v>0.120448179271709</v>
      </c>
      <c r="I10" s="13">
        <v>0.14022140221402199</v>
      </c>
      <c r="J10" s="13">
        <v>0.123222748815166</v>
      </c>
      <c r="K10" s="13">
        <v>0.13740458015267201</v>
      </c>
      <c r="L10" s="13">
        <v>0.12280701754386</v>
      </c>
      <c r="M10" s="13"/>
      <c r="N10" s="13">
        <v>0.12765957446808501</v>
      </c>
      <c r="O10" s="13">
        <v>0.129411764705882</v>
      </c>
      <c r="P10" s="13">
        <v>0.15730337078651699</v>
      </c>
      <c r="Q10" s="13">
        <v>0.12225705329153599</v>
      </c>
      <c r="R10" s="13"/>
      <c r="S10" s="13">
        <v>0.110726643598616</v>
      </c>
      <c r="T10" s="13">
        <v>0.12686567164179099</v>
      </c>
      <c r="U10" s="13">
        <v>0.16129032258064499</v>
      </c>
      <c r="V10" s="13">
        <v>0.104761904761905</v>
      </c>
      <c r="W10" s="13">
        <v>0.126050420168067</v>
      </c>
      <c r="X10" s="13">
        <v>0.19696969696969699</v>
      </c>
      <c r="Y10" s="13">
        <v>0.15887850467289699</v>
      </c>
      <c r="Z10" s="13">
        <v>0.133333333333333</v>
      </c>
      <c r="AA10" s="13">
        <v>0.113207547169811</v>
      </c>
      <c r="AB10" s="13">
        <v>0.13829787234042601</v>
      </c>
      <c r="AC10" s="13">
        <v>0.13235294117647101</v>
      </c>
      <c r="AD10" s="13">
        <v>8.6956521739130405E-2</v>
      </c>
      <c r="AE10" s="13"/>
      <c r="AF10" s="13">
        <v>0.13801756587201999</v>
      </c>
      <c r="AG10" s="13">
        <v>0.122568093385214</v>
      </c>
      <c r="AH10" s="13"/>
      <c r="AI10" s="13">
        <v>0.13559322033898299</v>
      </c>
      <c r="AJ10" s="13">
        <v>0.103896103896104</v>
      </c>
      <c r="AK10" s="13">
        <v>0.15317919075144501</v>
      </c>
      <c r="AL10" s="13"/>
      <c r="AM10" s="13">
        <v>7.3529411764705899E-2</v>
      </c>
      <c r="AN10" s="13">
        <v>0.134615384615385</v>
      </c>
      <c r="AO10" s="13">
        <v>0.17037037037037001</v>
      </c>
      <c r="AP10" s="13"/>
      <c r="AQ10" s="13">
        <v>0.129793510324484</v>
      </c>
      <c r="AR10" s="13">
        <v>0.13437499999999999</v>
      </c>
      <c r="AS10" s="13"/>
      <c r="AT10" s="13">
        <v>0.105105105105105</v>
      </c>
      <c r="AU10" s="13">
        <v>0.13764337851929101</v>
      </c>
      <c r="AV10" s="13"/>
      <c r="AW10" s="13">
        <v>0.15864022662889499</v>
      </c>
      <c r="AX10" s="13">
        <v>0.12067156348373601</v>
      </c>
      <c r="AY10" s="13"/>
      <c r="AZ10" s="13">
        <v>0.121771217712177</v>
      </c>
      <c r="BA10" s="13">
        <v>0.134210526315789</v>
      </c>
      <c r="BB10" s="13"/>
      <c r="BC10" s="13">
        <v>0.13793103448275901</v>
      </c>
      <c r="BD10" s="13">
        <v>0.143478260869565</v>
      </c>
      <c r="BE10" s="13"/>
      <c r="BF10" s="13">
        <v>0.11764705882352899</v>
      </c>
      <c r="BG10" s="13">
        <v>0.15094339622641501</v>
      </c>
      <c r="BH10" s="13"/>
      <c r="BI10" s="13">
        <v>0.13768115942028999</v>
      </c>
      <c r="BJ10" s="13">
        <v>0.130881094952951</v>
      </c>
      <c r="BK10" s="13"/>
      <c r="BL10" s="13">
        <v>0.124752475247525</v>
      </c>
      <c r="BM10" s="13">
        <v>0.13510101010101</v>
      </c>
    </row>
    <row r="11" spans="2:65" x14ac:dyDescent="0.3">
      <c r="B11" s="14" t="s">
        <v>421</v>
      </c>
      <c r="C11" s="13">
        <v>6.9591527987897098E-2</v>
      </c>
      <c r="D11" s="13">
        <v>9.3097913322632397E-2</v>
      </c>
      <c r="E11" s="13">
        <v>4.9132947976878602E-2</v>
      </c>
      <c r="F11" s="13"/>
      <c r="G11" s="13">
        <v>8.2872928176795604E-2</v>
      </c>
      <c r="H11" s="13">
        <v>7.0028011204481794E-2</v>
      </c>
      <c r="I11" s="13">
        <v>5.5350553505535097E-2</v>
      </c>
      <c r="J11" s="13">
        <v>8.5308056872037893E-2</v>
      </c>
      <c r="K11" s="13">
        <v>9.9236641221374003E-2</v>
      </c>
      <c r="L11" s="13">
        <v>3.5087719298245598E-2</v>
      </c>
      <c r="M11" s="13"/>
      <c r="N11" s="13">
        <v>4.2553191489361701E-2</v>
      </c>
      <c r="O11" s="13">
        <v>0.108823529411765</v>
      </c>
      <c r="P11" s="13">
        <v>5.6179775280898903E-2</v>
      </c>
      <c r="Q11" s="13">
        <v>7.8369905956112901E-2</v>
      </c>
      <c r="R11" s="13"/>
      <c r="S11" s="13">
        <v>4.8442906574394498E-2</v>
      </c>
      <c r="T11" s="13">
        <v>6.7164179104477598E-2</v>
      </c>
      <c r="U11" s="13">
        <v>6.4516129032258104E-2</v>
      </c>
      <c r="V11" s="13">
        <v>6.6666666666666693E-2</v>
      </c>
      <c r="W11" s="13">
        <v>5.8823529411764698E-2</v>
      </c>
      <c r="X11" s="13">
        <v>0.12121212121212099</v>
      </c>
      <c r="Y11" s="13">
        <v>3.7383177570093497E-2</v>
      </c>
      <c r="Z11" s="13">
        <v>0.1</v>
      </c>
      <c r="AA11" s="13">
        <v>7.5471698113207503E-2</v>
      </c>
      <c r="AB11" s="13">
        <v>8.5106382978723402E-2</v>
      </c>
      <c r="AC11" s="13">
        <v>0.10294117647058799</v>
      </c>
      <c r="AD11" s="13">
        <v>4.3478260869565202E-2</v>
      </c>
      <c r="AE11" s="13"/>
      <c r="AF11" s="13">
        <v>7.0263488080301098E-2</v>
      </c>
      <c r="AG11" s="13">
        <v>7.0038910505836605E-2</v>
      </c>
      <c r="AH11" s="13"/>
      <c r="AI11" s="13">
        <v>5.5084745762711898E-2</v>
      </c>
      <c r="AJ11" s="13">
        <v>5.1948051948052E-2</v>
      </c>
      <c r="AK11" s="13">
        <v>8.3815028901734104E-2</v>
      </c>
      <c r="AL11" s="13"/>
      <c r="AM11" s="13">
        <v>4.4117647058823498E-2</v>
      </c>
      <c r="AN11" s="13">
        <v>7.69230769230769E-2</v>
      </c>
      <c r="AO11" s="13">
        <v>7.4074074074074098E-2</v>
      </c>
      <c r="AP11" s="13"/>
      <c r="AQ11" s="13">
        <v>4.71976401179941E-2</v>
      </c>
      <c r="AR11" s="13">
        <v>9.2187500000000006E-2</v>
      </c>
      <c r="AS11" s="13"/>
      <c r="AT11" s="13">
        <v>5.1051051051051101E-2</v>
      </c>
      <c r="AU11" s="13">
        <v>7.8206465067778896E-2</v>
      </c>
      <c r="AV11" s="13"/>
      <c r="AW11" s="13">
        <v>6.5155807365439106E-2</v>
      </c>
      <c r="AX11" s="13">
        <v>7.0304302203567703E-2</v>
      </c>
      <c r="AY11" s="13"/>
      <c r="AZ11" s="13">
        <v>9.5940959409594101E-2</v>
      </c>
      <c r="BA11" s="13">
        <v>5.1315789473684197E-2</v>
      </c>
      <c r="BB11" s="13"/>
      <c r="BC11" s="13">
        <v>6.6091954022988494E-2</v>
      </c>
      <c r="BD11" s="13">
        <v>7.3913043478260901E-2</v>
      </c>
      <c r="BE11" s="13"/>
      <c r="BF11" s="13">
        <v>5.8823529411764698E-2</v>
      </c>
      <c r="BG11" s="13">
        <v>7.0754716981132101E-2</v>
      </c>
      <c r="BH11" s="13"/>
      <c r="BI11" s="13">
        <v>0.13768115942028999</v>
      </c>
      <c r="BJ11" s="13">
        <v>6.2446535500427697E-2</v>
      </c>
      <c r="BK11" s="13"/>
      <c r="BL11" s="13">
        <v>7.9207920792079195E-2</v>
      </c>
      <c r="BM11" s="13">
        <v>6.5656565656565705E-2</v>
      </c>
    </row>
    <row r="12" spans="2:65" x14ac:dyDescent="0.3">
      <c r="B12" s="14" t="s">
        <v>91</v>
      </c>
      <c r="C12" s="22">
        <v>3.5552193645990902E-2</v>
      </c>
      <c r="D12" s="22">
        <v>3.2102728731942198E-2</v>
      </c>
      <c r="E12" s="22">
        <v>3.9017341040462401E-2</v>
      </c>
      <c r="F12" s="22"/>
      <c r="G12" s="22">
        <v>1.1049723756906099E-2</v>
      </c>
      <c r="H12" s="22">
        <v>3.64145658263305E-2</v>
      </c>
      <c r="I12" s="22">
        <v>3.6900369003690002E-2</v>
      </c>
      <c r="J12" s="22">
        <v>5.6872037914691899E-2</v>
      </c>
      <c r="K12" s="22">
        <v>3.8167938931297697E-2</v>
      </c>
      <c r="L12" s="22">
        <v>2.9239766081871298E-2</v>
      </c>
      <c r="M12" s="22"/>
      <c r="N12" s="22">
        <v>3.4042553191489397E-2</v>
      </c>
      <c r="O12" s="22">
        <v>3.5294117647058802E-2</v>
      </c>
      <c r="P12" s="22">
        <v>3.3707865168539297E-2</v>
      </c>
      <c r="Q12" s="22">
        <v>4.0752351097178702E-2</v>
      </c>
      <c r="R12" s="22"/>
      <c r="S12" s="22">
        <v>3.4602076124567498E-2</v>
      </c>
      <c r="T12" s="22">
        <v>5.9701492537313397E-2</v>
      </c>
      <c r="U12" s="22">
        <v>4.8387096774193498E-2</v>
      </c>
      <c r="V12" s="22">
        <v>3.8095238095238099E-2</v>
      </c>
      <c r="W12" s="22">
        <v>1.6806722689075598E-2</v>
      </c>
      <c r="X12" s="22">
        <v>5.3030303030302997E-2</v>
      </c>
      <c r="Y12" s="22">
        <v>4.67289719626168E-2</v>
      </c>
      <c r="Z12" s="22">
        <v>0</v>
      </c>
      <c r="AA12" s="22">
        <v>1.88679245283019E-2</v>
      </c>
      <c r="AB12" s="22">
        <v>2.1276595744680899E-2</v>
      </c>
      <c r="AC12" s="22">
        <v>2.9411764705882401E-2</v>
      </c>
      <c r="AD12" s="22">
        <v>4.3478260869565202E-2</v>
      </c>
      <c r="AE12" s="22"/>
      <c r="AF12" s="22">
        <v>2.63488080301129E-2</v>
      </c>
      <c r="AG12" s="22">
        <v>5.0583657587548597E-2</v>
      </c>
      <c r="AH12" s="22"/>
      <c r="AI12" s="22">
        <v>2.1186440677966101E-2</v>
      </c>
      <c r="AJ12" s="22">
        <v>5.1948051948052E-2</v>
      </c>
      <c r="AK12" s="22">
        <v>3.17919075144509E-2</v>
      </c>
      <c r="AL12" s="22"/>
      <c r="AM12" s="22">
        <v>1.4705882352941201E-2</v>
      </c>
      <c r="AN12" s="22">
        <v>1.9230769230769201E-2</v>
      </c>
      <c r="AO12" s="22">
        <v>2.96296296296296E-2</v>
      </c>
      <c r="AP12" s="22"/>
      <c r="AQ12" s="22">
        <v>2.8023598820059E-2</v>
      </c>
      <c r="AR12" s="22">
        <v>4.3749999999999997E-2</v>
      </c>
      <c r="AS12" s="22"/>
      <c r="AT12" s="22">
        <v>2.4024024024024E-2</v>
      </c>
      <c r="AU12" s="22">
        <v>3.9624608967674703E-2</v>
      </c>
      <c r="AV12" s="22"/>
      <c r="AW12" s="22">
        <v>3.9660056657223802E-2</v>
      </c>
      <c r="AX12" s="22">
        <v>3.3578174186778602E-2</v>
      </c>
      <c r="AY12" s="22"/>
      <c r="AZ12" s="22">
        <v>4.2435424354243502E-2</v>
      </c>
      <c r="BA12" s="22">
        <v>2.89473684210526E-2</v>
      </c>
      <c r="BB12" s="22"/>
      <c r="BC12" s="22">
        <v>3.1609195402298902E-2</v>
      </c>
      <c r="BD12" s="22">
        <v>3.4782608695652202E-2</v>
      </c>
      <c r="BE12" s="22"/>
      <c r="BF12" s="22">
        <v>4.4117647058823498E-2</v>
      </c>
      <c r="BG12" s="22">
        <v>2.3584905660377398E-2</v>
      </c>
      <c r="BH12" s="22"/>
      <c r="BI12" s="22">
        <v>2.8985507246376802E-2</v>
      </c>
      <c r="BJ12" s="22">
        <v>3.59281437125748E-2</v>
      </c>
      <c r="BK12" s="22"/>
      <c r="BL12" s="22">
        <v>3.36633663366337E-2</v>
      </c>
      <c r="BM12" s="22">
        <v>3.5353535353535401E-2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432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0.45612708018154302</v>
      </c>
      <c r="D8" s="13">
        <v>0.420545746388443</v>
      </c>
      <c r="E8" s="13">
        <v>0.48554913294797702</v>
      </c>
      <c r="F8" s="13"/>
      <c r="G8" s="13">
        <v>0.45303867403314901</v>
      </c>
      <c r="H8" s="13">
        <v>0.46778711484593799</v>
      </c>
      <c r="I8" s="13">
        <v>0.44649446494464901</v>
      </c>
      <c r="J8" s="13">
        <v>0.47393364928909998</v>
      </c>
      <c r="K8" s="13">
        <v>0.40458015267175601</v>
      </c>
      <c r="L8" s="13">
        <v>0.46783625730994099</v>
      </c>
      <c r="M8" s="13"/>
      <c r="N8" s="13">
        <v>0.47872340425531901</v>
      </c>
      <c r="O8" s="13">
        <v>0.45588235294117602</v>
      </c>
      <c r="P8" s="13">
        <v>0.426966292134831</v>
      </c>
      <c r="Q8" s="13">
        <v>0.44200626959247602</v>
      </c>
      <c r="R8" s="13"/>
      <c r="S8" s="13">
        <v>0.44290657439446401</v>
      </c>
      <c r="T8" s="13">
        <v>0.44776119402985098</v>
      </c>
      <c r="U8" s="13">
        <v>0.532258064516129</v>
      </c>
      <c r="V8" s="13">
        <v>0.51428571428571401</v>
      </c>
      <c r="W8" s="13">
        <v>0.47058823529411797</v>
      </c>
      <c r="X8" s="13">
        <v>0.439393939393939</v>
      </c>
      <c r="Y8" s="13">
        <v>0.467289719626168</v>
      </c>
      <c r="Z8" s="13">
        <v>0.46666666666666701</v>
      </c>
      <c r="AA8" s="13">
        <v>0.42138364779874199</v>
      </c>
      <c r="AB8" s="13">
        <v>0.53191489361702105</v>
      </c>
      <c r="AC8" s="13">
        <v>0.33823529411764702</v>
      </c>
      <c r="AD8" s="13">
        <v>0.434782608695652</v>
      </c>
      <c r="AE8" s="13"/>
      <c r="AF8" s="13">
        <v>0.45545796737766597</v>
      </c>
      <c r="AG8" s="13">
        <v>0.45136186770428</v>
      </c>
      <c r="AH8" s="13"/>
      <c r="AI8" s="13">
        <v>0.427966101694915</v>
      </c>
      <c r="AJ8" s="13">
        <v>0.42857142857142899</v>
      </c>
      <c r="AK8" s="13">
        <v>0.45375722543352598</v>
      </c>
      <c r="AL8" s="13"/>
      <c r="AM8" s="13">
        <v>0.58823529411764697</v>
      </c>
      <c r="AN8" s="13">
        <v>0.30769230769230799</v>
      </c>
      <c r="AO8" s="13">
        <v>0.36296296296296299</v>
      </c>
      <c r="AP8" s="13"/>
      <c r="AQ8" s="13">
        <v>0.473451327433628</v>
      </c>
      <c r="AR8" s="13">
        <v>0.44062499999999999</v>
      </c>
      <c r="AS8" s="13"/>
      <c r="AT8" s="13">
        <v>0.48048048048047998</v>
      </c>
      <c r="AU8" s="13">
        <v>0.44734098018769602</v>
      </c>
      <c r="AV8" s="13"/>
      <c r="AW8" s="13">
        <v>0.43342776203965999</v>
      </c>
      <c r="AX8" s="13">
        <v>0.46694648478488998</v>
      </c>
      <c r="AY8" s="13"/>
      <c r="AZ8" s="13">
        <v>0.46125461254612499</v>
      </c>
      <c r="BA8" s="13">
        <v>0.452631578947368</v>
      </c>
      <c r="BB8" s="13"/>
      <c r="BC8" s="13">
        <v>0.43965517241379298</v>
      </c>
      <c r="BD8" s="13">
        <v>0.41304347826087001</v>
      </c>
      <c r="BE8" s="13"/>
      <c r="BF8" s="13">
        <v>0.47794117647058798</v>
      </c>
      <c r="BG8" s="13">
        <v>0.41509433962264197</v>
      </c>
      <c r="BH8" s="13"/>
      <c r="BI8" s="13">
        <v>0.434782608695652</v>
      </c>
      <c r="BJ8" s="13">
        <v>0.46022241231822097</v>
      </c>
      <c r="BK8" s="13"/>
      <c r="BL8" s="13">
        <v>0.41782178217821803</v>
      </c>
      <c r="BM8" s="13">
        <v>0.49116161616161602</v>
      </c>
    </row>
    <row r="9" spans="2:65" x14ac:dyDescent="0.3">
      <c r="B9" s="14" t="s">
        <v>88</v>
      </c>
      <c r="C9" s="13">
        <v>0.34947049924356999</v>
      </c>
      <c r="D9" s="13">
        <v>0.34349919743178198</v>
      </c>
      <c r="E9" s="13">
        <v>0.35693641618497102</v>
      </c>
      <c r="F9" s="13"/>
      <c r="G9" s="13">
        <v>0.386740331491713</v>
      </c>
      <c r="H9" s="13">
        <v>0.34733893557423001</v>
      </c>
      <c r="I9" s="13">
        <v>0.35055350553505499</v>
      </c>
      <c r="J9" s="13">
        <v>0.29383886255924202</v>
      </c>
      <c r="K9" s="13">
        <v>0.36641221374045801</v>
      </c>
      <c r="L9" s="13">
        <v>0.36842105263157898</v>
      </c>
      <c r="M9" s="13"/>
      <c r="N9" s="13">
        <v>0.34893617021276602</v>
      </c>
      <c r="O9" s="13">
        <v>0.33235294117647102</v>
      </c>
      <c r="P9" s="13">
        <v>0.39325842696629199</v>
      </c>
      <c r="Q9" s="13">
        <v>0.33855799373040801</v>
      </c>
      <c r="R9" s="13"/>
      <c r="S9" s="13">
        <v>0.36678200692041502</v>
      </c>
      <c r="T9" s="13">
        <v>0.365671641791045</v>
      </c>
      <c r="U9" s="13">
        <v>0.27419354838709697</v>
      </c>
      <c r="V9" s="13">
        <v>0.27619047619047599</v>
      </c>
      <c r="W9" s="13">
        <v>0.35294117647058798</v>
      </c>
      <c r="X9" s="13">
        <v>0.30303030303030298</v>
      </c>
      <c r="Y9" s="13">
        <v>0.34579439252336402</v>
      </c>
      <c r="Z9" s="13">
        <v>0.233333333333333</v>
      </c>
      <c r="AA9" s="13">
        <v>0.44025157232704398</v>
      </c>
      <c r="AB9" s="13">
        <v>0.27659574468085102</v>
      </c>
      <c r="AC9" s="13">
        <v>0.441176470588235</v>
      </c>
      <c r="AD9" s="13">
        <v>0.39130434782608697</v>
      </c>
      <c r="AE9" s="13"/>
      <c r="AF9" s="13">
        <v>0.35884567126725198</v>
      </c>
      <c r="AG9" s="13">
        <v>0.34046692607003898</v>
      </c>
      <c r="AH9" s="13"/>
      <c r="AI9" s="13">
        <v>0.38559322033898302</v>
      </c>
      <c r="AJ9" s="13">
        <v>0.29870129870129902</v>
      </c>
      <c r="AK9" s="13">
        <v>0.36127167630057799</v>
      </c>
      <c r="AL9" s="13"/>
      <c r="AM9" s="13">
        <v>0.26470588235294101</v>
      </c>
      <c r="AN9" s="13">
        <v>0.40384615384615402</v>
      </c>
      <c r="AO9" s="13">
        <v>0.39259259259259299</v>
      </c>
      <c r="AP9" s="13"/>
      <c r="AQ9" s="13">
        <v>0.342182890855457</v>
      </c>
      <c r="AR9" s="13">
        <v>0.35625000000000001</v>
      </c>
      <c r="AS9" s="13"/>
      <c r="AT9" s="13">
        <v>0.33033033033032999</v>
      </c>
      <c r="AU9" s="13">
        <v>0.35557872784150202</v>
      </c>
      <c r="AV9" s="13"/>
      <c r="AW9" s="13">
        <v>0.36260623229461802</v>
      </c>
      <c r="AX9" s="13">
        <v>0.34312696747114402</v>
      </c>
      <c r="AY9" s="13"/>
      <c r="AZ9" s="13">
        <v>0.34317343173431702</v>
      </c>
      <c r="BA9" s="13">
        <v>0.356578947368421</v>
      </c>
      <c r="BB9" s="13"/>
      <c r="BC9" s="13">
        <v>0.37643678160919503</v>
      </c>
      <c r="BD9" s="13">
        <v>0.360869565217391</v>
      </c>
      <c r="BE9" s="13"/>
      <c r="BF9" s="13">
        <v>0.38235294117647101</v>
      </c>
      <c r="BG9" s="13">
        <v>0.37264150943396201</v>
      </c>
      <c r="BH9" s="13"/>
      <c r="BI9" s="13">
        <v>0.311594202898551</v>
      </c>
      <c r="BJ9" s="13">
        <v>0.35842600513259198</v>
      </c>
      <c r="BK9" s="13"/>
      <c r="BL9" s="13">
        <v>0.38613861386138598</v>
      </c>
      <c r="BM9" s="13">
        <v>0.32702020202020199</v>
      </c>
    </row>
    <row r="10" spans="2:65" x14ac:dyDescent="0.3">
      <c r="B10" s="14" t="s">
        <v>420</v>
      </c>
      <c r="C10" s="13">
        <v>0.12329803328290501</v>
      </c>
      <c r="D10" s="13">
        <v>0.14927768860353099</v>
      </c>
      <c r="E10" s="13">
        <v>0.10115606936416199</v>
      </c>
      <c r="F10" s="13"/>
      <c r="G10" s="13">
        <v>0.116022099447514</v>
      </c>
      <c r="H10" s="13">
        <v>0.109243697478992</v>
      </c>
      <c r="I10" s="13">
        <v>0.12915129151291499</v>
      </c>
      <c r="J10" s="13">
        <v>0.137440758293839</v>
      </c>
      <c r="K10" s="13">
        <v>0.14503816793893101</v>
      </c>
      <c r="L10" s="13">
        <v>0.116959064327485</v>
      </c>
      <c r="M10" s="13"/>
      <c r="N10" s="13">
        <v>0.1</v>
      </c>
      <c r="O10" s="13">
        <v>0.13235294117647101</v>
      </c>
      <c r="P10" s="13">
        <v>0.106741573033708</v>
      </c>
      <c r="Q10" s="13">
        <v>0.15987460815047</v>
      </c>
      <c r="R10" s="13"/>
      <c r="S10" s="13">
        <v>0.11764705882352899</v>
      </c>
      <c r="T10" s="13">
        <v>0.111940298507463</v>
      </c>
      <c r="U10" s="13">
        <v>0.12903225806451599</v>
      </c>
      <c r="V10" s="13">
        <v>0.133333333333333</v>
      </c>
      <c r="W10" s="13">
        <v>0.11764705882352899</v>
      </c>
      <c r="X10" s="13">
        <v>0.16666666666666699</v>
      </c>
      <c r="Y10" s="13">
        <v>0.14018691588785001</v>
      </c>
      <c r="Z10" s="13">
        <v>0.2</v>
      </c>
      <c r="AA10" s="13">
        <v>6.9182389937106903E-2</v>
      </c>
      <c r="AB10" s="13">
        <v>0.13829787234042601</v>
      </c>
      <c r="AC10" s="13">
        <v>0.13235294117647101</v>
      </c>
      <c r="AD10" s="13">
        <v>8.6956521739130405E-2</v>
      </c>
      <c r="AE10" s="13"/>
      <c r="AF10" s="13">
        <v>0.121706398996236</v>
      </c>
      <c r="AG10" s="13">
        <v>0.12645914396887201</v>
      </c>
      <c r="AH10" s="13"/>
      <c r="AI10" s="13">
        <v>0.12711864406779699</v>
      </c>
      <c r="AJ10" s="13">
        <v>0.14285714285714299</v>
      </c>
      <c r="AK10" s="13">
        <v>0.11849710982658999</v>
      </c>
      <c r="AL10" s="13"/>
      <c r="AM10" s="13">
        <v>7.3529411764705899E-2</v>
      </c>
      <c r="AN10" s="13">
        <v>0.19230769230769201</v>
      </c>
      <c r="AO10" s="13">
        <v>0.162962962962963</v>
      </c>
      <c r="AP10" s="13"/>
      <c r="AQ10" s="13">
        <v>0.12684365781710899</v>
      </c>
      <c r="AR10" s="13">
        <v>0.11874999999999999</v>
      </c>
      <c r="AS10" s="13"/>
      <c r="AT10" s="13">
        <v>0.14114114114114101</v>
      </c>
      <c r="AU10" s="13">
        <v>0.118873826903024</v>
      </c>
      <c r="AV10" s="13"/>
      <c r="AW10" s="13">
        <v>0.11614730878187</v>
      </c>
      <c r="AX10" s="13">
        <v>0.12591815320041999</v>
      </c>
      <c r="AY10" s="13"/>
      <c r="AZ10" s="13">
        <v>0.112546125461255</v>
      </c>
      <c r="BA10" s="13">
        <v>0.130263157894737</v>
      </c>
      <c r="BB10" s="13"/>
      <c r="BC10" s="13">
        <v>0.123563218390805</v>
      </c>
      <c r="BD10" s="13">
        <v>0.13043478260869601</v>
      </c>
      <c r="BE10" s="13"/>
      <c r="BF10" s="13">
        <v>8.8235294117647106E-2</v>
      </c>
      <c r="BG10" s="13">
        <v>0.14622641509434001</v>
      </c>
      <c r="BH10" s="13"/>
      <c r="BI10" s="13">
        <v>0.13043478260869601</v>
      </c>
      <c r="BJ10" s="13">
        <v>0.118049615055603</v>
      </c>
      <c r="BK10" s="13"/>
      <c r="BL10" s="13">
        <v>0.10297029702970301</v>
      </c>
      <c r="BM10" s="13">
        <v>0.12626262626262599</v>
      </c>
    </row>
    <row r="11" spans="2:65" x14ac:dyDescent="0.3">
      <c r="B11" s="14" t="s">
        <v>421</v>
      </c>
      <c r="C11" s="13">
        <v>3.5552193645990902E-2</v>
      </c>
      <c r="D11" s="13">
        <v>5.4574638844301797E-2</v>
      </c>
      <c r="E11" s="13">
        <v>1.87861271676301E-2</v>
      </c>
      <c r="F11" s="13"/>
      <c r="G11" s="13">
        <v>2.7624309392265199E-2</v>
      </c>
      <c r="H11" s="13">
        <v>4.7619047619047603E-2</v>
      </c>
      <c r="I11" s="13">
        <v>2.9520295202952001E-2</v>
      </c>
      <c r="J11" s="13">
        <v>3.3175355450236997E-2</v>
      </c>
      <c r="K11" s="13">
        <v>3.8167938931297697E-2</v>
      </c>
      <c r="L11" s="13">
        <v>2.9239766081871298E-2</v>
      </c>
      <c r="M11" s="13"/>
      <c r="N11" s="13">
        <v>2.97872340425532E-2</v>
      </c>
      <c r="O11" s="13">
        <v>4.4117647058823498E-2</v>
      </c>
      <c r="P11" s="13">
        <v>4.49438202247191E-2</v>
      </c>
      <c r="Q11" s="13">
        <v>2.8213166144200601E-2</v>
      </c>
      <c r="R11" s="13"/>
      <c r="S11" s="13">
        <v>4.1522491349481001E-2</v>
      </c>
      <c r="T11" s="13">
        <v>2.9850746268656699E-2</v>
      </c>
      <c r="U11" s="13">
        <v>1.6129032258064498E-2</v>
      </c>
      <c r="V11" s="13">
        <v>3.8095238095238099E-2</v>
      </c>
      <c r="W11" s="13">
        <v>3.3613445378151301E-2</v>
      </c>
      <c r="X11" s="13">
        <v>3.03030303030303E-2</v>
      </c>
      <c r="Y11" s="13">
        <v>9.3457943925233603E-3</v>
      </c>
      <c r="Z11" s="13">
        <v>6.6666666666666693E-2</v>
      </c>
      <c r="AA11" s="13">
        <v>5.0314465408804999E-2</v>
      </c>
      <c r="AB11" s="13">
        <v>3.1914893617021302E-2</v>
      </c>
      <c r="AC11" s="13">
        <v>4.4117647058823498E-2</v>
      </c>
      <c r="AD11" s="13">
        <v>4.3478260869565202E-2</v>
      </c>
      <c r="AE11" s="13"/>
      <c r="AF11" s="13">
        <v>3.8895859473023799E-2</v>
      </c>
      <c r="AG11" s="13">
        <v>3.1128404669260701E-2</v>
      </c>
      <c r="AH11" s="13"/>
      <c r="AI11" s="13">
        <v>3.3898305084745797E-2</v>
      </c>
      <c r="AJ11" s="13">
        <v>6.4935064935064901E-2</v>
      </c>
      <c r="AK11" s="13">
        <v>4.3352601156069398E-2</v>
      </c>
      <c r="AL11" s="13"/>
      <c r="AM11" s="13">
        <v>4.4117647058823498E-2</v>
      </c>
      <c r="AN11" s="13">
        <v>7.69230769230769E-2</v>
      </c>
      <c r="AO11" s="13">
        <v>3.7037037037037E-2</v>
      </c>
      <c r="AP11" s="13"/>
      <c r="AQ11" s="13">
        <v>2.9498525073746298E-2</v>
      </c>
      <c r="AR11" s="13">
        <v>4.0625000000000001E-2</v>
      </c>
      <c r="AS11" s="13"/>
      <c r="AT11" s="13">
        <v>2.7027027027027001E-2</v>
      </c>
      <c r="AU11" s="13">
        <v>3.8581856100104298E-2</v>
      </c>
      <c r="AV11" s="13"/>
      <c r="AW11" s="13">
        <v>2.8328611898017001E-2</v>
      </c>
      <c r="AX11" s="13">
        <v>3.6726128016789102E-2</v>
      </c>
      <c r="AY11" s="13"/>
      <c r="AZ11" s="13">
        <v>4.6125461254612497E-2</v>
      </c>
      <c r="BA11" s="13">
        <v>2.7631578947368399E-2</v>
      </c>
      <c r="BB11" s="13"/>
      <c r="BC11" s="13">
        <v>4.31034482758621E-2</v>
      </c>
      <c r="BD11" s="13">
        <v>4.3478260869565202E-2</v>
      </c>
      <c r="BE11" s="13"/>
      <c r="BF11" s="13">
        <v>4.4117647058823498E-2</v>
      </c>
      <c r="BG11" s="13">
        <v>4.2452830188679201E-2</v>
      </c>
      <c r="BH11" s="13"/>
      <c r="BI11" s="13">
        <v>7.2463768115942004E-2</v>
      </c>
      <c r="BJ11" s="13">
        <v>3.0795551753635599E-2</v>
      </c>
      <c r="BK11" s="13"/>
      <c r="BL11" s="13">
        <v>5.1485148514851503E-2</v>
      </c>
      <c r="BM11" s="13">
        <v>2.6515151515151499E-2</v>
      </c>
    </row>
    <row r="12" spans="2:65" x14ac:dyDescent="0.3">
      <c r="B12" s="14" t="s">
        <v>91</v>
      </c>
      <c r="C12" s="22">
        <v>3.5552193645990902E-2</v>
      </c>
      <c r="D12" s="22">
        <v>3.2102728731942198E-2</v>
      </c>
      <c r="E12" s="22">
        <v>3.7572254335260097E-2</v>
      </c>
      <c r="F12" s="22"/>
      <c r="G12" s="22">
        <v>1.6574585635359101E-2</v>
      </c>
      <c r="H12" s="22">
        <v>2.8011204481792701E-2</v>
      </c>
      <c r="I12" s="22">
        <v>4.4280442804428E-2</v>
      </c>
      <c r="J12" s="22">
        <v>6.1611374407582901E-2</v>
      </c>
      <c r="K12" s="22">
        <v>4.58015267175573E-2</v>
      </c>
      <c r="L12" s="22">
        <v>1.7543859649122799E-2</v>
      </c>
      <c r="M12" s="22"/>
      <c r="N12" s="22">
        <v>4.2553191489361701E-2</v>
      </c>
      <c r="O12" s="22">
        <v>3.5294117647058802E-2</v>
      </c>
      <c r="P12" s="22">
        <v>2.8089887640449399E-2</v>
      </c>
      <c r="Q12" s="22">
        <v>3.1347962382445103E-2</v>
      </c>
      <c r="R12" s="22"/>
      <c r="S12" s="22">
        <v>3.1141868512110701E-2</v>
      </c>
      <c r="T12" s="22">
        <v>4.47761194029851E-2</v>
      </c>
      <c r="U12" s="22">
        <v>4.8387096774193498E-2</v>
      </c>
      <c r="V12" s="22">
        <v>3.8095238095238099E-2</v>
      </c>
      <c r="W12" s="22">
        <v>2.5210084033613401E-2</v>
      </c>
      <c r="X12" s="22">
        <v>6.0606060606060601E-2</v>
      </c>
      <c r="Y12" s="22">
        <v>3.7383177570093497E-2</v>
      </c>
      <c r="Z12" s="22">
        <v>3.3333333333333298E-2</v>
      </c>
      <c r="AA12" s="22">
        <v>1.88679245283019E-2</v>
      </c>
      <c r="AB12" s="22">
        <v>2.1276595744680899E-2</v>
      </c>
      <c r="AC12" s="22">
        <v>4.4117647058823498E-2</v>
      </c>
      <c r="AD12" s="22">
        <v>4.3478260869565202E-2</v>
      </c>
      <c r="AE12" s="22"/>
      <c r="AF12" s="22">
        <v>2.5094102885821801E-2</v>
      </c>
      <c r="AG12" s="22">
        <v>5.0583657587548597E-2</v>
      </c>
      <c r="AH12" s="22"/>
      <c r="AI12" s="22">
        <v>2.5423728813559299E-2</v>
      </c>
      <c r="AJ12" s="22">
        <v>6.4935064935064901E-2</v>
      </c>
      <c r="AK12" s="22">
        <v>2.3121387283237E-2</v>
      </c>
      <c r="AL12" s="22"/>
      <c r="AM12" s="22">
        <v>2.9411764705882401E-2</v>
      </c>
      <c r="AN12" s="22">
        <v>1.9230769230769201E-2</v>
      </c>
      <c r="AO12" s="22">
        <v>4.4444444444444398E-2</v>
      </c>
      <c r="AP12" s="22"/>
      <c r="AQ12" s="22">
        <v>2.8023598820059E-2</v>
      </c>
      <c r="AR12" s="22">
        <v>4.3749999999999997E-2</v>
      </c>
      <c r="AS12" s="22"/>
      <c r="AT12" s="22">
        <v>2.1021021021020998E-2</v>
      </c>
      <c r="AU12" s="22">
        <v>3.9624608967674703E-2</v>
      </c>
      <c r="AV12" s="22"/>
      <c r="AW12" s="22">
        <v>5.9490084985835703E-2</v>
      </c>
      <c r="AX12" s="22">
        <v>2.7282266526757599E-2</v>
      </c>
      <c r="AY12" s="22"/>
      <c r="AZ12" s="22">
        <v>3.6900369003690002E-2</v>
      </c>
      <c r="BA12" s="22">
        <v>3.2894736842105303E-2</v>
      </c>
      <c r="BB12" s="22"/>
      <c r="BC12" s="22">
        <v>1.72413793103448E-2</v>
      </c>
      <c r="BD12" s="22">
        <v>5.21739130434783E-2</v>
      </c>
      <c r="BE12" s="22"/>
      <c r="BF12" s="22">
        <v>7.3529411764705899E-3</v>
      </c>
      <c r="BG12" s="22">
        <v>2.3584905660377398E-2</v>
      </c>
      <c r="BH12" s="22"/>
      <c r="BI12" s="22">
        <v>5.0724637681159403E-2</v>
      </c>
      <c r="BJ12" s="22">
        <v>3.2506415739948703E-2</v>
      </c>
      <c r="BK12" s="22"/>
      <c r="BL12" s="22">
        <v>4.15841584158416E-2</v>
      </c>
      <c r="BM12" s="22">
        <v>2.9040404040403998E-2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M18"/>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3" width="20.77734375" customWidth="1"/>
  </cols>
  <sheetData>
    <row r="2" spans="2:13" ht="40.049999999999997" customHeight="1" x14ac:dyDescent="0.3">
      <c r="D2" s="32" t="s">
        <v>436</v>
      </c>
      <c r="E2" s="29"/>
      <c r="F2" s="29"/>
      <c r="G2" s="29"/>
      <c r="H2" s="29"/>
      <c r="I2" s="29"/>
      <c r="J2" s="29"/>
      <c r="K2" s="29"/>
      <c r="L2" s="29"/>
      <c r="M2" s="29"/>
    </row>
    <row r="6" spans="2:13" ht="49.95" customHeight="1" x14ac:dyDescent="0.3">
      <c r="B6" s="16" t="s">
        <v>15</v>
      </c>
      <c r="C6" s="16" t="s">
        <v>410</v>
      </c>
      <c r="D6" s="16" t="s">
        <v>411</v>
      </c>
      <c r="E6" s="16" t="s">
        <v>412</v>
      </c>
      <c r="F6" s="16" t="s">
        <v>433</v>
      </c>
      <c r="G6" s="16" t="s">
        <v>434</v>
      </c>
      <c r="H6" s="16" t="s">
        <v>415</v>
      </c>
      <c r="I6" s="16" t="s">
        <v>416</v>
      </c>
      <c r="J6" s="16" t="s">
        <v>435</v>
      </c>
      <c r="K6" s="16" t="s">
        <v>418</v>
      </c>
      <c r="L6" s="16" t="s">
        <v>419</v>
      </c>
    </row>
    <row r="7" spans="2:13" x14ac:dyDescent="0.3">
      <c r="B7" s="14" t="s">
        <v>87</v>
      </c>
      <c r="C7" s="13">
        <v>0.41679273827534002</v>
      </c>
      <c r="D7" s="13">
        <v>0.53782148260211804</v>
      </c>
      <c r="E7" s="13">
        <v>0.35779122541603597</v>
      </c>
      <c r="F7" s="13">
        <v>0.29652042360060499</v>
      </c>
      <c r="G7" s="13">
        <v>0.42133131618759501</v>
      </c>
      <c r="H7" s="13">
        <v>0.44175491679273798</v>
      </c>
      <c r="I7" s="13">
        <v>0.443267776096823</v>
      </c>
      <c r="J7" s="13">
        <v>0.48714069591527998</v>
      </c>
      <c r="K7" s="13">
        <v>0.46822995461422101</v>
      </c>
      <c r="L7" s="13">
        <v>0.427382753403933</v>
      </c>
    </row>
    <row r="8" spans="2:13" x14ac:dyDescent="0.3">
      <c r="B8" s="14" t="s">
        <v>88</v>
      </c>
      <c r="C8" s="13">
        <v>0.36232980332829001</v>
      </c>
      <c r="D8" s="13">
        <v>0.31845688350983398</v>
      </c>
      <c r="E8" s="13">
        <v>0.33055975794251102</v>
      </c>
      <c r="F8" s="13">
        <v>0.36762481089258697</v>
      </c>
      <c r="G8" s="13">
        <v>0.37518910741301098</v>
      </c>
      <c r="H8" s="13">
        <v>0.354765506807867</v>
      </c>
      <c r="I8" s="13">
        <v>0.40166414523449301</v>
      </c>
      <c r="J8" s="13">
        <v>0.36232980332829001</v>
      </c>
      <c r="K8" s="13">
        <v>0.30332829046898602</v>
      </c>
      <c r="L8" s="13">
        <v>0.37745839636913803</v>
      </c>
    </row>
    <row r="9" spans="2:13" x14ac:dyDescent="0.3">
      <c r="B9" s="14" t="s">
        <v>420</v>
      </c>
      <c r="C9" s="13">
        <v>0.12329803328290501</v>
      </c>
      <c r="D9" s="13">
        <v>8.01815431164902E-2</v>
      </c>
      <c r="E9" s="13">
        <v>0.17473524962178499</v>
      </c>
      <c r="F9" s="13">
        <v>0.16338880484115001</v>
      </c>
      <c r="G9" s="13">
        <v>0.117246596066566</v>
      </c>
      <c r="H9" s="13">
        <v>0.10816944024205701</v>
      </c>
      <c r="I9" s="13">
        <v>8.7745839636913806E-2</v>
      </c>
      <c r="J9" s="13">
        <v>8.3963691376701996E-2</v>
      </c>
      <c r="K9" s="13">
        <v>0.115733736762481</v>
      </c>
      <c r="L9" s="13">
        <v>0.109682299546142</v>
      </c>
    </row>
    <row r="10" spans="2:13" x14ac:dyDescent="0.3">
      <c r="B10" s="14" t="s">
        <v>421</v>
      </c>
      <c r="C10" s="13">
        <v>4.6898638426626303E-2</v>
      </c>
      <c r="D10" s="13">
        <v>3.17700453857791E-2</v>
      </c>
      <c r="E10" s="13">
        <v>9.7579425113464402E-2</v>
      </c>
      <c r="F10" s="13">
        <v>8.5476550680786703E-2</v>
      </c>
      <c r="G10" s="13">
        <v>4.6898638426626303E-2</v>
      </c>
      <c r="H10" s="13">
        <v>5.0680786686838099E-2</v>
      </c>
      <c r="I10" s="13">
        <v>2.5718608169440198E-2</v>
      </c>
      <c r="J10" s="13">
        <v>3.17700453857791E-2</v>
      </c>
      <c r="K10" s="13">
        <v>7.1104387291981805E-2</v>
      </c>
      <c r="L10" s="13">
        <v>3.85779122541604E-2</v>
      </c>
    </row>
    <row r="11" spans="2:13" x14ac:dyDescent="0.3">
      <c r="B11" s="14" t="s">
        <v>91</v>
      </c>
      <c r="C11" s="13">
        <v>5.0680786686838099E-2</v>
      </c>
      <c r="D11" s="13">
        <v>3.17700453857791E-2</v>
      </c>
      <c r="E11" s="13">
        <v>3.9334341906202698E-2</v>
      </c>
      <c r="F11" s="13">
        <v>8.6989409984871396E-2</v>
      </c>
      <c r="G11" s="13">
        <v>3.9334341906202698E-2</v>
      </c>
      <c r="H11" s="13">
        <v>4.4629349470499201E-2</v>
      </c>
      <c r="I11" s="13">
        <v>4.16036308623298E-2</v>
      </c>
      <c r="J11" s="13">
        <v>3.4795763993948597E-2</v>
      </c>
      <c r="K11" s="13">
        <v>4.16036308623298E-2</v>
      </c>
      <c r="L11" s="13">
        <v>4.6898638426626303E-2</v>
      </c>
    </row>
    <row r="12" spans="2:13" x14ac:dyDescent="0.3">
      <c r="B12" s="15"/>
      <c r="C12" s="15"/>
      <c r="D12" s="15"/>
      <c r="E12" s="15"/>
      <c r="F12" s="15"/>
      <c r="G12" s="15"/>
      <c r="H12" s="15"/>
      <c r="I12" s="15"/>
      <c r="J12" s="15"/>
      <c r="K12" s="15"/>
      <c r="L12" s="15"/>
    </row>
    <row r="13" spans="2:13" x14ac:dyDescent="0.3">
      <c r="B13" t="s">
        <v>80</v>
      </c>
    </row>
    <row r="14" spans="2:13" x14ac:dyDescent="0.3">
      <c r="B14" t="s">
        <v>81</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437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0.41679273827534002</v>
      </c>
      <c r="D8" s="13">
        <v>0.37078651685393299</v>
      </c>
      <c r="E8" s="13">
        <v>0.45809248554913301</v>
      </c>
      <c r="F8" s="13"/>
      <c r="G8" s="13">
        <v>0.45856353591160198</v>
      </c>
      <c r="H8" s="13">
        <v>0.44817927170868299</v>
      </c>
      <c r="I8" s="13">
        <v>0.45756457564575598</v>
      </c>
      <c r="J8" s="13">
        <v>0.350710900473934</v>
      </c>
      <c r="K8" s="13">
        <v>0.35114503816793902</v>
      </c>
      <c r="L8" s="13">
        <v>0.37426900584795297</v>
      </c>
      <c r="M8" s="13"/>
      <c r="N8" s="13">
        <v>0.43191489361702101</v>
      </c>
      <c r="O8" s="13">
        <v>0.40588235294117597</v>
      </c>
      <c r="P8" s="13">
        <v>0.398876404494382</v>
      </c>
      <c r="Q8" s="13">
        <v>0.41065830721003099</v>
      </c>
      <c r="R8" s="13"/>
      <c r="S8" s="13">
        <v>0.43598615916955002</v>
      </c>
      <c r="T8" s="13">
        <v>0.43283582089552203</v>
      </c>
      <c r="U8" s="13">
        <v>0.40322580645161299</v>
      </c>
      <c r="V8" s="13">
        <v>0.39047619047618998</v>
      </c>
      <c r="W8" s="13">
        <v>0.45378151260504201</v>
      </c>
      <c r="X8" s="13">
        <v>0.37121212121212099</v>
      </c>
      <c r="Y8" s="13">
        <v>0.401869158878505</v>
      </c>
      <c r="Z8" s="13">
        <v>0.4</v>
      </c>
      <c r="AA8" s="13">
        <v>0.41509433962264197</v>
      </c>
      <c r="AB8" s="13">
        <v>0.41489361702127697</v>
      </c>
      <c r="AC8" s="13">
        <v>0.42647058823529399</v>
      </c>
      <c r="AD8" s="13">
        <v>0.39130434782608697</v>
      </c>
      <c r="AE8" s="13"/>
      <c r="AF8" s="13">
        <v>0.43789209535759099</v>
      </c>
      <c r="AG8" s="13">
        <v>0.38910505836575898</v>
      </c>
      <c r="AH8" s="13"/>
      <c r="AI8" s="13">
        <v>0.49152542372881403</v>
      </c>
      <c r="AJ8" s="13">
        <v>0.45454545454545497</v>
      </c>
      <c r="AK8" s="13">
        <v>0.390173410404624</v>
      </c>
      <c r="AL8" s="13"/>
      <c r="AM8" s="13">
        <v>0.61764705882352899</v>
      </c>
      <c r="AN8" s="13">
        <v>0.44230769230769201</v>
      </c>
      <c r="AO8" s="13">
        <v>0.41481481481481502</v>
      </c>
      <c r="AP8" s="13"/>
      <c r="AQ8" s="13">
        <v>0.46460176991150398</v>
      </c>
      <c r="AR8" s="13">
        <v>0.36875000000000002</v>
      </c>
      <c r="AS8" s="13"/>
      <c r="AT8" s="13">
        <v>0.44444444444444398</v>
      </c>
      <c r="AU8" s="13">
        <v>0.40980187695516201</v>
      </c>
      <c r="AV8" s="13"/>
      <c r="AW8" s="13">
        <v>0.376770538243626</v>
      </c>
      <c r="AX8" s="13">
        <v>0.43336831059811098</v>
      </c>
      <c r="AY8" s="13"/>
      <c r="AZ8" s="13">
        <v>0.40405904059040598</v>
      </c>
      <c r="BA8" s="13">
        <v>0.42763157894736797</v>
      </c>
      <c r="BB8" s="13"/>
      <c r="BC8" s="13">
        <v>0.45402298850574702</v>
      </c>
      <c r="BD8" s="13">
        <v>0.36956521739130399</v>
      </c>
      <c r="BE8" s="13"/>
      <c r="BF8" s="13">
        <v>0.47058823529411797</v>
      </c>
      <c r="BG8" s="13">
        <v>0.44339622641509402</v>
      </c>
      <c r="BH8" s="13"/>
      <c r="BI8" s="13">
        <v>0.41304347826087001</v>
      </c>
      <c r="BJ8" s="13">
        <v>0.41745081266039402</v>
      </c>
      <c r="BK8" s="13"/>
      <c r="BL8" s="13">
        <v>0.41386138613861401</v>
      </c>
      <c r="BM8" s="13">
        <v>0.42550505050505</v>
      </c>
    </row>
    <row r="9" spans="2:65" x14ac:dyDescent="0.3">
      <c r="B9" s="14" t="s">
        <v>88</v>
      </c>
      <c r="C9" s="13">
        <v>0.36232980332829001</v>
      </c>
      <c r="D9" s="13">
        <v>0.39004815409309801</v>
      </c>
      <c r="E9" s="13">
        <v>0.33670520231213902</v>
      </c>
      <c r="F9" s="13"/>
      <c r="G9" s="13">
        <v>0.34806629834254099</v>
      </c>
      <c r="H9" s="13">
        <v>0.34733893557423001</v>
      </c>
      <c r="I9" s="13">
        <v>0.32103321033210303</v>
      </c>
      <c r="J9" s="13">
        <v>0.393364928909953</v>
      </c>
      <c r="K9" s="13">
        <v>0.38167938931297701</v>
      </c>
      <c r="L9" s="13">
        <v>0.42105263157894701</v>
      </c>
      <c r="M9" s="13"/>
      <c r="N9" s="13">
        <v>0.35531914893617</v>
      </c>
      <c r="O9" s="13">
        <v>0.35588235294117598</v>
      </c>
      <c r="P9" s="13">
        <v>0.43258426966292102</v>
      </c>
      <c r="Q9" s="13">
        <v>0.34482758620689702</v>
      </c>
      <c r="R9" s="13"/>
      <c r="S9" s="13">
        <v>0.356401384083045</v>
      </c>
      <c r="T9" s="13">
        <v>0.34328358208955201</v>
      </c>
      <c r="U9" s="13">
        <v>0.38709677419354799</v>
      </c>
      <c r="V9" s="13">
        <v>0.371428571428571</v>
      </c>
      <c r="W9" s="13">
        <v>0.33613445378151302</v>
      </c>
      <c r="X9" s="13">
        <v>0.33333333333333298</v>
      </c>
      <c r="Y9" s="13">
        <v>0.42990654205607498</v>
      </c>
      <c r="Z9" s="13">
        <v>0.4</v>
      </c>
      <c r="AA9" s="13">
        <v>0.37106918238993702</v>
      </c>
      <c r="AB9" s="13">
        <v>0.39361702127659598</v>
      </c>
      <c r="AC9" s="13">
        <v>0.29411764705882398</v>
      </c>
      <c r="AD9" s="13">
        <v>0.39130434782608697</v>
      </c>
      <c r="AE9" s="13"/>
      <c r="AF9" s="13">
        <v>0.33500627352572099</v>
      </c>
      <c r="AG9" s="13">
        <v>0.40077821011673198</v>
      </c>
      <c r="AH9" s="13"/>
      <c r="AI9" s="13">
        <v>0.29661016949152502</v>
      </c>
      <c r="AJ9" s="13">
        <v>0.42857142857142899</v>
      </c>
      <c r="AK9" s="13">
        <v>0.36416184971098298</v>
      </c>
      <c r="AL9" s="13"/>
      <c r="AM9" s="13">
        <v>0.29411764705882398</v>
      </c>
      <c r="AN9" s="13">
        <v>0.269230769230769</v>
      </c>
      <c r="AO9" s="13">
        <v>0.34814814814814798</v>
      </c>
      <c r="AP9" s="13"/>
      <c r="AQ9" s="13">
        <v>0.34660766961651901</v>
      </c>
      <c r="AR9" s="13">
        <v>0.37812499999999999</v>
      </c>
      <c r="AS9" s="13"/>
      <c r="AT9" s="13">
        <v>0.37237237237237197</v>
      </c>
      <c r="AU9" s="13">
        <v>0.360792492179353</v>
      </c>
      <c r="AV9" s="13"/>
      <c r="AW9" s="13">
        <v>0.388101983002833</v>
      </c>
      <c r="AX9" s="13">
        <v>0.35362014690451199</v>
      </c>
      <c r="AY9" s="13"/>
      <c r="AZ9" s="13">
        <v>0.33948339483394802</v>
      </c>
      <c r="BA9" s="13">
        <v>0.37894736842105298</v>
      </c>
      <c r="BB9" s="13"/>
      <c r="BC9" s="13">
        <v>0.33045977011494299</v>
      </c>
      <c r="BD9" s="13">
        <v>0.38695652173912998</v>
      </c>
      <c r="BE9" s="13"/>
      <c r="BF9" s="13">
        <v>0.36029411764705899</v>
      </c>
      <c r="BG9" s="13">
        <v>0.31132075471698101</v>
      </c>
      <c r="BH9" s="13"/>
      <c r="BI9" s="13">
        <v>0.28985507246376802</v>
      </c>
      <c r="BJ9" s="13">
        <v>0.37211291702309701</v>
      </c>
      <c r="BK9" s="13"/>
      <c r="BL9" s="13">
        <v>0.35445544554455399</v>
      </c>
      <c r="BM9" s="13">
        <v>0.36742424242424199</v>
      </c>
    </row>
    <row r="10" spans="2:65" x14ac:dyDescent="0.3">
      <c r="B10" s="14" t="s">
        <v>420</v>
      </c>
      <c r="C10" s="13">
        <v>0.12329803328290501</v>
      </c>
      <c r="D10" s="13">
        <v>0.13483146067415699</v>
      </c>
      <c r="E10" s="13">
        <v>0.114161849710983</v>
      </c>
      <c r="F10" s="13"/>
      <c r="G10" s="13">
        <v>0.116022099447514</v>
      </c>
      <c r="H10" s="13">
        <v>0.112044817927171</v>
      </c>
      <c r="I10" s="13">
        <v>0.11439114391143899</v>
      </c>
      <c r="J10" s="13">
        <v>0.13270142180094799</v>
      </c>
      <c r="K10" s="13">
        <v>0.14503816793893101</v>
      </c>
      <c r="L10" s="13">
        <v>0.140350877192982</v>
      </c>
      <c r="M10" s="13"/>
      <c r="N10" s="13">
        <v>0.12553191489361701</v>
      </c>
      <c r="O10" s="13">
        <v>0.129411764705882</v>
      </c>
      <c r="P10" s="13">
        <v>5.6179775280898903E-2</v>
      </c>
      <c r="Q10" s="13">
        <v>0.14733542319749199</v>
      </c>
      <c r="R10" s="13"/>
      <c r="S10" s="13">
        <v>0.121107266435986</v>
      </c>
      <c r="T10" s="13">
        <v>0.12686567164179099</v>
      </c>
      <c r="U10" s="13">
        <v>9.6774193548387094E-2</v>
      </c>
      <c r="V10" s="13">
        <v>0.104761904761905</v>
      </c>
      <c r="W10" s="13">
        <v>0.14285714285714299</v>
      </c>
      <c r="X10" s="13">
        <v>0.18181818181818199</v>
      </c>
      <c r="Y10" s="13">
        <v>0.10280373831775701</v>
      </c>
      <c r="Z10" s="13">
        <v>3.3333333333333298E-2</v>
      </c>
      <c r="AA10" s="13">
        <v>0.11949685534591201</v>
      </c>
      <c r="AB10" s="13">
        <v>9.5744680851063801E-2</v>
      </c>
      <c r="AC10" s="13">
        <v>0.14705882352941199</v>
      </c>
      <c r="AD10" s="13">
        <v>0.13043478260869601</v>
      </c>
      <c r="AE10" s="13"/>
      <c r="AF10" s="13">
        <v>0.125470514429109</v>
      </c>
      <c r="AG10" s="13">
        <v>0.118677042801556</v>
      </c>
      <c r="AH10" s="13"/>
      <c r="AI10" s="13">
        <v>0.12288135593220301</v>
      </c>
      <c r="AJ10" s="13">
        <v>9.0909090909090898E-2</v>
      </c>
      <c r="AK10" s="13">
        <v>0.12138728323699401</v>
      </c>
      <c r="AL10" s="13"/>
      <c r="AM10" s="13">
        <v>5.8823529411764698E-2</v>
      </c>
      <c r="AN10" s="13">
        <v>0.19230769230769201</v>
      </c>
      <c r="AO10" s="13">
        <v>0.125925925925926</v>
      </c>
      <c r="AP10" s="13"/>
      <c r="AQ10" s="13">
        <v>0.116519174041298</v>
      </c>
      <c r="AR10" s="13">
        <v>0.12812499999999999</v>
      </c>
      <c r="AS10" s="13"/>
      <c r="AT10" s="13">
        <v>0.123123123123123</v>
      </c>
      <c r="AU10" s="13">
        <v>0.118873826903024</v>
      </c>
      <c r="AV10" s="13"/>
      <c r="AW10" s="13">
        <v>0.13031161473087799</v>
      </c>
      <c r="AX10" s="13">
        <v>0.12067156348373601</v>
      </c>
      <c r="AY10" s="13"/>
      <c r="AZ10" s="13">
        <v>0.11992619926199299</v>
      </c>
      <c r="BA10" s="13">
        <v>0.12631578947368399</v>
      </c>
      <c r="BB10" s="13"/>
      <c r="BC10" s="13">
        <v>0.13218390804597699</v>
      </c>
      <c r="BD10" s="13">
        <v>0.108695652173913</v>
      </c>
      <c r="BE10" s="13"/>
      <c r="BF10" s="13">
        <v>9.5588235294117599E-2</v>
      </c>
      <c r="BG10" s="13">
        <v>0.155660377358491</v>
      </c>
      <c r="BH10" s="13"/>
      <c r="BI10" s="13">
        <v>0.14492753623188401</v>
      </c>
      <c r="BJ10" s="13">
        <v>0.119760479041916</v>
      </c>
      <c r="BK10" s="13"/>
      <c r="BL10" s="13">
        <v>0.130693069306931</v>
      </c>
      <c r="BM10" s="13">
        <v>0.11111111111111099</v>
      </c>
    </row>
    <row r="11" spans="2:65" x14ac:dyDescent="0.3">
      <c r="B11" s="14" t="s">
        <v>421</v>
      </c>
      <c r="C11" s="13">
        <v>4.6898638426626303E-2</v>
      </c>
      <c r="D11" s="13">
        <v>5.93900481540931E-2</v>
      </c>
      <c r="E11" s="13">
        <v>3.6127167630057799E-2</v>
      </c>
      <c r="F11" s="13"/>
      <c r="G11" s="13">
        <v>3.8674033149171297E-2</v>
      </c>
      <c r="H11" s="13">
        <v>6.1624649859944002E-2</v>
      </c>
      <c r="I11" s="13">
        <v>3.3210332103321E-2</v>
      </c>
      <c r="J11" s="13">
        <v>5.2132701421800903E-2</v>
      </c>
      <c r="K11" s="13">
        <v>4.58015267175573E-2</v>
      </c>
      <c r="L11" s="13">
        <v>4.0935672514619902E-2</v>
      </c>
      <c r="M11" s="13"/>
      <c r="N11" s="13">
        <v>2.97872340425532E-2</v>
      </c>
      <c r="O11" s="13">
        <v>5.5882352941176501E-2</v>
      </c>
      <c r="P11" s="13">
        <v>7.8651685393258397E-2</v>
      </c>
      <c r="Q11" s="13">
        <v>4.70219435736677E-2</v>
      </c>
      <c r="R11" s="13"/>
      <c r="S11" s="13">
        <v>3.1141868512110701E-2</v>
      </c>
      <c r="T11" s="13">
        <v>5.9701492537313397E-2</v>
      </c>
      <c r="U11" s="13">
        <v>6.4516129032258104E-2</v>
      </c>
      <c r="V11" s="13">
        <v>6.6666666666666693E-2</v>
      </c>
      <c r="W11" s="13">
        <v>4.20168067226891E-2</v>
      </c>
      <c r="X11" s="13">
        <v>5.3030303030302997E-2</v>
      </c>
      <c r="Y11" s="13">
        <v>9.3457943925233603E-3</v>
      </c>
      <c r="Z11" s="13">
        <v>0.133333333333333</v>
      </c>
      <c r="AA11" s="13">
        <v>4.40251572327044E-2</v>
      </c>
      <c r="AB11" s="13">
        <v>6.3829787234042507E-2</v>
      </c>
      <c r="AC11" s="13">
        <v>5.8823529411764698E-2</v>
      </c>
      <c r="AD11" s="13">
        <v>0</v>
      </c>
      <c r="AE11" s="13"/>
      <c r="AF11" s="13">
        <v>5.5207026348808003E-2</v>
      </c>
      <c r="AG11" s="13">
        <v>3.5019455252918302E-2</v>
      </c>
      <c r="AH11" s="13"/>
      <c r="AI11" s="13">
        <v>4.2372881355932202E-2</v>
      </c>
      <c r="AJ11" s="13">
        <v>1.2987012987013E-2</v>
      </c>
      <c r="AK11" s="13">
        <v>7.2254335260115599E-2</v>
      </c>
      <c r="AL11" s="13"/>
      <c r="AM11" s="13">
        <v>2.9411764705882401E-2</v>
      </c>
      <c r="AN11" s="13">
        <v>5.7692307692307702E-2</v>
      </c>
      <c r="AO11" s="13">
        <v>4.4444444444444398E-2</v>
      </c>
      <c r="AP11" s="13"/>
      <c r="AQ11" s="13">
        <v>3.3923303834808301E-2</v>
      </c>
      <c r="AR11" s="13">
        <v>6.0937499999999999E-2</v>
      </c>
      <c r="AS11" s="13"/>
      <c r="AT11" s="13">
        <v>3.3033033033033003E-2</v>
      </c>
      <c r="AU11" s="13">
        <v>5.2137643378519297E-2</v>
      </c>
      <c r="AV11" s="13"/>
      <c r="AW11" s="13">
        <v>3.6827195467422101E-2</v>
      </c>
      <c r="AX11" s="13">
        <v>4.9317943336831101E-2</v>
      </c>
      <c r="AY11" s="13"/>
      <c r="AZ11" s="13">
        <v>6.6420664206642097E-2</v>
      </c>
      <c r="BA11" s="13">
        <v>3.2894736842105303E-2</v>
      </c>
      <c r="BB11" s="13"/>
      <c r="BC11" s="13">
        <v>4.8850574712643702E-2</v>
      </c>
      <c r="BD11" s="13">
        <v>5.6521739130434803E-2</v>
      </c>
      <c r="BE11" s="13"/>
      <c r="BF11" s="13">
        <v>4.4117647058823498E-2</v>
      </c>
      <c r="BG11" s="13">
        <v>5.1886792452830198E-2</v>
      </c>
      <c r="BH11" s="13"/>
      <c r="BI11" s="13">
        <v>8.6956521739130405E-2</v>
      </c>
      <c r="BJ11" s="13">
        <v>4.1916167664670698E-2</v>
      </c>
      <c r="BK11" s="13"/>
      <c r="BL11" s="13">
        <v>5.3465346534653499E-2</v>
      </c>
      <c r="BM11" s="13">
        <v>4.4191919191919199E-2</v>
      </c>
    </row>
    <row r="12" spans="2:65" x14ac:dyDescent="0.3">
      <c r="B12" s="14" t="s">
        <v>91</v>
      </c>
      <c r="C12" s="22">
        <v>5.0680786686838099E-2</v>
      </c>
      <c r="D12" s="22">
        <v>4.49438202247191E-2</v>
      </c>
      <c r="E12" s="22">
        <v>5.4913294797687903E-2</v>
      </c>
      <c r="F12" s="22"/>
      <c r="G12" s="22">
        <v>3.8674033149171297E-2</v>
      </c>
      <c r="H12" s="22">
        <v>3.0812324929972001E-2</v>
      </c>
      <c r="I12" s="22">
        <v>7.3800738007380101E-2</v>
      </c>
      <c r="J12" s="22">
        <v>7.10900473933649E-2</v>
      </c>
      <c r="K12" s="22">
        <v>7.6335877862595394E-2</v>
      </c>
      <c r="L12" s="22">
        <v>2.3391812865497099E-2</v>
      </c>
      <c r="M12" s="22"/>
      <c r="N12" s="22">
        <v>5.7446808510638298E-2</v>
      </c>
      <c r="O12" s="22">
        <v>5.29411764705882E-2</v>
      </c>
      <c r="P12" s="22">
        <v>3.3707865168539297E-2</v>
      </c>
      <c r="Q12" s="22">
        <v>5.0156739811912203E-2</v>
      </c>
      <c r="R12" s="22"/>
      <c r="S12" s="22">
        <v>5.5363321799308002E-2</v>
      </c>
      <c r="T12" s="22">
        <v>3.7313432835820899E-2</v>
      </c>
      <c r="U12" s="22">
        <v>4.8387096774193498E-2</v>
      </c>
      <c r="V12" s="22">
        <v>6.6666666666666693E-2</v>
      </c>
      <c r="W12" s="22">
        <v>2.5210084033613401E-2</v>
      </c>
      <c r="X12" s="22">
        <v>6.0606060606060601E-2</v>
      </c>
      <c r="Y12" s="22">
        <v>5.60747663551402E-2</v>
      </c>
      <c r="Z12" s="22">
        <v>3.3333333333333298E-2</v>
      </c>
      <c r="AA12" s="22">
        <v>5.0314465408804999E-2</v>
      </c>
      <c r="AB12" s="22">
        <v>3.1914893617021302E-2</v>
      </c>
      <c r="AC12" s="22">
        <v>7.3529411764705899E-2</v>
      </c>
      <c r="AD12" s="22">
        <v>8.6956521739130405E-2</v>
      </c>
      <c r="AE12" s="22"/>
      <c r="AF12" s="22">
        <v>4.6424090338770402E-2</v>
      </c>
      <c r="AG12" s="22">
        <v>5.6420233463034999E-2</v>
      </c>
      <c r="AH12" s="22"/>
      <c r="AI12" s="22">
        <v>4.6610169491525397E-2</v>
      </c>
      <c r="AJ12" s="22">
        <v>1.2987012987013E-2</v>
      </c>
      <c r="AK12" s="22">
        <v>5.2023121387283197E-2</v>
      </c>
      <c r="AL12" s="22"/>
      <c r="AM12" s="22">
        <v>0</v>
      </c>
      <c r="AN12" s="22">
        <v>3.8461538461538498E-2</v>
      </c>
      <c r="AO12" s="22">
        <v>6.6666666666666693E-2</v>
      </c>
      <c r="AP12" s="22"/>
      <c r="AQ12" s="22">
        <v>3.8348082595870199E-2</v>
      </c>
      <c r="AR12" s="22">
        <v>6.4062499999999994E-2</v>
      </c>
      <c r="AS12" s="22"/>
      <c r="AT12" s="22">
        <v>2.7027027027027001E-2</v>
      </c>
      <c r="AU12" s="22">
        <v>5.8394160583941597E-2</v>
      </c>
      <c r="AV12" s="22"/>
      <c r="AW12" s="22">
        <v>6.79886685552408E-2</v>
      </c>
      <c r="AX12" s="22">
        <v>4.3022035676810101E-2</v>
      </c>
      <c r="AY12" s="22"/>
      <c r="AZ12" s="22">
        <v>7.0110701107011106E-2</v>
      </c>
      <c r="BA12" s="22">
        <v>3.4210526315789497E-2</v>
      </c>
      <c r="BB12" s="22"/>
      <c r="BC12" s="22">
        <v>3.4482758620689703E-2</v>
      </c>
      <c r="BD12" s="22">
        <v>7.8260869565217397E-2</v>
      </c>
      <c r="BE12" s="22"/>
      <c r="BF12" s="22">
        <v>2.9411764705882401E-2</v>
      </c>
      <c r="BG12" s="22">
        <v>3.77358490566038E-2</v>
      </c>
      <c r="BH12" s="22"/>
      <c r="BI12" s="22">
        <v>6.5217391304347797E-2</v>
      </c>
      <c r="BJ12" s="22">
        <v>4.8759623609923003E-2</v>
      </c>
      <c r="BK12" s="22"/>
      <c r="BL12" s="22">
        <v>4.7524752475247498E-2</v>
      </c>
      <c r="BM12" s="22">
        <v>5.1767676767676803E-2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438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0.53782148260211804</v>
      </c>
      <c r="D8" s="13">
        <v>0.50240770465489604</v>
      </c>
      <c r="E8" s="13">
        <v>0.56936416184971095</v>
      </c>
      <c r="F8" s="13"/>
      <c r="G8" s="13">
        <v>0.53038674033149202</v>
      </c>
      <c r="H8" s="13">
        <v>0.56862745098039202</v>
      </c>
      <c r="I8" s="13">
        <v>0.54612546125461303</v>
      </c>
      <c r="J8" s="13">
        <v>0.55450236966824595</v>
      </c>
      <c r="K8" s="13">
        <v>0.480916030534351</v>
      </c>
      <c r="L8" s="13">
        <v>0.49122807017543901</v>
      </c>
      <c r="M8" s="13"/>
      <c r="N8" s="13">
        <v>0.55106382978723401</v>
      </c>
      <c r="O8" s="13">
        <v>0.55588235294117605</v>
      </c>
      <c r="P8" s="13">
        <v>0.52247191011236005</v>
      </c>
      <c r="Q8" s="13">
        <v>0.49843260188087801</v>
      </c>
      <c r="R8" s="13"/>
      <c r="S8" s="13">
        <v>0.58823529411764697</v>
      </c>
      <c r="T8" s="13">
        <v>0.47761194029850701</v>
      </c>
      <c r="U8" s="13">
        <v>0.41935483870967699</v>
      </c>
      <c r="V8" s="13">
        <v>0.57142857142857095</v>
      </c>
      <c r="W8" s="13">
        <v>0.47899159663865498</v>
      </c>
      <c r="X8" s="13">
        <v>0.46212121212121199</v>
      </c>
      <c r="Y8" s="13">
        <v>0.57009345794392496</v>
      </c>
      <c r="Z8" s="13">
        <v>0.5</v>
      </c>
      <c r="AA8" s="13">
        <v>0.56603773584905703</v>
      </c>
      <c r="AB8" s="13">
        <v>0.58510638297872297</v>
      </c>
      <c r="AC8" s="13">
        <v>0.54411764705882304</v>
      </c>
      <c r="AD8" s="13">
        <v>0.65217391304347805</v>
      </c>
      <c r="AE8" s="13"/>
      <c r="AF8" s="13">
        <v>0.56461731493099099</v>
      </c>
      <c r="AG8" s="13">
        <v>0.50194552529182901</v>
      </c>
      <c r="AH8" s="13"/>
      <c r="AI8" s="13">
        <v>0.51271186440677996</v>
      </c>
      <c r="AJ8" s="13">
        <v>0.53246753246753198</v>
      </c>
      <c r="AK8" s="13">
        <v>0.58959537572254295</v>
      </c>
      <c r="AL8" s="13"/>
      <c r="AM8" s="13">
        <v>0.55882352941176505</v>
      </c>
      <c r="AN8" s="13">
        <v>0.5</v>
      </c>
      <c r="AO8" s="13">
        <v>0.437037037037037</v>
      </c>
      <c r="AP8" s="13"/>
      <c r="AQ8" s="13">
        <v>0.57669616519174005</v>
      </c>
      <c r="AR8" s="13">
        <v>0.49843749999999998</v>
      </c>
      <c r="AS8" s="13"/>
      <c r="AT8" s="13">
        <v>0.56156156156156201</v>
      </c>
      <c r="AU8" s="13">
        <v>0.53597497393117799</v>
      </c>
      <c r="AV8" s="13"/>
      <c r="AW8" s="13">
        <v>0.53541076487252104</v>
      </c>
      <c r="AX8" s="13">
        <v>0.54039874081846795</v>
      </c>
      <c r="AY8" s="13"/>
      <c r="AZ8" s="13">
        <v>0.51107011070110697</v>
      </c>
      <c r="BA8" s="13">
        <v>0.55526315789473701</v>
      </c>
      <c r="BB8" s="13"/>
      <c r="BC8" s="13">
        <v>0.57471264367816099</v>
      </c>
      <c r="BD8" s="13">
        <v>0.5</v>
      </c>
      <c r="BE8" s="13"/>
      <c r="BF8" s="13">
        <v>0.60294117647058798</v>
      </c>
      <c r="BG8" s="13">
        <v>0.55660377358490598</v>
      </c>
      <c r="BH8" s="13"/>
      <c r="BI8" s="13">
        <v>0.51449275362318803</v>
      </c>
      <c r="BJ8" s="13">
        <v>0.54319931565440505</v>
      </c>
      <c r="BK8" s="13"/>
      <c r="BL8" s="13">
        <v>0.55247524752475297</v>
      </c>
      <c r="BM8" s="13">
        <v>0.53661616161616199</v>
      </c>
    </row>
    <row r="9" spans="2:65" x14ac:dyDescent="0.3">
      <c r="B9" s="14" t="s">
        <v>88</v>
      </c>
      <c r="C9" s="13">
        <v>0.31845688350983398</v>
      </c>
      <c r="D9" s="13">
        <v>0.33226324237560201</v>
      </c>
      <c r="E9" s="13">
        <v>0.30491329479768797</v>
      </c>
      <c r="F9" s="13"/>
      <c r="G9" s="13">
        <v>0.31491712707182301</v>
      </c>
      <c r="H9" s="13">
        <v>0.28011204481792701</v>
      </c>
      <c r="I9" s="13">
        <v>0.30627306273062699</v>
      </c>
      <c r="J9" s="13">
        <v>0.29383886255924202</v>
      </c>
      <c r="K9" s="13">
        <v>0.40458015267175601</v>
      </c>
      <c r="L9" s="13">
        <v>0.38596491228070201</v>
      </c>
      <c r="M9" s="13"/>
      <c r="N9" s="13">
        <v>0.304255319148936</v>
      </c>
      <c r="O9" s="13">
        <v>0.29705882352941199</v>
      </c>
      <c r="P9" s="13">
        <v>0.33707865168539303</v>
      </c>
      <c r="Q9" s="13">
        <v>0.360501567398119</v>
      </c>
      <c r="R9" s="13"/>
      <c r="S9" s="13">
        <v>0.30795847750865102</v>
      </c>
      <c r="T9" s="13">
        <v>0.328358208955224</v>
      </c>
      <c r="U9" s="13">
        <v>0.40322580645161299</v>
      </c>
      <c r="V9" s="13">
        <v>0.24761904761904799</v>
      </c>
      <c r="W9" s="13">
        <v>0.38655462184874001</v>
      </c>
      <c r="X9" s="13">
        <v>0.28030303030303</v>
      </c>
      <c r="Y9" s="13">
        <v>0.31775700934579398</v>
      </c>
      <c r="Z9" s="13">
        <v>0.4</v>
      </c>
      <c r="AA9" s="13">
        <v>0.33333333333333298</v>
      </c>
      <c r="AB9" s="13">
        <v>0.30851063829787201</v>
      </c>
      <c r="AC9" s="13">
        <v>0.29411764705882398</v>
      </c>
      <c r="AD9" s="13">
        <v>0.26086956521739102</v>
      </c>
      <c r="AE9" s="13"/>
      <c r="AF9" s="13">
        <v>0.29861982434127998</v>
      </c>
      <c r="AG9" s="13">
        <v>0.344357976653696</v>
      </c>
      <c r="AH9" s="13"/>
      <c r="AI9" s="13">
        <v>0.36016949152542399</v>
      </c>
      <c r="AJ9" s="13">
        <v>0.29870129870129902</v>
      </c>
      <c r="AK9" s="13">
        <v>0.27745664739884401</v>
      </c>
      <c r="AL9" s="13"/>
      <c r="AM9" s="13">
        <v>0.32352941176470601</v>
      </c>
      <c r="AN9" s="13">
        <v>0.28846153846153799</v>
      </c>
      <c r="AO9" s="13">
        <v>0.437037037037037</v>
      </c>
      <c r="AP9" s="13"/>
      <c r="AQ9" s="13">
        <v>0.29351032448377601</v>
      </c>
      <c r="AR9" s="13">
        <v>0.34531250000000002</v>
      </c>
      <c r="AS9" s="13"/>
      <c r="AT9" s="13">
        <v>0.30630630630630601</v>
      </c>
      <c r="AU9" s="13">
        <v>0.31595411887382702</v>
      </c>
      <c r="AV9" s="13"/>
      <c r="AW9" s="13">
        <v>0.297450424929178</v>
      </c>
      <c r="AX9" s="13">
        <v>0.32738719832109098</v>
      </c>
      <c r="AY9" s="13"/>
      <c r="AZ9" s="13">
        <v>0.33394833948339497</v>
      </c>
      <c r="BA9" s="13">
        <v>0.31315789473684202</v>
      </c>
      <c r="BB9" s="13"/>
      <c r="BC9" s="13">
        <v>0.28735632183908</v>
      </c>
      <c r="BD9" s="13">
        <v>0.36956521739130399</v>
      </c>
      <c r="BE9" s="13"/>
      <c r="BF9" s="13">
        <v>0.27941176470588203</v>
      </c>
      <c r="BG9" s="13">
        <v>0.29245283018867901</v>
      </c>
      <c r="BH9" s="13"/>
      <c r="BI9" s="13">
        <v>0.26086956521739102</v>
      </c>
      <c r="BJ9" s="13">
        <v>0.32506415739948702</v>
      </c>
      <c r="BK9" s="13"/>
      <c r="BL9" s="13">
        <v>0.30693069306930698</v>
      </c>
      <c r="BM9" s="13">
        <v>0.32449494949495</v>
      </c>
    </row>
    <row r="10" spans="2:65" x14ac:dyDescent="0.3">
      <c r="B10" s="14" t="s">
        <v>420</v>
      </c>
      <c r="C10" s="13">
        <v>8.01815431164902E-2</v>
      </c>
      <c r="D10" s="13">
        <v>8.8282504012841101E-2</v>
      </c>
      <c r="E10" s="13">
        <v>7.3699421965317896E-2</v>
      </c>
      <c r="F10" s="13"/>
      <c r="G10" s="13">
        <v>9.3922651933701695E-2</v>
      </c>
      <c r="H10" s="13">
        <v>7.8431372549019607E-2</v>
      </c>
      <c r="I10" s="13">
        <v>8.8560885608856096E-2</v>
      </c>
      <c r="J10" s="13">
        <v>8.5308056872037893E-2</v>
      </c>
      <c r="K10" s="13">
        <v>4.58015267175573E-2</v>
      </c>
      <c r="L10" s="13">
        <v>7.6023391812865507E-2</v>
      </c>
      <c r="M10" s="13"/>
      <c r="N10" s="13">
        <v>8.0851063829787198E-2</v>
      </c>
      <c r="O10" s="13">
        <v>8.2352941176470601E-2</v>
      </c>
      <c r="P10" s="13">
        <v>6.7415730337078594E-2</v>
      </c>
      <c r="Q10" s="13">
        <v>8.1504702194357403E-2</v>
      </c>
      <c r="R10" s="13"/>
      <c r="S10" s="13">
        <v>4.8442906574394498E-2</v>
      </c>
      <c r="T10" s="13">
        <v>8.9552238805970102E-2</v>
      </c>
      <c r="U10" s="13">
        <v>0.112903225806452</v>
      </c>
      <c r="V10" s="13">
        <v>0.104761904761905</v>
      </c>
      <c r="W10" s="13">
        <v>0.10084033613445401</v>
      </c>
      <c r="X10" s="13">
        <v>0.14393939393939401</v>
      </c>
      <c r="Y10" s="13">
        <v>7.4766355140186896E-2</v>
      </c>
      <c r="Z10" s="13">
        <v>6.6666666666666693E-2</v>
      </c>
      <c r="AA10" s="13">
        <v>5.0314465408804999E-2</v>
      </c>
      <c r="AB10" s="13">
        <v>5.31914893617021E-2</v>
      </c>
      <c r="AC10" s="13">
        <v>0.10294117647058799</v>
      </c>
      <c r="AD10" s="13">
        <v>4.3478260869565202E-2</v>
      </c>
      <c r="AE10" s="13"/>
      <c r="AF10" s="13">
        <v>8.1555834378920999E-2</v>
      </c>
      <c r="AG10" s="13">
        <v>7.7821011673151794E-2</v>
      </c>
      <c r="AH10" s="13"/>
      <c r="AI10" s="13">
        <v>8.8983050847457598E-2</v>
      </c>
      <c r="AJ10" s="13">
        <v>0.103896103896104</v>
      </c>
      <c r="AK10" s="13">
        <v>7.5144508670520194E-2</v>
      </c>
      <c r="AL10" s="13"/>
      <c r="AM10" s="13">
        <v>8.8235294117647106E-2</v>
      </c>
      <c r="AN10" s="13">
        <v>0.134615384615385</v>
      </c>
      <c r="AO10" s="13">
        <v>9.6296296296296297E-2</v>
      </c>
      <c r="AP10" s="13"/>
      <c r="AQ10" s="13">
        <v>7.22713864306785E-2</v>
      </c>
      <c r="AR10" s="13">
        <v>8.59375E-2</v>
      </c>
      <c r="AS10" s="13"/>
      <c r="AT10" s="13">
        <v>7.2072072072072099E-2</v>
      </c>
      <c r="AU10" s="13">
        <v>8.3420229405630902E-2</v>
      </c>
      <c r="AV10" s="13"/>
      <c r="AW10" s="13">
        <v>9.0651558073654395E-2</v>
      </c>
      <c r="AX10" s="13">
        <v>7.2402938090241301E-2</v>
      </c>
      <c r="AY10" s="13"/>
      <c r="AZ10" s="13">
        <v>8.4870848708487101E-2</v>
      </c>
      <c r="BA10" s="13">
        <v>7.4999999999999997E-2</v>
      </c>
      <c r="BB10" s="13"/>
      <c r="BC10" s="13">
        <v>8.9080459770114903E-2</v>
      </c>
      <c r="BD10" s="13">
        <v>6.9565217391304293E-2</v>
      </c>
      <c r="BE10" s="13"/>
      <c r="BF10" s="13">
        <v>5.8823529411764698E-2</v>
      </c>
      <c r="BG10" s="13">
        <v>0.10849056603773601</v>
      </c>
      <c r="BH10" s="13"/>
      <c r="BI10" s="13">
        <v>0.115942028985507</v>
      </c>
      <c r="BJ10" s="13">
        <v>7.5278015397775899E-2</v>
      </c>
      <c r="BK10" s="13"/>
      <c r="BL10" s="13">
        <v>7.1287128712871295E-2</v>
      </c>
      <c r="BM10" s="13">
        <v>7.9545454545454503E-2</v>
      </c>
    </row>
    <row r="11" spans="2:65" x14ac:dyDescent="0.3">
      <c r="B11" s="14" t="s">
        <v>421</v>
      </c>
      <c r="C11" s="13">
        <v>3.17700453857791E-2</v>
      </c>
      <c r="D11" s="13">
        <v>4.49438202247191E-2</v>
      </c>
      <c r="E11" s="13">
        <v>2.0231213872832401E-2</v>
      </c>
      <c r="F11" s="13"/>
      <c r="G11" s="13">
        <v>2.7624309392265199E-2</v>
      </c>
      <c r="H11" s="13">
        <v>3.9215686274509803E-2</v>
      </c>
      <c r="I11" s="13">
        <v>2.9520295202952001E-2</v>
      </c>
      <c r="J11" s="13">
        <v>3.3175355450236997E-2</v>
      </c>
      <c r="K11" s="13">
        <v>3.8167938931297697E-2</v>
      </c>
      <c r="L11" s="13">
        <v>1.7543859649122799E-2</v>
      </c>
      <c r="M11" s="13"/>
      <c r="N11" s="13">
        <v>2.7659574468085101E-2</v>
      </c>
      <c r="O11" s="13">
        <v>3.5294117647058802E-2</v>
      </c>
      <c r="P11" s="13">
        <v>4.49438202247191E-2</v>
      </c>
      <c r="Q11" s="13">
        <v>2.8213166144200601E-2</v>
      </c>
      <c r="R11" s="13"/>
      <c r="S11" s="13">
        <v>2.0761245674740501E-2</v>
      </c>
      <c r="T11" s="13">
        <v>5.22388059701493E-2</v>
      </c>
      <c r="U11" s="13">
        <v>3.2258064516128997E-2</v>
      </c>
      <c r="V11" s="13">
        <v>2.8571428571428598E-2</v>
      </c>
      <c r="W11" s="13">
        <v>2.5210084033613401E-2</v>
      </c>
      <c r="X11" s="13">
        <v>7.5757575757575801E-2</v>
      </c>
      <c r="Y11" s="13">
        <v>0</v>
      </c>
      <c r="Z11" s="13">
        <v>0</v>
      </c>
      <c r="AA11" s="13">
        <v>3.1446540880503103E-2</v>
      </c>
      <c r="AB11" s="13">
        <v>5.31914893617021E-2</v>
      </c>
      <c r="AC11" s="13">
        <v>1.4705882352941201E-2</v>
      </c>
      <c r="AD11" s="13">
        <v>0</v>
      </c>
      <c r="AE11" s="13"/>
      <c r="AF11" s="13">
        <v>3.0112923462986201E-2</v>
      </c>
      <c r="AG11" s="13">
        <v>3.5019455252918302E-2</v>
      </c>
      <c r="AH11" s="13"/>
      <c r="AI11" s="13">
        <v>1.6949152542372899E-2</v>
      </c>
      <c r="AJ11" s="13">
        <v>5.1948051948052E-2</v>
      </c>
      <c r="AK11" s="13">
        <v>3.17919075144509E-2</v>
      </c>
      <c r="AL11" s="13"/>
      <c r="AM11" s="13">
        <v>1.4705882352941201E-2</v>
      </c>
      <c r="AN11" s="13">
        <v>5.7692307692307702E-2</v>
      </c>
      <c r="AO11" s="13">
        <v>1.48148148148148E-2</v>
      </c>
      <c r="AP11" s="13"/>
      <c r="AQ11" s="13">
        <v>2.8023598820059E-2</v>
      </c>
      <c r="AR11" s="13">
        <v>3.5937499999999997E-2</v>
      </c>
      <c r="AS11" s="13"/>
      <c r="AT11" s="13">
        <v>2.4024024024024E-2</v>
      </c>
      <c r="AU11" s="13">
        <v>3.3368091762252299E-2</v>
      </c>
      <c r="AV11" s="13"/>
      <c r="AW11" s="13">
        <v>3.39943342776204E-2</v>
      </c>
      <c r="AX11" s="13">
        <v>3.1479538300104901E-2</v>
      </c>
      <c r="AY11" s="13"/>
      <c r="AZ11" s="13">
        <v>4.0590405904058997E-2</v>
      </c>
      <c r="BA11" s="13">
        <v>2.6315789473684199E-2</v>
      </c>
      <c r="BB11" s="13"/>
      <c r="BC11" s="13">
        <v>3.1609195402298902E-2</v>
      </c>
      <c r="BD11" s="13">
        <v>3.9130434782608699E-2</v>
      </c>
      <c r="BE11" s="13"/>
      <c r="BF11" s="13">
        <v>3.6764705882352901E-2</v>
      </c>
      <c r="BG11" s="13">
        <v>2.83018867924528E-2</v>
      </c>
      <c r="BH11" s="13"/>
      <c r="BI11" s="13">
        <v>6.5217391304347797E-2</v>
      </c>
      <c r="BJ11" s="13">
        <v>2.7373823781009402E-2</v>
      </c>
      <c r="BK11" s="13"/>
      <c r="BL11" s="13">
        <v>3.5643564356435599E-2</v>
      </c>
      <c r="BM11" s="13">
        <v>2.9040404040403998E-2</v>
      </c>
    </row>
    <row r="12" spans="2:65" x14ac:dyDescent="0.3">
      <c r="B12" s="14" t="s">
        <v>91</v>
      </c>
      <c r="C12" s="22">
        <v>3.17700453857791E-2</v>
      </c>
      <c r="D12" s="22">
        <v>3.2102728731942198E-2</v>
      </c>
      <c r="E12" s="22">
        <v>3.17919075144509E-2</v>
      </c>
      <c r="F12" s="22"/>
      <c r="G12" s="22">
        <v>3.3149171270718203E-2</v>
      </c>
      <c r="H12" s="22">
        <v>3.3613445378151301E-2</v>
      </c>
      <c r="I12" s="22">
        <v>2.9520295202952001E-2</v>
      </c>
      <c r="J12" s="22">
        <v>3.3175355450236997E-2</v>
      </c>
      <c r="K12" s="22">
        <v>3.0534351145038201E-2</v>
      </c>
      <c r="L12" s="22">
        <v>2.9239766081871298E-2</v>
      </c>
      <c r="M12" s="22"/>
      <c r="N12" s="22">
        <v>3.6170212765957402E-2</v>
      </c>
      <c r="O12" s="22">
        <v>2.9411764705882401E-2</v>
      </c>
      <c r="P12" s="22">
        <v>2.8089887640449399E-2</v>
      </c>
      <c r="Q12" s="22">
        <v>3.1347962382445103E-2</v>
      </c>
      <c r="R12" s="22"/>
      <c r="S12" s="22">
        <v>3.4602076124567498E-2</v>
      </c>
      <c r="T12" s="22">
        <v>5.22388059701493E-2</v>
      </c>
      <c r="U12" s="22">
        <v>3.2258064516128997E-2</v>
      </c>
      <c r="V12" s="22">
        <v>4.7619047619047603E-2</v>
      </c>
      <c r="W12" s="22">
        <v>8.4033613445378096E-3</v>
      </c>
      <c r="X12" s="22">
        <v>3.7878787878787901E-2</v>
      </c>
      <c r="Y12" s="22">
        <v>3.7383177570093497E-2</v>
      </c>
      <c r="Z12" s="22">
        <v>3.3333333333333298E-2</v>
      </c>
      <c r="AA12" s="22">
        <v>1.88679245283019E-2</v>
      </c>
      <c r="AB12" s="22">
        <v>0</v>
      </c>
      <c r="AC12" s="22">
        <v>4.4117647058823498E-2</v>
      </c>
      <c r="AD12" s="22">
        <v>4.3478260869565202E-2</v>
      </c>
      <c r="AE12" s="22"/>
      <c r="AF12" s="22">
        <v>2.5094102885821801E-2</v>
      </c>
      <c r="AG12" s="22">
        <v>4.0856031128404698E-2</v>
      </c>
      <c r="AH12" s="22"/>
      <c r="AI12" s="22">
        <v>2.1186440677966101E-2</v>
      </c>
      <c r="AJ12" s="22">
        <v>1.2987012987013E-2</v>
      </c>
      <c r="AK12" s="22">
        <v>2.6011560693641599E-2</v>
      </c>
      <c r="AL12" s="22"/>
      <c r="AM12" s="22">
        <v>1.4705882352941201E-2</v>
      </c>
      <c r="AN12" s="22">
        <v>1.9230769230769201E-2</v>
      </c>
      <c r="AO12" s="22">
        <v>1.48148148148148E-2</v>
      </c>
      <c r="AP12" s="22"/>
      <c r="AQ12" s="22">
        <v>2.9498525073746298E-2</v>
      </c>
      <c r="AR12" s="22">
        <v>3.4375000000000003E-2</v>
      </c>
      <c r="AS12" s="22"/>
      <c r="AT12" s="22">
        <v>3.6036036036036001E-2</v>
      </c>
      <c r="AU12" s="22">
        <v>3.1282586027111599E-2</v>
      </c>
      <c r="AV12" s="22"/>
      <c r="AW12" s="22">
        <v>4.2492917847025503E-2</v>
      </c>
      <c r="AX12" s="22">
        <v>2.8331584470094401E-2</v>
      </c>
      <c r="AY12" s="22"/>
      <c r="AZ12" s="22">
        <v>2.9520295202952001E-2</v>
      </c>
      <c r="BA12" s="22">
        <v>3.0263157894736801E-2</v>
      </c>
      <c r="BB12" s="22"/>
      <c r="BC12" s="22">
        <v>1.72413793103448E-2</v>
      </c>
      <c r="BD12" s="22">
        <v>2.1739130434782601E-2</v>
      </c>
      <c r="BE12" s="22"/>
      <c r="BF12" s="22">
        <v>2.2058823529411801E-2</v>
      </c>
      <c r="BG12" s="22">
        <v>1.41509433962264E-2</v>
      </c>
      <c r="BH12" s="22"/>
      <c r="BI12" s="22">
        <v>4.3478260869565202E-2</v>
      </c>
      <c r="BJ12" s="22">
        <v>2.9084687767322499E-2</v>
      </c>
      <c r="BK12" s="22"/>
      <c r="BL12" s="22">
        <v>3.36633663366337E-2</v>
      </c>
      <c r="BM12" s="22">
        <v>3.03030303030303E-2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439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0.35779122541603597</v>
      </c>
      <c r="D8" s="13">
        <v>0.33547351524879598</v>
      </c>
      <c r="E8" s="13">
        <v>0.37861271676300601</v>
      </c>
      <c r="F8" s="13"/>
      <c r="G8" s="13">
        <v>0.34806629834254099</v>
      </c>
      <c r="H8" s="13">
        <v>0.42857142857142899</v>
      </c>
      <c r="I8" s="13">
        <v>0.34686346863468598</v>
      </c>
      <c r="J8" s="13">
        <v>0.36018957345971597</v>
      </c>
      <c r="K8" s="13">
        <v>0.33587786259542002</v>
      </c>
      <c r="L8" s="13">
        <v>0.251461988304094</v>
      </c>
      <c r="M8" s="13"/>
      <c r="N8" s="13">
        <v>0.40851063829787199</v>
      </c>
      <c r="O8" s="13">
        <v>0.311764705882353</v>
      </c>
      <c r="P8" s="13">
        <v>0.33707865168539303</v>
      </c>
      <c r="Q8" s="13">
        <v>0.33542319749216298</v>
      </c>
      <c r="R8" s="13"/>
      <c r="S8" s="13">
        <v>0.40830449826989601</v>
      </c>
      <c r="T8" s="13">
        <v>0.30597014925373101</v>
      </c>
      <c r="U8" s="13">
        <v>0.30645161290322598</v>
      </c>
      <c r="V8" s="13">
        <v>0.39047619047618998</v>
      </c>
      <c r="W8" s="13">
        <v>0.38655462184874001</v>
      </c>
      <c r="X8" s="13">
        <v>0.28030303030303</v>
      </c>
      <c r="Y8" s="13">
        <v>0.34579439252336402</v>
      </c>
      <c r="Z8" s="13">
        <v>0.3</v>
      </c>
      <c r="AA8" s="13">
        <v>0.320754716981132</v>
      </c>
      <c r="AB8" s="13">
        <v>0.44680851063829802</v>
      </c>
      <c r="AC8" s="13">
        <v>0.35294117647058798</v>
      </c>
      <c r="AD8" s="13">
        <v>0.34782608695652201</v>
      </c>
      <c r="AE8" s="13"/>
      <c r="AF8" s="13">
        <v>0.37892095357590999</v>
      </c>
      <c r="AG8" s="13">
        <v>0.32295719844358001</v>
      </c>
      <c r="AH8" s="13"/>
      <c r="AI8" s="13">
        <v>0.37711864406779699</v>
      </c>
      <c r="AJ8" s="13">
        <v>0.45454545454545497</v>
      </c>
      <c r="AK8" s="13">
        <v>0.30635838150289002</v>
      </c>
      <c r="AL8" s="13"/>
      <c r="AM8" s="13">
        <v>0.441176470588235</v>
      </c>
      <c r="AN8" s="13">
        <v>0.36538461538461497</v>
      </c>
      <c r="AO8" s="13">
        <v>0.30370370370370398</v>
      </c>
      <c r="AP8" s="13"/>
      <c r="AQ8" s="13">
        <v>0.43215339233038302</v>
      </c>
      <c r="AR8" s="13">
        <v>0.27968749999999998</v>
      </c>
      <c r="AS8" s="13"/>
      <c r="AT8" s="13">
        <v>0.40540540540540498</v>
      </c>
      <c r="AU8" s="13">
        <v>0.34410844629822701</v>
      </c>
      <c r="AV8" s="13"/>
      <c r="AW8" s="13">
        <v>0.32861189801699697</v>
      </c>
      <c r="AX8" s="13">
        <v>0.371458551941238</v>
      </c>
      <c r="AY8" s="13"/>
      <c r="AZ8" s="13">
        <v>0.28228782287822901</v>
      </c>
      <c r="BA8" s="13">
        <v>0.41184210526315801</v>
      </c>
      <c r="BB8" s="13"/>
      <c r="BC8" s="13">
        <v>0.38218390804597702</v>
      </c>
      <c r="BD8" s="13">
        <v>0.34347826086956501</v>
      </c>
      <c r="BE8" s="13"/>
      <c r="BF8" s="13">
        <v>0.48529411764705899</v>
      </c>
      <c r="BG8" s="13">
        <v>0.31603773584905698</v>
      </c>
      <c r="BH8" s="13"/>
      <c r="BI8" s="13">
        <v>0.36956521739130399</v>
      </c>
      <c r="BJ8" s="13">
        <v>0.35757057313943502</v>
      </c>
      <c r="BK8" s="13"/>
      <c r="BL8" s="13">
        <v>0.34059405940594101</v>
      </c>
      <c r="BM8" s="13">
        <v>0.37247474747474701</v>
      </c>
    </row>
    <row r="9" spans="2:65" x14ac:dyDescent="0.3">
      <c r="B9" s="14" t="s">
        <v>88</v>
      </c>
      <c r="C9" s="13">
        <v>0.33055975794251102</v>
      </c>
      <c r="D9" s="13">
        <v>0.31139646869984</v>
      </c>
      <c r="E9" s="13">
        <v>0.34682080924855502</v>
      </c>
      <c r="F9" s="13"/>
      <c r="G9" s="13">
        <v>0.38121546961326003</v>
      </c>
      <c r="H9" s="13">
        <v>0.30812324929972001</v>
      </c>
      <c r="I9" s="13">
        <v>0.398523985239852</v>
      </c>
      <c r="J9" s="13">
        <v>0.26066350710900499</v>
      </c>
      <c r="K9" s="13">
        <v>0.31297709923664102</v>
      </c>
      <c r="L9" s="13">
        <v>0.31578947368421101</v>
      </c>
      <c r="M9" s="13"/>
      <c r="N9" s="13">
        <v>0.30851063829787201</v>
      </c>
      <c r="O9" s="13">
        <v>0.32941176470588202</v>
      </c>
      <c r="P9" s="13">
        <v>0.376404494382022</v>
      </c>
      <c r="Q9" s="13">
        <v>0.34482758620689702</v>
      </c>
      <c r="R9" s="13"/>
      <c r="S9" s="13">
        <v>0.321799307958477</v>
      </c>
      <c r="T9" s="13">
        <v>0.33582089552238797</v>
      </c>
      <c r="U9" s="13">
        <v>0.27419354838709697</v>
      </c>
      <c r="V9" s="13">
        <v>0.24761904761904799</v>
      </c>
      <c r="W9" s="13">
        <v>0.33613445378151302</v>
      </c>
      <c r="X9" s="13">
        <v>0.40151515151515099</v>
      </c>
      <c r="Y9" s="13">
        <v>0.33644859813084099</v>
      </c>
      <c r="Z9" s="13">
        <v>0.33333333333333298</v>
      </c>
      <c r="AA9" s="13">
        <v>0.39622641509433998</v>
      </c>
      <c r="AB9" s="13">
        <v>0.25531914893617003</v>
      </c>
      <c r="AC9" s="13">
        <v>0.32352941176470601</v>
      </c>
      <c r="AD9" s="13">
        <v>0.34782608695652201</v>
      </c>
      <c r="AE9" s="13"/>
      <c r="AF9" s="13">
        <v>0.32371392722710202</v>
      </c>
      <c r="AG9" s="13">
        <v>0.344357976653696</v>
      </c>
      <c r="AH9" s="13"/>
      <c r="AI9" s="13">
        <v>0.34322033898305099</v>
      </c>
      <c r="AJ9" s="13">
        <v>0.32467532467532501</v>
      </c>
      <c r="AK9" s="13">
        <v>0.34682080924855502</v>
      </c>
      <c r="AL9" s="13"/>
      <c r="AM9" s="13">
        <v>0.36764705882352899</v>
      </c>
      <c r="AN9" s="13">
        <v>0.42307692307692302</v>
      </c>
      <c r="AO9" s="13">
        <v>0.32592592592592601</v>
      </c>
      <c r="AP9" s="13"/>
      <c r="AQ9" s="13">
        <v>0.32005899705014801</v>
      </c>
      <c r="AR9" s="13">
        <v>0.34062500000000001</v>
      </c>
      <c r="AS9" s="13"/>
      <c r="AT9" s="13">
        <v>0.33933933933933902</v>
      </c>
      <c r="AU9" s="13">
        <v>0.32533889468195998</v>
      </c>
      <c r="AV9" s="13"/>
      <c r="AW9" s="13">
        <v>0.34560906515580703</v>
      </c>
      <c r="AX9" s="13">
        <v>0.32318992654774398</v>
      </c>
      <c r="AY9" s="13"/>
      <c r="AZ9" s="13">
        <v>0.31918819188191899</v>
      </c>
      <c r="BA9" s="13">
        <v>0.33947368421052598</v>
      </c>
      <c r="BB9" s="13"/>
      <c r="BC9" s="13">
        <v>0.33333333333333298</v>
      </c>
      <c r="BD9" s="13">
        <v>0.34782608695652201</v>
      </c>
      <c r="BE9" s="13"/>
      <c r="BF9" s="13">
        <v>0.28676470588235298</v>
      </c>
      <c r="BG9" s="13">
        <v>0.36320754716981102</v>
      </c>
      <c r="BH9" s="13"/>
      <c r="BI9" s="13">
        <v>0.28985507246376802</v>
      </c>
      <c r="BJ9" s="13">
        <v>0.33532934131736503</v>
      </c>
      <c r="BK9" s="13"/>
      <c r="BL9" s="13">
        <v>0.31287128712871298</v>
      </c>
      <c r="BM9" s="13">
        <v>0.33964646464646497</v>
      </c>
    </row>
    <row r="10" spans="2:65" x14ac:dyDescent="0.3">
      <c r="B10" s="14" t="s">
        <v>420</v>
      </c>
      <c r="C10" s="13">
        <v>0.17473524962178499</v>
      </c>
      <c r="D10" s="13">
        <v>0.19743178170144501</v>
      </c>
      <c r="E10" s="13">
        <v>0.154624277456647</v>
      </c>
      <c r="F10" s="13"/>
      <c r="G10" s="13">
        <v>0.18232044198895</v>
      </c>
      <c r="H10" s="13">
        <v>0.14285714285714299</v>
      </c>
      <c r="I10" s="13">
        <v>0.143911439114391</v>
      </c>
      <c r="J10" s="13">
        <v>0.19431279620853101</v>
      </c>
      <c r="K10" s="13">
        <v>0.17557251908396901</v>
      </c>
      <c r="L10" s="13">
        <v>0.25730994152046799</v>
      </c>
      <c r="M10" s="13"/>
      <c r="N10" s="13">
        <v>0.15531914893616999</v>
      </c>
      <c r="O10" s="13">
        <v>0.20294117647058799</v>
      </c>
      <c r="P10" s="13">
        <v>0.15730337078651699</v>
      </c>
      <c r="Q10" s="13">
        <v>0.18181818181818199</v>
      </c>
      <c r="R10" s="13"/>
      <c r="S10" s="13">
        <v>0.14878892733564</v>
      </c>
      <c r="T10" s="13">
        <v>0.21641791044776101</v>
      </c>
      <c r="U10" s="13">
        <v>0.25806451612903197</v>
      </c>
      <c r="V10" s="13">
        <v>0.21904761904761899</v>
      </c>
      <c r="W10" s="13">
        <v>0.151260504201681</v>
      </c>
      <c r="X10" s="13">
        <v>0.13636363636363599</v>
      </c>
      <c r="Y10" s="13">
        <v>0.19626168224299101</v>
      </c>
      <c r="Z10" s="13">
        <v>0.133333333333333</v>
      </c>
      <c r="AA10" s="13">
        <v>0.169811320754717</v>
      </c>
      <c r="AB10" s="13">
        <v>0.159574468085106</v>
      </c>
      <c r="AC10" s="13">
        <v>0.161764705882353</v>
      </c>
      <c r="AD10" s="13">
        <v>0.26086956521739102</v>
      </c>
      <c r="AE10" s="13"/>
      <c r="AF10" s="13">
        <v>0.16813048933500599</v>
      </c>
      <c r="AG10" s="13">
        <v>0.184824902723735</v>
      </c>
      <c r="AH10" s="13"/>
      <c r="AI10" s="13">
        <v>0.13135593220339001</v>
      </c>
      <c r="AJ10" s="13">
        <v>0.12987012987013</v>
      </c>
      <c r="AK10" s="13">
        <v>0.19653179190751399</v>
      </c>
      <c r="AL10" s="13"/>
      <c r="AM10" s="13">
        <v>0.10294117647058799</v>
      </c>
      <c r="AN10" s="13">
        <v>7.69230769230769E-2</v>
      </c>
      <c r="AO10" s="13">
        <v>0.2</v>
      </c>
      <c r="AP10" s="13"/>
      <c r="AQ10" s="13">
        <v>0.156342182890855</v>
      </c>
      <c r="AR10" s="13">
        <v>0.19375000000000001</v>
      </c>
      <c r="AS10" s="13"/>
      <c r="AT10" s="13">
        <v>0.14114114114114101</v>
      </c>
      <c r="AU10" s="13">
        <v>0.18352450469238801</v>
      </c>
      <c r="AV10" s="13"/>
      <c r="AW10" s="13">
        <v>0.18413597733711001</v>
      </c>
      <c r="AX10" s="13">
        <v>0.16998950682056699</v>
      </c>
      <c r="AY10" s="13"/>
      <c r="AZ10" s="13">
        <v>0.20295202952029501</v>
      </c>
      <c r="BA10" s="13">
        <v>0.153947368421053</v>
      </c>
      <c r="BB10" s="13"/>
      <c r="BC10" s="13">
        <v>0.15229885057471301</v>
      </c>
      <c r="BD10" s="13">
        <v>0.173913043478261</v>
      </c>
      <c r="BE10" s="13"/>
      <c r="BF10" s="13">
        <v>0.13235294117647101</v>
      </c>
      <c r="BG10" s="13">
        <v>0.165094339622642</v>
      </c>
      <c r="BH10" s="13"/>
      <c r="BI10" s="13">
        <v>0.15217391304347799</v>
      </c>
      <c r="BJ10" s="13">
        <v>0.177074422583405</v>
      </c>
      <c r="BK10" s="13"/>
      <c r="BL10" s="13">
        <v>0.2</v>
      </c>
      <c r="BM10" s="13">
        <v>0.15909090909090901</v>
      </c>
    </row>
    <row r="11" spans="2:65" x14ac:dyDescent="0.3">
      <c r="B11" s="14" t="s">
        <v>421</v>
      </c>
      <c r="C11" s="13">
        <v>9.7579425113464402E-2</v>
      </c>
      <c r="D11" s="13">
        <v>0.12038523274478299</v>
      </c>
      <c r="E11" s="13">
        <v>7.6589595375722505E-2</v>
      </c>
      <c r="F11" s="13"/>
      <c r="G11" s="13">
        <v>6.0773480662983402E-2</v>
      </c>
      <c r="H11" s="13">
        <v>8.6834733893557406E-2</v>
      </c>
      <c r="I11" s="13">
        <v>7.3800738007380101E-2</v>
      </c>
      <c r="J11" s="13">
        <v>0.11848341232227499</v>
      </c>
      <c r="K11" s="13">
        <v>0.122137404580153</v>
      </c>
      <c r="L11" s="13">
        <v>0.15204678362573101</v>
      </c>
      <c r="M11" s="13"/>
      <c r="N11" s="13">
        <v>8.29787234042553E-2</v>
      </c>
      <c r="O11" s="13">
        <v>0.123529411764706</v>
      </c>
      <c r="P11" s="13">
        <v>9.5505617977528101E-2</v>
      </c>
      <c r="Q11" s="13">
        <v>9.40438871473354E-2</v>
      </c>
      <c r="R11" s="13"/>
      <c r="S11" s="13">
        <v>6.5743944636678195E-2</v>
      </c>
      <c r="T11" s="13">
        <v>8.9552238805970102E-2</v>
      </c>
      <c r="U11" s="13">
        <v>0.12903225806451599</v>
      </c>
      <c r="V11" s="13">
        <v>0.114285714285714</v>
      </c>
      <c r="W11" s="13">
        <v>0.10084033613445401</v>
      </c>
      <c r="X11" s="13">
        <v>0.12121212121212099</v>
      </c>
      <c r="Y11" s="13">
        <v>9.34579439252336E-2</v>
      </c>
      <c r="Z11" s="13">
        <v>0.2</v>
      </c>
      <c r="AA11" s="13">
        <v>8.8050314465408799E-2</v>
      </c>
      <c r="AB11" s="13">
        <v>0.12765957446808501</v>
      </c>
      <c r="AC11" s="13">
        <v>0.11764705882352899</v>
      </c>
      <c r="AD11" s="13">
        <v>0</v>
      </c>
      <c r="AE11" s="13"/>
      <c r="AF11" s="13">
        <v>9.9121706398996201E-2</v>
      </c>
      <c r="AG11" s="13">
        <v>9.5330739299610903E-2</v>
      </c>
      <c r="AH11" s="13"/>
      <c r="AI11" s="13">
        <v>0.12711864406779699</v>
      </c>
      <c r="AJ11" s="13">
        <v>7.7922077922077906E-2</v>
      </c>
      <c r="AK11" s="13">
        <v>0.106936416184971</v>
      </c>
      <c r="AL11" s="13"/>
      <c r="AM11" s="13">
        <v>8.8235294117647106E-2</v>
      </c>
      <c r="AN11" s="13">
        <v>9.6153846153846201E-2</v>
      </c>
      <c r="AO11" s="13">
        <v>0.148148148148148</v>
      </c>
      <c r="AP11" s="13"/>
      <c r="AQ11" s="13">
        <v>5.1622418879055998E-2</v>
      </c>
      <c r="AR11" s="13">
        <v>0.14687500000000001</v>
      </c>
      <c r="AS11" s="13"/>
      <c r="AT11" s="13">
        <v>7.5075075075075104E-2</v>
      </c>
      <c r="AU11" s="13">
        <v>0.10740354535975</v>
      </c>
      <c r="AV11" s="13"/>
      <c r="AW11" s="13">
        <v>9.3484419263456103E-2</v>
      </c>
      <c r="AX11" s="13">
        <v>9.8635886673662104E-2</v>
      </c>
      <c r="AY11" s="13"/>
      <c r="AZ11" s="13">
        <v>0.14944649446494501</v>
      </c>
      <c r="BA11" s="13">
        <v>6.0526315789473699E-2</v>
      </c>
      <c r="BB11" s="13"/>
      <c r="BC11" s="13">
        <v>0.114942528735632</v>
      </c>
      <c r="BD11" s="13">
        <v>8.6956521739130405E-2</v>
      </c>
      <c r="BE11" s="13"/>
      <c r="BF11" s="13">
        <v>7.3529411764705899E-2</v>
      </c>
      <c r="BG11" s="13">
        <v>0.14150943396226401</v>
      </c>
      <c r="BH11" s="13"/>
      <c r="BI11" s="13">
        <v>0.15217391304347799</v>
      </c>
      <c r="BJ11" s="13">
        <v>9.0675791274593701E-2</v>
      </c>
      <c r="BK11" s="13"/>
      <c r="BL11" s="13">
        <v>0.10891089108910899</v>
      </c>
      <c r="BM11" s="13">
        <v>8.9646464646464599E-2</v>
      </c>
    </row>
    <row r="12" spans="2:65" x14ac:dyDescent="0.3">
      <c r="B12" s="14" t="s">
        <v>91</v>
      </c>
      <c r="C12" s="22">
        <v>3.9334341906202698E-2</v>
      </c>
      <c r="D12" s="22">
        <v>3.5313001605136403E-2</v>
      </c>
      <c r="E12" s="22">
        <v>4.3352601156069398E-2</v>
      </c>
      <c r="F12" s="22"/>
      <c r="G12" s="22">
        <v>2.7624309392265199E-2</v>
      </c>
      <c r="H12" s="22">
        <v>3.3613445378151301E-2</v>
      </c>
      <c r="I12" s="22">
        <v>3.6900369003690002E-2</v>
      </c>
      <c r="J12" s="22">
        <v>6.6350710900473897E-2</v>
      </c>
      <c r="K12" s="22">
        <v>5.34351145038168E-2</v>
      </c>
      <c r="L12" s="22">
        <v>2.3391812865497099E-2</v>
      </c>
      <c r="M12" s="22"/>
      <c r="N12" s="22">
        <v>4.4680851063829803E-2</v>
      </c>
      <c r="O12" s="22">
        <v>3.2352941176470598E-2</v>
      </c>
      <c r="P12" s="22">
        <v>3.3707865168539297E-2</v>
      </c>
      <c r="Q12" s="22">
        <v>4.3887147335423198E-2</v>
      </c>
      <c r="R12" s="22"/>
      <c r="S12" s="22">
        <v>5.5363321799308002E-2</v>
      </c>
      <c r="T12" s="22">
        <v>5.22388059701493E-2</v>
      </c>
      <c r="U12" s="22">
        <v>3.2258064516128997E-2</v>
      </c>
      <c r="V12" s="22">
        <v>2.8571428571428598E-2</v>
      </c>
      <c r="W12" s="22">
        <v>2.5210084033613401E-2</v>
      </c>
      <c r="X12" s="22">
        <v>6.0606060606060601E-2</v>
      </c>
      <c r="Y12" s="22">
        <v>2.80373831775701E-2</v>
      </c>
      <c r="Z12" s="22">
        <v>3.3333333333333298E-2</v>
      </c>
      <c r="AA12" s="22">
        <v>2.51572327044025E-2</v>
      </c>
      <c r="AB12" s="22">
        <v>1.0638297872340399E-2</v>
      </c>
      <c r="AC12" s="22">
        <v>4.4117647058823498E-2</v>
      </c>
      <c r="AD12" s="22">
        <v>4.3478260869565202E-2</v>
      </c>
      <c r="AE12" s="22"/>
      <c r="AF12" s="22">
        <v>3.0112923462986201E-2</v>
      </c>
      <c r="AG12" s="22">
        <v>5.2529182879377398E-2</v>
      </c>
      <c r="AH12" s="22"/>
      <c r="AI12" s="22">
        <v>2.1186440677966101E-2</v>
      </c>
      <c r="AJ12" s="22">
        <v>1.2987012987013E-2</v>
      </c>
      <c r="AK12" s="22">
        <v>4.3352601156069398E-2</v>
      </c>
      <c r="AL12" s="22"/>
      <c r="AM12" s="22">
        <v>0</v>
      </c>
      <c r="AN12" s="22">
        <v>3.8461538461538498E-2</v>
      </c>
      <c r="AO12" s="22">
        <v>2.2222222222222199E-2</v>
      </c>
      <c r="AP12" s="22"/>
      <c r="AQ12" s="22">
        <v>3.9823008849557501E-2</v>
      </c>
      <c r="AR12" s="22">
        <v>3.90625E-2</v>
      </c>
      <c r="AS12" s="22"/>
      <c r="AT12" s="22">
        <v>3.9039039039038999E-2</v>
      </c>
      <c r="AU12" s="22">
        <v>3.9624608967674703E-2</v>
      </c>
      <c r="AV12" s="22"/>
      <c r="AW12" s="22">
        <v>4.8158640226628899E-2</v>
      </c>
      <c r="AX12" s="22">
        <v>3.6726128016789102E-2</v>
      </c>
      <c r="AY12" s="22"/>
      <c r="AZ12" s="22">
        <v>4.6125461254612497E-2</v>
      </c>
      <c r="BA12" s="22">
        <v>3.4210526315789497E-2</v>
      </c>
      <c r="BB12" s="22"/>
      <c r="BC12" s="22">
        <v>1.72413793103448E-2</v>
      </c>
      <c r="BD12" s="22">
        <v>4.7826086956521699E-2</v>
      </c>
      <c r="BE12" s="22"/>
      <c r="BF12" s="22">
        <v>2.2058823529411801E-2</v>
      </c>
      <c r="BG12" s="22">
        <v>1.41509433962264E-2</v>
      </c>
      <c r="BH12" s="22"/>
      <c r="BI12" s="22">
        <v>3.6231884057971002E-2</v>
      </c>
      <c r="BJ12" s="22">
        <v>3.9349871685201002E-2</v>
      </c>
      <c r="BK12" s="22"/>
      <c r="BL12" s="22">
        <v>3.7623762376237602E-2</v>
      </c>
      <c r="BM12" s="22">
        <v>3.9141414141414102E-2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0.29652042360060499</v>
      </c>
      <c r="D8" s="13">
        <v>0.29373996789727103</v>
      </c>
      <c r="E8" s="13">
        <v>0.300578034682081</v>
      </c>
      <c r="F8" s="13"/>
      <c r="G8" s="13">
        <v>0.25414364640884002</v>
      </c>
      <c r="H8" s="13">
        <v>0.330532212885154</v>
      </c>
      <c r="I8" s="13">
        <v>0.33210332103321</v>
      </c>
      <c r="J8" s="13">
        <v>0.26540284360189598</v>
      </c>
      <c r="K8" s="13">
        <v>0.27480916030534402</v>
      </c>
      <c r="L8" s="13">
        <v>0.26900584795321603</v>
      </c>
      <c r="M8" s="13"/>
      <c r="N8" s="13">
        <v>0.34893617021276602</v>
      </c>
      <c r="O8" s="13">
        <v>0.247058823529412</v>
      </c>
      <c r="P8" s="13">
        <v>0.26404494382022498</v>
      </c>
      <c r="Q8" s="13">
        <v>0.285266457680251</v>
      </c>
      <c r="R8" s="13"/>
      <c r="S8" s="13">
        <v>0.32525951557093402</v>
      </c>
      <c r="T8" s="13">
        <v>0.25373134328358199</v>
      </c>
      <c r="U8" s="13">
        <v>0.29032258064516098</v>
      </c>
      <c r="V8" s="13">
        <v>0.25714285714285701</v>
      </c>
      <c r="W8" s="13">
        <v>0.27731092436974802</v>
      </c>
      <c r="X8" s="13">
        <v>0.29545454545454503</v>
      </c>
      <c r="Y8" s="13">
        <v>0.26168224299065401</v>
      </c>
      <c r="Z8" s="13">
        <v>0.266666666666667</v>
      </c>
      <c r="AA8" s="13">
        <v>0.33333333333333298</v>
      </c>
      <c r="AB8" s="13">
        <v>0.35106382978723399</v>
      </c>
      <c r="AC8" s="13">
        <v>0.26470588235294101</v>
      </c>
      <c r="AD8" s="13">
        <v>0.30434782608695699</v>
      </c>
      <c r="AE8" s="13"/>
      <c r="AF8" s="13">
        <v>0.30489335006273499</v>
      </c>
      <c r="AG8" s="13">
        <v>0.28015564202334597</v>
      </c>
      <c r="AH8" s="13"/>
      <c r="AI8" s="13">
        <v>0.30932203389830498</v>
      </c>
      <c r="AJ8" s="13">
        <v>0.35064935064935099</v>
      </c>
      <c r="AK8" s="13">
        <v>0.25433526011560698</v>
      </c>
      <c r="AL8" s="13"/>
      <c r="AM8" s="13">
        <v>0.39705882352941202</v>
      </c>
      <c r="AN8" s="13">
        <v>0.38461538461538503</v>
      </c>
      <c r="AO8" s="13">
        <v>0.24444444444444399</v>
      </c>
      <c r="AP8" s="13"/>
      <c r="AQ8" s="13">
        <v>0.33333333333333298</v>
      </c>
      <c r="AR8" s="13">
        <v>0.25937500000000002</v>
      </c>
      <c r="AS8" s="13"/>
      <c r="AT8" s="13">
        <v>0.31831831831831803</v>
      </c>
      <c r="AU8" s="13">
        <v>0.29092805005213801</v>
      </c>
      <c r="AV8" s="13"/>
      <c r="AW8" s="13">
        <v>0.26345609065155801</v>
      </c>
      <c r="AX8" s="13">
        <v>0.31059811122770198</v>
      </c>
      <c r="AY8" s="13"/>
      <c r="AZ8" s="13">
        <v>0.26383763837638402</v>
      </c>
      <c r="BA8" s="13">
        <v>0.32368421052631602</v>
      </c>
      <c r="BB8" s="13"/>
      <c r="BC8" s="13">
        <v>0.30172413793103398</v>
      </c>
      <c r="BD8" s="13">
        <v>0.26521739130434802</v>
      </c>
      <c r="BE8" s="13"/>
      <c r="BF8" s="13">
        <v>0.29411764705882398</v>
      </c>
      <c r="BG8" s="13">
        <v>0.30660377358490598</v>
      </c>
      <c r="BH8" s="13"/>
      <c r="BI8" s="13">
        <v>0.311594202898551</v>
      </c>
      <c r="BJ8" s="13">
        <v>0.29512403763900802</v>
      </c>
      <c r="BK8" s="13"/>
      <c r="BL8" s="13">
        <v>0.28118811881188099</v>
      </c>
      <c r="BM8" s="13">
        <v>0.30681818181818199</v>
      </c>
    </row>
    <row r="9" spans="2:65" x14ac:dyDescent="0.3">
      <c r="B9" s="14" t="s">
        <v>88</v>
      </c>
      <c r="C9" s="13">
        <v>0.36762481089258697</v>
      </c>
      <c r="D9" s="13">
        <v>0.37239165329052998</v>
      </c>
      <c r="E9" s="13">
        <v>0.36416184971098298</v>
      </c>
      <c r="F9" s="13"/>
      <c r="G9" s="13">
        <v>0.34254143646408802</v>
      </c>
      <c r="H9" s="13">
        <v>0.34173669467787099</v>
      </c>
      <c r="I9" s="13">
        <v>0.39114391143911398</v>
      </c>
      <c r="J9" s="13">
        <v>0.38862559241706202</v>
      </c>
      <c r="K9" s="13">
        <v>0.35114503816793902</v>
      </c>
      <c r="L9" s="13">
        <v>0.39766081871344999</v>
      </c>
      <c r="M9" s="13"/>
      <c r="N9" s="13">
        <v>0.376595744680851</v>
      </c>
      <c r="O9" s="13">
        <v>0.33823529411764702</v>
      </c>
      <c r="P9" s="13">
        <v>0.40449438202247201</v>
      </c>
      <c r="Q9" s="13">
        <v>0.36677115987460801</v>
      </c>
      <c r="R9" s="13"/>
      <c r="S9" s="13">
        <v>0.38754325259515598</v>
      </c>
      <c r="T9" s="13">
        <v>0.33582089552238797</v>
      </c>
      <c r="U9" s="13">
        <v>0.43548387096774199</v>
      </c>
      <c r="V9" s="13">
        <v>0.39047619047618998</v>
      </c>
      <c r="W9" s="13">
        <v>0.36134453781512599</v>
      </c>
      <c r="X9" s="13">
        <v>0.310606060606061</v>
      </c>
      <c r="Y9" s="13">
        <v>0.401869158878505</v>
      </c>
      <c r="Z9" s="13">
        <v>0.4</v>
      </c>
      <c r="AA9" s="13">
        <v>0.35849056603773599</v>
      </c>
      <c r="AB9" s="13">
        <v>0.319148936170213</v>
      </c>
      <c r="AC9" s="13">
        <v>0.36764705882352899</v>
      </c>
      <c r="AD9" s="13">
        <v>0.434782608695652</v>
      </c>
      <c r="AE9" s="13"/>
      <c r="AF9" s="13">
        <v>0.36511919698870798</v>
      </c>
      <c r="AG9" s="13">
        <v>0.37159533073930001</v>
      </c>
      <c r="AH9" s="13"/>
      <c r="AI9" s="13">
        <v>0.34322033898305099</v>
      </c>
      <c r="AJ9" s="13">
        <v>0.37662337662337703</v>
      </c>
      <c r="AK9" s="13">
        <v>0.40462427745664697</v>
      </c>
      <c r="AL9" s="13"/>
      <c r="AM9" s="13">
        <v>0.29411764705882398</v>
      </c>
      <c r="AN9" s="13">
        <v>0.269230769230769</v>
      </c>
      <c r="AO9" s="13">
        <v>0.37037037037037002</v>
      </c>
      <c r="AP9" s="13"/>
      <c r="AQ9" s="13">
        <v>0.38348082595870198</v>
      </c>
      <c r="AR9" s="13">
        <v>0.34843750000000001</v>
      </c>
      <c r="AS9" s="13"/>
      <c r="AT9" s="13">
        <v>0.39639639639639601</v>
      </c>
      <c r="AU9" s="13">
        <v>0.35662148070907201</v>
      </c>
      <c r="AV9" s="13"/>
      <c r="AW9" s="13">
        <v>0.376770538243626</v>
      </c>
      <c r="AX9" s="13">
        <v>0.36411332633788002</v>
      </c>
      <c r="AY9" s="13"/>
      <c r="AZ9" s="13">
        <v>0.33763837638376398</v>
      </c>
      <c r="BA9" s="13">
        <v>0.39210526315789501</v>
      </c>
      <c r="BB9" s="13"/>
      <c r="BC9" s="13">
        <v>0.37931034482758602</v>
      </c>
      <c r="BD9" s="13">
        <v>0.39565217391304303</v>
      </c>
      <c r="BE9" s="13"/>
      <c r="BF9" s="13">
        <v>0.44852941176470601</v>
      </c>
      <c r="BG9" s="13">
        <v>0.33490566037735803</v>
      </c>
      <c r="BH9" s="13"/>
      <c r="BI9" s="13">
        <v>0.35507246376811602</v>
      </c>
      <c r="BJ9" s="13">
        <v>0.37040205303678397</v>
      </c>
      <c r="BK9" s="13"/>
      <c r="BL9" s="13">
        <v>0.36831683168316798</v>
      </c>
      <c r="BM9" s="13">
        <v>0.36868686868686901</v>
      </c>
    </row>
    <row r="10" spans="2:65" x14ac:dyDescent="0.3">
      <c r="B10" s="14" t="s">
        <v>420</v>
      </c>
      <c r="C10" s="13">
        <v>0.16338880484115001</v>
      </c>
      <c r="D10" s="13">
        <v>0.17656500802568201</v>
      </c>
      <c r="E10" s="13">
        <v>0.15028901734104</v>
      </c>
      <c r="F10" s="13"/>
      <c r="G10" s="13">
        <v>0.232044198895028</v>
      </c>
      <c r="H10" s="13">
        <v>0.17647058823529399</v>
      </c>
      <c r="I10" s="13">
        <v>0.11439114391143899</v>
      </c>
      <c r="J10" s="13">
        <v>0.14218009478672999</v>
      </c>
      <c r="K10" s="13">
        <v>0.15267175572519101</v>
      </c>
      <c r="L10" s="13">
        <v>0.175438596491228</v>
      </c>
      <c r="M10" s="13"/>
      <c r="N10" s="13">
        <v>0.121276595744681</v>
      </c>
      <c r="O10" s="13">
        <v>0.220588235294118</v>
      </c>
      <c r="P10" s="13">
        <v>0.151685393258427</v>
      </c>
      <c r="Q10" s="13">
        <v>0.16927899686520401</v>
      </c>
      <c r="R10" s="13"/>
      <c r="S10" s="13">
        <v>0.12802768166090001</v>
      </c>
      <c r="T10" s="13">
        <v>0.17910447761194001</v>
      </c>
      <c r="U10" s="13">
        <v>0.14516129032258099</v>
      </c>
      <c r="V10" s="13">
        <v>0.19047619047618999</v>
      </c>
      <c r="W10" s="13">
        <v>0.17647058823529399</v>
      </c>
      <c r="X10" s="13">
        <v>0.19696969696969699</v>
      </c>
      <c r="Y10" s="13">
        <v>0.121495327102804</v>
      </c>
      <c r="Z10" s="13">
        <v>0.233333333333333</v>
      </c>
      <c r="AA10" s="13">
        <v>0.169811320754717</v>
      </c>
      <c r="AB10" s="13">
        <v>0.180851063829787</v>
      </c>
      <c r="AC10" s="13">
        <v>0.17647058823529399</v>
      </c>
      <c r="AD10" s="13">
        <v>0.13043478260869601</v>
      </c>
      <c r="AE10" s="13"/>
      <c r="AF10" s="13">
        <v>0.17942283563362599</v>
      </c>
      <c r="AG10" s="13">
        <v>0.14007782101167299</v>
      </c>
      <c r="AH10" s="13"/>
      <c r="AI10" s="13">
        <v>0.169491525423729</v>
      </c>
      <c r="AJ10" s="13">
        <v>0.15584415584415601</v>
      </c>
      <c r="AK10" s="13">
        <v>0.18786127167630101</v>
      </c>
      <c r="AL10" s="13"/>
      <c r="AM10" s="13">
        <v>0.191176470588235</v>
      </c>
      <c r="AN10" s="13">
        <v>0.115384615384615</v>
      </c>
      <c r="AO10" s="13">
        <v>0.20740740740740701</v>
      </c>
      <c r="AP10" s="13"/>
      <c r="AQ10" s="13">
        <v>0.15191740412979399</v>
      </c>
      <c r="AR10" s="13">
        <v>0.17499999999999999</v>
      </c>
      <c r="AS10" s="13"/>
      <c r="AT10" s="13">
        <v>0.15015015015015001</v>
      </c>
      <c r="AU10" s="13">
        <v>0.16475495307612101</v>
      </c>
      <c r="AV10" s="13"/>
      <c r="AW10" s="13">
        <v>0.15580736543909299</v>
      </c>
      <c r="AX10" s="13">
        <v>0.16579223504721899</v>
      </c>
      <c r="AY10" s="13"/>
      <c r="AZ10" s="13">
        <v>0.177121771217712</v>
      </c>
      <c r="BA10" s="13">
        <v>0.15</v>
      </c>
      <c r="BB10" s="13"/>
      <c r="BC10" s="13">
        <v>0.181034482758621</v>
      </c>
      <c r="BD10" s="13">
        <v>0.15652173913043499</v>
      </c>
      <c r="BE10" s="13"/>
      <c r="BF10" s="13">
        <v>0.13970588235294101</v>
      </c>
      <c r="BG10" s="13">
        <v>0.20754716981132099</v>
      </c>
      <c r="BH10" s="13"/>
      <c r="BI10" s="13">
        <v>0.13043478260869601</v>
      </c>
      <c r="BJ10" s="13">
        <v>0.16680923866552599</v>
      </c>
      <c r="BK10" s="13"/>
      <c r="BL10" s="13">
        <v>0.16831683168316799</v>
      </c>
      <c r="BM10" s="13">
        <v>0.15782828282828301</v>
      </c>
    </row>
    <row r="11" spans="2:65" x14ac:dyDescent="0.3">
      <c r="B11" s="14" t="s">
        <v>421</v>
      </c>
      <c r="C11" s="13">
        <v>8.5476550680786703E-2</v>
      </c>
      <c r="D11" s="13">
        <v>8.6677367576244002E-2</v>
      </c>
      <c r="E11" s="13">
        <v>8.3815028901734104E-2</v>
      </c>
      <c r="F11" s="13"/>
      <c r="G11" s="13">
        <v>0.116022099447514</v>
      </c>
      <c r="H11" s="13">
        <v>8.6834733893557406E-2</v>
      </c>
      <c r="I11" s="13">
        <v>6.2730627306273101E-2</v>
      </c>
      <c r="J11" s="13">
        <v>7.5829383886255902E-2</v>
      </c>
      <c r="K11" s="13">
        <v>9.9236641221374003E-2</v>
      </c>
      <c r="L11" s="13">
        <v>8.7719298245614002E-2</v>
      </c>
      <c r="M11" s="13"/>
      <c r="N11" s="13">
        <v>7.4468085106383003E-2</v>
      </c>
      <c r="O11" s="13">
        <v>9.41176470588235E-2</v>
      </c>
      <c r="P11" s="13">
        <v>0.101123595505618</v>
      </c>
      <c r="Q11" s="13">
        <v>8.4639498432601906E-2</v>
      </c>
      <c r="R11" s="13"/>
      <c r="S11" s="13">
        <v>6.9204152249134995E-2</v>
      </c>
      <c r="T11" s="13">
        <v>9.7014925373134303E-2</v>
      </c>
      <c r="U11" s="13">
        <v>3.2258064516128997E-2</v>
      </c>
      <c r="V11" s="13">
        <v>7.6190476190476197E-2</v>
      </c>
      <c r="W11" s="13">
        <v>0.109243697478992</v>
      </c>
      <c r="X11" s="13">
        <v>0.11363636363636399</v>
      </c>
      <c r="Y11" s="13">
        <v>0.10280373831775701</v>
      </c>
      <c r="Z11" s="13">
        <v>6.6666666666666693E-2</v>
      </c>
      <c r="AA11" s="13">
        <v>6.2893081761006303E-2</v>
      </c>
      <c r="AB11" s="13">
        <v>0.117021276595745</v>
      </c>
      <c r="AC11" s="13">
        <v>0.10294117647058799</v>
      </c>
      <c r="AD11" s="13">
        <v>4.3478260869565202E-2</v>
      </c>
      <c r="AE11" s="13"/>
      <c r="AF11" s="13">
        <v>8.1555834378920999E-2</v>
      </c>
      <c r="AG11" s="13">
        <v>9.3385214007782102E-2</v>
      </c>
      <c r="AH11" s="13"/>
      <c r="AI11" s="13">
        <v>8.8983050847457598E-2</v>
      </c>
      <c r="AJ11" s="13">
        <v>5.1948051948052E-2</v>
      </c>
      <c r="AK11" s="13">
        <v>8.3815028901734104E-2</v>
      </c>
      <c r="AL11" s="13"/>
      <c r="AM11" s="13">
        <v>8.8235294117647106E-2</v>
      </c>
      <c r="AN11" s="13">
        <v>0.15384615384615399</v>
      </c>
      <c r="AO11" s="13">
        <v>4.4444444444444398E-2</v>
      </c>
      <c r="AP11" s="13"/>
      <c r="AQ11" s="13">
        <v>6.7846607669616504E-2</v>
      </c>
      <c r="AR11" s="13">
        <v>0.1046875</v>
      </c>
      <c r="AS11" s="13"/>
      <c r="AT11" s="13">
        <v>6.9069069069069094E-2</v>
      </c>
      <c r="AU11" s="13">
        <v>9.1762252346194007E-2</v>
      </c>
      <c r="AV11" s="13"/>
      <c r="AW11" s="13">
        <v>9.9150141643059506E-2</v>
      </c>
      <c r="AX11" s="13">
        <v>8.0797481636935994E-2</v>
      </c>
      <c r="AY11" s="13"/>
      <c r="AZ11" s="13">
        <v>0.10885608856088599</v>
      </c>
      <c r="BA11" s="13">
        <v>7.1052631578947395E-2</v>
      </c>
      <c r="BB11" s="13"/>
      <c r="BC11" s="13">
        <v>8.6206896551724102E-2</v>
      </c>
      <c r="BD11" s="13">
        <v>8.6956521739130405E-2</v>
      </c>
      <c r="BE11" s="13"/>
      <c r="BF11" s="13">
        <v>7.3529411764705899E-2</v>
      </c>
      <c r="BG11" s="13">
        <v>9.4339622641509399E-2</v>
      </c>
      <c r="BH11" s="13"/>
      <c r="BI11" s="13">
        <v>0.14492753623188401</v>
      </c>
      <c r="BJ11" s="13">
        <v>7.86997433704021E-2</v>
      </c>
      <c r="BK11" s="13"/>
      <c r="BL11" s="13">
        <v>8.3168316831683201E-2</v>
      </c>
      <c r="BM11" s="13">
        <v>8.7121212121212099E-2</v>
      </c>
    </row>
    <row r="12" spans="2:65" x14ac:dyDescent="0.3">
      <c r="B12" s="14" t="s">
        <v>91</v>
      </c>
      <c r="C12" s="22">
        <v>8.6989409984871396E-2</v>
      </c>
      <c r="D12" s="22">
        <v>7.0626003210272903E-2</v>
      </c>
      <c r="E12" s="22">
        <v>0.10115606936416199</v>
      </c>
      <c r="F12" s="22"/>
      <c r="G12" s="22">
        <v>5.5248618784530398E-2</v>
      </c>
      <c r="H12" s="22">
        <v>6.4425770308123201E-2</v>
      </c>
      <c r="I12" s="22">
        <v>9.9630996309963096E-2</v>
      </c>
      <c r="J12" s="22">
        <v>0.127962085308057</v>
      </c>
      <c r="K12" s="22">
        <v>0.122137404580153</v>
      </c>
      <c r="L12" s="22">
        <v>7.0175438596491196E-2</v>
      </c>
      <c r="M12" s="22"/>
      <c r="N12" s="22">
        <v>7.8723404255319193E-2</v>
      </c>
      <c r="O12" s="22">
        <v>0.1</v>
      </c>
      <c r="P12" s="22">
        <v>7.8651685393258397E-2</v>
      </c>
      <c r="Q12" s="22">
        <v>9.40438871473354E-2</v>
      </c>
      <c r="R12" s="22"/>
      <c r="S12" s="22">
        <v>8.9965397923875395E-2</v>
      </c>
      <c r="T12" s="22">
        <v>0.134328358208955</v>
      </c>
      <c r="U12" s="22">
        <v>9.6774193548387094E-2</v>
      </c>
      <c r="V12" s="22">
        <v>8.5714285714285701E-2</v>
      </c>
      <c r="W12" s="22">
        <v>7.5630252100840303E-2</v>
      </c>
      <c r="X12" s="22">
        <v>8.3333333333333301E-2</v>
      </c>
      <c r="Y12" s="22">
        <v>0.11214953271028</v>
      </c>
      <c r="Z12" s="22">
        <v>3.3333333333333298E-2</v>
      </c>
      <c r="AA12" s="22">
        <v>7.5471698113207503E-2</v>
      </c>
      <c r="AB12" s="22">
        <v>3.1914893617021302E-2</v>
      </c>
      <c r="AC12" s="22">
        <v>8.8235294117647106E-2</v>
      </c>
      <c r="AD12" s="22">
        <v>8.6956521739130405E-2</v>
      </c>
      <c r="AE12" s="22"/>
      <c r="AF12" s="22">
        <v>6.9008782936009996E-2</v>
      </c>
      <c r="AG12" s="22">
        <v>0.11478599221789899</v>
      </c>
      <c r="AH12" s="22"/>
      <c r="AI12" s="22">
        <v>8.8983050847457598E-2</v>
      </c>
      <c r="AJ12" s="22">
        <v>6.4935064935064901E-2</v>
      </c>
      <c r="AK12" s="22">
        <v>6.9364161849711004E-2</v>
      </c>
      <c r="AL12" s="22"/>
      <c r="AM12" s="22">
        <v>2.9411764705882401E-2</v>
      </c>
      <c r="AN12" s="22">
        <v>7.69230769230769E-2</v>
      </c>
      <c r="AO12" s="22">
        <v>0.133333333333333</v>
      </c>
      <c r="AP12" s="22"/>
      <c r="AQ12" s="22">
        <v>6.3421828908554606E-2</v>
      </c>
      <c r="AR12" s="22">
        <v>0.1125</v>
      </c>
      <c r="AS12" s="22"/>
      <c r="AT12" s="22">
        <v>6.6066066066066104E-2</v>
      </c>
      <c r="AU12" s="22">
        <v>9.5933263816475503E-2</v>
      </c>
      <c r="AV12" s="22"/>
      <c r="AW12" s="22">
        <v>0.10481586402266301</v>
      </c>
      <c r="AX12" s="22">
        <v>7.86988457502623E-2</v>
      </c>
      <c r="AY12" s="22"/>
      <c r="AZ12" s="22">
        <v>0.112546125461255</v>
      </c>
      <c r="BA12" s="22">
        <v>6.3157894736842093E-2</v>
      </c>
      <c r="BB12" s="22"/>
      <c r="BC12" s="22">
        <v>5.1724137931034503E-2</v>
      </c>
      <c r="BD12" s="22">
        <v>9.5652173913043495E-2</v>
      </c>
      <c r="BE12" s="22"/>
      <c r="BF12" s="22">
        <v>4.4117647058823498E-2</v>
      </c>
      <c r="BG12" s="22">
        <v>5.6603773584905703E-2</v>
      </c>
      <c r="BH12" s="22"/>
      <c r="BI12" s="22">
        <v>5.7971014492753603E-2</v>
      </c>
      <c r="BJ12" s="22">
        <v>8.8964927288280607E-2</v>
      </c>
      <c r="BK12" s="22"/>
      <c r="BL12" s="22">
        <v>9.9009900990099001E-2</v>
      </c>
      <c r="BM12" s="22">
        <v>7.9545454545454503E-2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0.42133131618759501</v>
      </c>
      <c r="D8" s="13">
        <v>0.383627608346709</v>
      </c>
      <c r="E8" s="13">
        <v>0.45520231213872803</v>
      </c>
      <c r="F8" s="13"/>
      <c r="G8" s="13">
        <v>0.375690607734807</v>
      </c>
      <c r="H8" s="13">
        <v>0.49299719887955201</v>
      </c>
      <c r="I8" s="13">
        <v>0.45756457564575598</v>
      </c>
      <c r="J8" s="13">
        <v>0.40758293838862603</v>
      </c>
      <c r="K8" s="13">
        <v>0.35877862595419802</v>
      </c>
      <c r="L8" s="13">
        <v>0.32748538011695899</v>
      </c>
      <c r="M8" s="13"/>
      <c r="N8" s="13">
        <v>0.45531914893616998</v>
      </c>
      <c r="O8" s="13">
        <v>0.4</v>
      </c>
      <c r="P8" s="13">
        <v>0.41011235955056202</v>
      </c>
      <c r="Q8" s="13">
        <v>0.39498432601880901</v>
      </c>
      <c r="R8" s="13"/>
      <c r="S8" s="13">
        <v>0.43944636678200699</v>
      </c>
      <c r="T8" s="13">
        <v>0.42537313432835799</v>
      </c>
      <c r="U8" s="13">
        <v>0.38709677419354799</v>
      </c>
      <c r="V8" s="13">
        <v>0.40952380952381001</v>
      </c>
      <c r="W8" s="13">
        <v>0.40336134453781503</v>
      </c>
      <c r="X8" s="13">
        <v>0.35606060606060602</v>
      </c>
      <c r="Y8" s="13">
        <v>0.420560747663551</v>
      </c>
      <c r="Z8" s="13">
        <v>0.43333333333333302</v>
      </c>
      <c r="AA8" s="13">
        <v>0.40880503144654101</v>
      </c>
      <c r="AB8" s="13">
        <v>0.53191489361702105</v>
      </c>
      <c r="AC8" s="13">
        <v>0.39705882352941202</v>
      </c>
      <c r="AD8" s="13">
        <v>0.47826086956521702</v>
      </c>
      <c r="AE8" s="13"/>
      <c r="AF8" s="13">
        <v>0.44918444165621102</v>
      </c>
      <c r="AG8" s="13">
        <v>0.381322957198444</v>
      </c>
      <c r="AH8" s="13"/>
      <c r="AI8" s="13">
        <v>0.444915254237288</v>
      </c>
      <c r="AJ8" s="13">
        <v>0.45454545454545497</v>
      </c>
      <c r="AK8" s="13">
        <v>0.42485549132947997</v>
      </c>
      <c r="AL8" s="13"/>
      <c r="AM8" s="13">
        <v>0.45588235294117602</v>
      </c>
      <c r="AN8" s="13">
        <v>0.42307692307692302</v>
      </c>
      <c r="AO8" s="13">
        <v>0.37777777777777799</v>
      </c>
      <c r="AP8" s="13"/>
      <c r="AQ8" s="13">
        <v>0.47640117994100301</v>
      </c>
      <c r="AR8" s="13">
        <v>0.36562499999999998</v>
      </c>
      <c r="AS8" s="13"/>
      <c r="AT8" s="13">
        <v>0.44744744744744702</v>
      </c>
      <c r="AU8" s="13">
        <v>0.41501564129301399</v>
      </c>
      <c r="AV8" s="13"/>
      <c r="AW8" s="13">
        <v>0.41076487252124599</v>
      </c>
      <c r="AX8" s="13">
        <v>0.42707240293809001</v>
      </c>
      <c r="AY8" s="13"/>
      <c r="AZ8" s="13">
        <v>0.36162361623616202</v>
      </c>
      <c r="BA8" s="13">
        <v>0.46447368421052598</v>
      </c>
      <c r="BB8" s="13"/>
      <c r="BC8" s="13">
        <v>0.46264367816092</v>
      </c>
      <c r="BD8" s="13">
        <v>0.40434782608695702</v>
      </c>
      <c r="BE8" s="13"/>
      <c r="BF8" s="13">
        <v>0.53676470588235303</v>
      </c>
      <c r="BG8" s="13">
        <v>0.41509433962264197</v>
      </c>
      <c r="BH8" s="13"/>
      <c r="BI8" s="13">
        <v>0.405797101449275</v>
      </c>
      <c r="BJ8" s="13">
        <v>0.42343883661248899</v>
      </c>
      <c r="BK8" s="13"/>
      <c r="BL8" s="13">
        <v>0.41980198019802001</v>
      </c>
      <c r="BM8" s="13">
        <v>0.42424242424242398</v>
      </c>
    </row>
    <row r="9" spans="2:65" x14ac:dyDescent="0.3">
      <c r="B9" s="14" t="s">
        <v>88</v>
      </c>
      <c r="C9" s="13">
        <v>0.37518910741301098</v>
      </c>
      <c r="D9" s="13">
        <v>0.38844301765650102</v>
      </c>
      <c r="E9" s="13">
        <v>0.36271676300577999</v>
      </c>
      <c r="F9" s="13"/>
      <c r="G9" s="13">
        <v>0.41988950276243098</v>
      </c>
      <c r="H9" s="13">
        <v>0.29411764705882398</v>
      </c>
      <c r="I9" s="13">
        <v>0.39483394833948299</v>
      </c>
      <c r="J9" s="13">
        <v>0.39810426540284399</v>
      </c>
      <c r="K9" s="13">
        <v>0.38167938931297701</v>
      </c>
      <c r="L9" s="13">
        <v>0.43274853801169599</v>
      </c>
      <c r="M9" s="13"/>
      <c r="N9" s="13">
        <v>0.36382978723404302</v>
      </c>
      <c r="O9" s="13">
        <v>0.38235294117647101</v>
      </c>
      <c r="P9" s="13">
        <v>0.426966292134831</v>
      </c>
      <c r="Q9" s="13">
        <v>0.360501567398119</v>
      </c>
      <c r="R9" s="13"/>
      <c r="S9" s="13">
        <v>0.36678200692041502</v>
      </c>
      <c r="T9" s="13">
        <v>0.37313432835820898</v>
      </c>
      <c r="U9" s="13">
        <v>0.37096774193548399</v>
      </c>
      <c r="V9" s="13">
        <v>0.38095238095238099</v>
      </c>
      <c r="W9" s="13">
        <v>0.41176470588235298</v>
      </c>
      <c r="X9" s="13">
        <v>0.41666666666666702</v>
      </c>
      <c r="Y9" s="13">
        <v>0.34579439252336402</v>
      </c>
      <c r="Z9" s="13">
        <v>0.4</v>
      </c>
      <c r="AA9" s="13">
        <v>0.38993710691823902</v>
      </c>
      <c r="AB9" s="13">
        <v>0.319148936170213</v>
      </c>
      <c r="AC9" s="13">
        <v>0.33823529411764702</v>
      </c>
      <c r="AD9" s="13">
        <v>0.39130434782608697</v>
      </c>
      <c r="AE9" s="13"/>
      <c r="AF9" s="13">
        <v>0.35633626097866999</v>
      </c>
      <c r="AG9" s="13">
        <v>0.40077821011673198</v>
      </c>
      <c r="AH9" s="13"/>
      <c r="AI9" s="13">
        <v>0.36016949152542399</v>
      </c>
      <c r="AJ9" s="13">
        <v>0.40259740259740301</v>
      </c>
      <c r="AK9" s="13">
        <v>0.35260115606936399</v>
      </c>
      <c r="AL9" s="13"/>
      <c r="AM9" s="13">
        <v>0.41176470588235298</v>
      </c>
      <c r="AN9" s="13">
        <v>0.38461538461538503</v>
      </c>
      <c r="AO9" s="13">
        <v>0.4</v>
      </c>
      <c r="AP9" s="13"/>
      <c r="AQ9" s="13">
        <v>0.36135693215339199</v>
      </c>
      <c r="AR9" s="13">
        <v>0.38906249999999998</v>
      </c>
      <c r="AS9" s="13"/>
      <c r="AT9" s="13">
        <v>0.37837837837837801</v>
      </c>
      <c r="AU9" s="13">
        <v>0.373305526590198</v>
      </c>
      <c r="AV9" s="13"/>
      <c r="AW9" s="13">
        <v>0.36827195467422102</v>
      </c>
      <c r="AX9" s="13">
        <v>0.37775445960125897</v>
      </c>
      <c r="AY9" s="13"/>
      <c r="AZ9" s="13">
        <v>0.39298892988929901</v>
      </c>
      <c r="BA9" s="13">
        <v>0.36447368421052601</v>
      </c>
      <c r="BB9" s="13"/>
      <c r="BC9" s="13">
        <v>0.33333333333333298</v>
      </c>
      <c r="BD9" s="13">
        <v>0.38695652173912998</v>
      </c>
      <c r="BE9" s="13"/>
      <c r="BF9" s="13">
        <v>0.316176470588235</v>
      </c>
      <c r="BG9" s="13">
        <v>0.34433962264150902</v>
      </c>
      <c r="BH9" s="13"/>
      <c r="BI9" s="13">
        <v>0.31884057971014501</v>
      </c>
      <c r="BJ9" s="13">
        <v>0.38237810094097502</v>
      </c>
      <c r="BK9" s="13"/>
      <c r="BL9" s="13">
        <v>0.366336633663366</v>
      </c>
      <c r="BM9" s="13">
        <v>0.38510101010101</v>
      </c>
    </row>
    <row r="10" spans="2:65" x14ac:dyDescent="0.3">
      <c r="B10" s="14" t="s">
        <v>420</v>
      </c>
      <c r="C10" s="13">
        <v>0.117246596066566</v>
      </c>
      <c r="D10" s="13">
        <v>0.13483146067415699</v>
      </c>
      <c r="E10" s="13">
        <v>0.10115606936416199</v>
      </c>
      <c r="F10" s="13"/>
      <c r="G10" s="13">
        <v>0.121546961325967</v>
      </c>
      <c r="H10" s="13">
        <v>0.13725490196078399</v>
      </c>
      <c r="I10" s="13">
        <v>8.1180811808118106E-2</v>
      </c>
      <c r="J10" s="13">
        <v>0.104265402843602</v>
      </c>
      <c r="K10" s="13">
        <v>0.12977099236641201</v>
      </c>
      <c r="L10" s="13">
        <v>0.13450292397660801</v>
      </c>
      <c r="M10" s="13"/>
      <c r="N10" s="13">
        <v>0.104255319148936</v>
      </c>
      <c r="O10" s="13">
        <v>0.126470588235294</v>
      </c>
      <c r="P10" s="13">
        <v>8.98876404494382E-2</v>
      </c>
      <c r="Q10" s="13">
        <v>0.14106583072100301</v>
      </c>
      <c r="R10" s="13"/>
      <c r="S10" s="13">
        <v>0.103806228373702</v>
      </c>
      <c r="T10" s="13">
        <v>9.7014925373134303E-2</v>
      </c>
      <c r="U10" s="13">
        <v>0.17741935483870999</v>
      </c>
      <c r="V10" s="13">
        <v>0.114285714285714</v>
      </c>
      <c r="W10" s="13">
        <v>0.126050420168067</v>
      </c>
      <c r="X10" s="13">
        <v>9.8484848484848495E-2</v>
      </c>
      <c r="Y10" s="13">
        <v>0.14018691588785001</v>
      </c>
      <c r="Z10" s="13">
        <v>0.1</v>
      </c>
      <c r="AA10" s="13">
        <v>0.11949685534591201</v>
      </c>
      <c r="AB10" s="13">
        <v>0.117021276595745</v>
      </c>
      <c r="AC10" s="13">
        <v>0.17647058823529399</v>
      </c>
      <c r="AD10" s="13">
        <v>4.3478260869565202E-2</v>
      </c>
      <c r="AE10" s="13"/>
      <c r="AF10" s="13">
        <v>0.11543287327478</v>
      </c>
      <c r="AG10" s="13">
        <v>0.12062256809338499</v>
      </c>
      <c r="AH10" s="13"/>
      <c r="AI10" s="13">
        <v>0.110169491525424</v>
      </c>
      <c r="AJ10" s="13">
        <v>9.0909090909090898E-2</v>
      </c>
      <c r="AK10" s="13">
        <v>0.13872832369942201</v>
      </c>
      <c r="AL10" s="13"/>
      <c r="AM10" s="13">
        <v>0.10294117647058799</v>
      </c>
      <c r="AN10" s="13">
        <v>9.6153846153846201E-2</v>
      </c>
      <c r="AO10" s="13">
        <v>0.11851851851851899</v>
      </c>
      <c r="AP10" s="13"/>
      <c r="AQ10" s="13">
        <v>9.5870206489675494E-2</v>
      </c>
      <c r="AR10" s="13">
        <v>0.13750000000000001</v>
      </c>
      <c r="AS10" s="13"/>
      <c r="AT10" s="13">
        <v>0.108108108108108</v>
      </c>
      <c r="AU10" s="13">
        <v>0.116788321167883</v>
      </c>
      <c r="AV10" s="13"/>
      <c r="AW10" s="13">
        <v>0.124645892351275</v>
      </c>
      <c r="AX10" s="13">
        <v>0.11227701993704101</v>
      </c>
      <c r="AY10" s="13"/>
      <c r="AZ10" s="13">
        <v>0.12915129151291499</v>
      </c>
      <c r="BA10" s="13">
        <v>0.107894736842105</v>
      </c>
      <c r="BB10" s="13"/>
      <c r="BC10" s="13">
        <v>0.13218390804597699</v>
      </c>
      <c r="BD10" s="13">
        <v>0.104347826086957</v>
      </c>
      <c r="BE10" s="13"/>
      <c r="BF10" s="13">
        <v>8.8235294117647106E-2</v>
      </c>
      <c r="BG10" s="13">
        <v>0.160377358490566</v>
      </c>
      <c r="BH10" s="13"/>
      <c r="BI10" s="13">
        <v>0.15217391304347799</v>
      </c>
      <c r="BJ10" s="13">
        <v>0.11377245508981999</v>
      </c>
      <c r="BK10" s="13"/>
      <c r="BL10" s="13">
        <v>0.12277227722772301</v>
      </c>
      <c r="BM10" s="13">
        <v>0.107323232323232</v>
      </c>
    </row>
    <row r="11" spans="2:65" x14ac:dyDescent="0.3">
      <c r="B11" s="14" t="s">
        <v>421</v>
      </c>
      <c r="C11" s="13">
        <v>4.6898638426626303E-2</v>
      </c>
      <c r="D11" s="13">
        <v>5.7784911717496001E-2</v>
      </c>
      <c r="E11" s="13">
        <v>3.7572254335260097E-2</v>
      </c>
      <c r="F11" s="13"/>
      <c r="G11" s="13">
        <v>4.9723756906077297E-2</v>
      </c>
      <c r="H11" s="13">
        <v>4.4817927170868299E-2</v>
      </c>
      <c r="I11" s="13">
        <v>2.2140221402214E-2</v>
      </c>
      <c r="J11" s="13">
        <v>5.6872037914691899E-2</v>
      </c>
      <c r="K11" s="13">
        <v>7.6335877862595394E-2</v>
      </c>
      <c r="L11" s="13">
        <v>5.2631578947368397E-2</v>
      </c>
      <c r="M11" s="13"/>
      <c r="N11" s="13">
        <v>3.8297872340425497E-2</v>
      </c>
      <c r="O11" s="13">
        <v>6.1764705882352902E-2</v>
      </c>
      <c r="P11" s="13">
        <v>3.3707865168539297E-2</v>
      </c>
      <c r="Q11" s="13">
        <v>5.0156739811912203E-2</v>
      </c>
      <c r="R11" s="13"/>
      <c r="S11" s="13">
        <v>4.8442906574394498E-2</v>
      </c>
      <c r="T11" s="13">
        <v>4.47761194029851E-2</v>
      </c>
      <c r="U11" s="13">
        <v>3.2258064516128997E-2</v>
      </c>
      <c r="V11" s="13">
        <v>4.7619047619047603E-2</v>
      </c>
      <c r="W11" s="13">
        <v>4.20168067226891E-2</v>
      </c>
      <c r="X11" s="13">
        <v>7.5757575757575801E-2</v>
      </c>
      <c r="Y11" s="13">
        <v>3.7383177570093497E-2</v>
      </c>
      <c r="Z11" s="13">
        <v>3.3333333333333298E-2</v>
      </c>
      <c r="AA11" s="13">
        <v>5.0314465408804999E-2</v>
      </c>
      <c r="AB11" s="13">
        <v>3.1914893617021302E-2</v>
      </c>
      <c r="AC11" s="13">
        <v>4.4117647058823498E-2</v>
      </c>
      <c r="AD11" s="13">
        <v>4.3478260869565202E-2</v>
      </c>
      <c r="AE11" s="13"/>
      <c r="AF11" s="13">
        <v>4.7678795483061497E-2</v>
      </c>
      <c r="AG11" s="13">
        <v>4.66926070038911E-2</v>
      </c>
      <c r="AH11" s="13"/>
      <c r="AI11" s="13">
        <v>5.93220338983051E-2</v>
      </c>
      <c r="AJ11" s="13">
        <v>2.5974025974026E-2</v>
      </c>
      <c r="AK11" s="13">
        <v>5.2023121387283197E-2</v>
      </c>
      <c r="AL11" s="13"/>
      <c r="AM11" s="13">
        <v>1.4705882352941201E-2</v>
      </c>
      <c r="AN11" s="13">
        <v>5.7692307692307702E-2</v>
      </c>
      <c r="AO11" s="13">
        <v>7.4074074074074098E-2</v>
      </c>
      <c r="AP11" s="13"/>
      <c r="AQ11" s="13">
        <v>2.8023598820059E-2</v>
      </c>
      <c r="AR11" s="13">
        <v>6.7187499999999997E-2</v>
      </c>
      <c r="AS11" s="13"/>
      <c r="AT11" s="13">
        <v>3.0030030030029999E-2</v>
      </c>
      <c r="AU11" s="13">
        <v>5.3180396246089702E-2</v>
      </c>
      <c r="AV11" s="13"/>
      <c r="AW11" s="13">
        <v>4.8158640226628899E-2</v>
      </c>
      <c r="AX11" s="13">
        <v>4.6169989506820601E-2</v>
      </c>
      <c r="AY11" s="13"/>
      <c r="AZ11" s="13">
        <v>7.0110701107011106E-2</v>
      </c>
      <c r="BA11" s="13">
        <v>3.0263157894736801E-2</v>
      </c>
      <c r="BB11" s="13"/>
      <c r="BC11" s="13">
        <v>5.1724137931034503E-2</v>
      </c>
      <c r="BD11" s="13">
        <v>5.21739130434783E-2</v>
      </c>
      <c r="BE11" s="13"/>
      <c r="BF11" s="13">
        <v>3.6764705882352901E-2</v>
      </c>
      <c r="BG11" s="13">
        <v>6.1320754716981098E-2</v>
      </c>
      <c r="BH11" s="13"/>
      <c r="BI11" s="13">
        <v>7.9710144927536197E-2</v>
      </c>
      <c r="BJ11" s="13">
        <v>4.2771599657827203E-2</v>
      </c>
      <c r="BK11" s="13"/>
      <c r="BL11" s="13">
        <v>5.3465346534653499E-2</v>
      </c>
      <c r="BM11" s="13">
        <v>4.4191919191919199E-2</v>
      </c>
    </row>
    <row r="12" spans="2:65" x14ac:dyDescent="0.3">
      <c r="B12" s="14" t="s">
        <v>91</v>
      </c>
      <c r="C12" s="22">
        <v>3.9334341906202698E-2</v>
      </c>
      <c r="D12" s="22">
        <v>3.5313001605136403E-2</v>
      </c>
      <c r="E12" s="22">
        <v>4.3352601156069398E-2</v>
      </c>
      <c r="F12" s="22"/>
      <c r="G12" s="22">
        <v>3.3149171270718203E-2</v>
      </c>
      <c r="H12" s="22">
        <v>3.0812324929972001E-2</v>
      </c>
      <c r="I12" s="22">
        <v>4.4280442804428E-2</v>
      </c>
      <c r="J12" s="22">
        <v>3.3175355450236997E-2</v>
      </c>
      <c r="K12" s="22">
        <v>5.34351145038168E-2</v>
      </c>
      <c r="L12" s="22">
        <v>5.2631578947368397E-2</v>
      </c>
      <c r="M12" s="22"/>
      <c r="N12" s="22">
        <v>3.8297872340425497E-2</v>
      </c>
      <c r="O12" s="22">
        <v>2.9411764705882401E-2</v>
      </c>
      <c r="P12" s="22">
        <v>3.9325842696629199E-2</v>
      </c>
      <c r="Q12" s="22">
        <v>5.3291536050156699E-2</v>
      </c>
      <c r="R12" s="22"/>
      <c r="S12" s="22">
        <v>4.1522491349481001E-2</v>
      </c>
      <c r="T12" s="22">
        <v>5.9701492537313397E-2</v>
      </c>
      <c r="U12" s="22">
        <v>3.2258064516128997E-2</v>
      </c>
      <c r="V12" s="22">
        <v>4.7619047619047603E-2</v>
      </c>
      <c r="W12" s="22">
        <v>1.6806722689075598E-2</v>
      </c>
      <c r="X12" s="22">
        <v>5.3030303030302997E-2</v>
      </c>
      <c r="Y12" s="22">
        <v>5.60747663551402E-2</v>
      </c>
      <c r="Z12" s="22">
        <v>3.3333333333333298E-2</v>
      </c>
      <c r="AA12" s="22">
        <v>3.1446540880503103E-2</v>
      </c>
      <c r="AB12" s="22">
        <v>0</v>
      </c>
      <c r="AC12" s="22">
        <v>4.4117647058823498E-2</v>
      </c>
      <c r="AD12" s="22">
        <v>4.3478260869565202E-2</v>
      </c>
      <c r="AE12" s="22"/>
      <c r="AF12" s="22">
        <v>3.1367628607277299E-2</v>
      </c>
      <c r="AG12" s="22">
        <v>5.0583657587548597E-2</v>
      </c>
      <c r="AH12" s="22"/>
      <c r="AI12" s="22">
        <v>2.5423728813559299E-2</v>
      </c>
      <c r="AJ12" s="22">
        <v>2.5974025974026E-2</v>
      </c>
      <c r="AK12" s="22">
        <v>3.17919075144509E-2</v>
      </c>
      <c r="AL12" s="22"/>
      <c r="AM12" s="22">
        <v>1.4705882352941201E-2</v>
      </c>
      <c r="AN12" s="22">
        <v>3.8461538461538498E-2</v>
      </c>
      <c r="AO12" s="22">
        <v>2.96296296296296E-2</v>
      </c>
      <c r="AP12" s="22"/>
      <c r="AQ12" s="22">
        <v>3.8348082595870199E-2</v>
      </c>
      <c r="AR12" s="22">
        <v>4.0625000000000001E-2</v>
      </c>
      <c r="AS12" s="22"/>
      <c r="AT12" s="22">
        <v>3.6036036036036001E-2</v>
      </c>
      <c r="AU12" s="22">
        <v>4.1710114702815403E-2</v>
      </c>
      <c r="AV12" s="22"/>
      <c r="AW12" s="22">
        <v>4.8158640226628899E-2</v>
      </c>
      <c r="AX12" s="22">
        <v>3.6726128016789102E-2</v>
      </c>
      <c r="AY12" s="22"/>
      <c r="AZ12" s="22">
        <v>4.6125461254612497E-2</v>
      </c>
      <c r="BA12" s="22">
        <v>3.2894736842105303E-2</v>
      </c>
      <c r="BB12" s="22"/>
      <c r="BC12" s="22">
        <v>2.0114942528735601E-2</v>
      </c>
      <c r="BD12" s="22">
        <v>5.21739130434783E-2</v>
      </c>
      <c r="BE12" s="22"/>
      <c r="BF12" s="22">
        <v>2.2058823529411801E-2</v>
      </c>
      <c r="BG12" s="22">
        <v>1.88679245283019E-2</v>
      </c>
      <c r="BH12" s="22"/>
      <c r="BI12" s="22">
        <v>4.3478260869565202E-2</v>
      </c>
      <c r="BJ12" s="22">
        <v>3.7639007698887901E-2</v>
      </c>
      <c r="BK12" s="22"/>
      <c r="BL12" s="22">
        <v>3.7623762376237602E-2</v>
      </c>
      <c r="BM12" s="22">
        <v>3.9141414141414102E-2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0.44175491679273798</v>
      </c>
      <c r="D8" s="13">
        <v>0.40930979133226297</v>
      </c>
      <c r="E8" s="13">
        <v>0.46820809248554901</v>
      </c>
      <c r="F8" s="13"/>
      <c r="G8" s="13">
        <v>0.425414364640884</v>
      </c>
      <c r="H8" s="13">
        <v>0.50980392156862697</v>
      </c>
      <c r="I8" s="13">
        <v>0.43911439114391099</v>
      </c>
      <c r="J8" s="13">
        <v>0.39810426540284399</v>
      </c>
      <c r="K8" s="13">
        <v>0.37404580152671801</v>
      </c>
      <c r="L8" s="13">
        <v>0.426900584795322</v>
      </c>
      <c r="M8" s="13"/>
      <c r="N8" s="13">
        <v>0.44255319148936201</v>
      </c>
      <c r="O8" s="13">
        <v>0.438235294117647</v>
      </c>
      <c r="P8" s="13">
        <v>0.426966292134831</v>
      </c>
      <c r="Q8" s="13">
        <v>0.44827586206896602</v>
      </c>
      <c r="R8" s="13"/>
      <c r="S8" s="13">
        <v>0.491349480968858</v>
      </c>
      <c r="T8" s="13">
        <v>0.42537313432835799</v>
      </c>
      <c r="U8" s="13">
        <v>0.37096774193548399</v>
      </c>
      <c r="V8" s="13">
        <v>0.45714285714285702</v>
      </c>
      <c r="W8" s="13">
        <v>0.42016806722689098</v>
      </c>
      <c r="X8" s="13">
        <v>0.37878787878787901</v>
      </c>
      <c r="Y8" s="13">
        <v>0.467289719626168</v>
      </c>
      <c r="Z8" s="13">
        <v>0.3</v>
      </c>
      <c r="AA8" s="13">
        <v>0.42767295597484301</v>
      </c>
      <c r="AB8" s="13">
        <v>0.47872340425531901</v>
      </c>
      <c r="AC8" s="13">
        <v>0.39705882352941202</v>
      </c>
      <c r="AD8" s="13">
        <v>0.65217391304347805</v>
      </c>
      <c r="AE8" s="13"/>
      <c r="AF8" s="13">
        <v>0.45671267252195702</v>
      </c>
      <c r="AG8" s="13">
        <v>0.42217898832684803</v>
      </c>
      <c r="AH8" s="13"/>
      <c r="AI8" s="13">
        <v>0.444915254237288</v>
      </c>
      <c r="AJ8" s="13">
        <v>0.53246753246753198</v>
      </c>
      <c r="AK8" s="13">
        <v>0.40751445086705201</v>
      </c>
      <c r="AL8" s="13"/>
      <c r="AM8" s="13">
        <v>0.51470588235294101</v>
      </c>
      <c r="AN8" s="13">
        <v>0.46153846153846201</v>
      </c>
      <c r="AO8" s="13">
        <v>0.38518518518518502</v>
      </c>
      <c r="AP8" s="13"/>
      <c r="AQ8" s="13">
        <v>0.48967551622418898</v>
      </c>
      <c r="AR8" s="13">
        <v>0.39218750000000002</v>
      </c>
      <c r="AS8" s="13"/>
      <c r="AT8" s="13">
        <v>0.46546546546546502</v>
      </c>
      <c r="AU8" s="13">
        <v>0.43587069864442102</v>
      </c>
      <c r="AV8" s="13"/>
      <c r="AW8" s="13">
        <v>0.42209631728045299</v>
      </c>
      <c r="AX8" s="13">
        <v>0.45015739769150098</v>
      </c>
      <c r="AY8" s="13"/>
      <c r="AZ8" s="13">
        <v>0.39114391143911398</v>
      </c>
      <c r="BA8" s="13">
        <v>0.47763157894736802</v>
      </c>
      <c r="BB8" s="13"/>
      <c r="BC8" s="13">
        <v>0.45977011494252901</v>
      </c>
      <c r="BD8" s="13">
        <v>0.421739130434783</v>
      </c>
      <c r="BE8" s="13"/>
      <c r="BF8" s="13">
        <v>0.47794117647058798</v>
      </c>
      <c r="BG8" s="13">
        <v>0.44811320754716999</v>
      </c>
      <c r="BH8" s="13"/>
      <c r="BI8" s="13">
        <v>0.44202898550724601</v>
      </c>
      <c r="BJ8" s="13">
        <v>0.443969204448246</v>
      </c>
      <c r="BK8" s="13"/>
      <c r="BL8" s="13">
        <v>0.44950495049505002</v>
      </c>
      <c r="BM8" s="13">
        <v>0.44191919191919199</v>
      </c>
    </row>
    <row r="9" spans="2:65" x14ac:dyDescent="0.3">
      <c r="B9" s="14" t="s">
        <v>88</v>
      </c>
      <c r="C9" s="13">
        <v>0.354765506807867</v>
      </c>
      <c r="D9" s="13">
        <v>0.36115569823435001</v>
      </c>
      <c r="E9" s="13">
        <v>0.35115606936416199</v>
      </c>
      <c r="F9" s="13"/>
      <c r="G9" s="13">
        <v>0.375690607734807</v>
      </c>
      <c r="H9" s="13">
        <v>0.30812324929972001</v>
      </c>
      <c r="I9" s="13">
        <v>0.36900369003689998</v>
      </c>
      <c r="J9" s="13">
        <v>0.36018957345971597</v>
      </c>
      <c r="K9" s="13">
        <v>0.43511450381679401</v>
      </c>
      <c r="L9" s="13">
        <v>0.33918128654970803</v>
      </c>
      <c r="M9" s="13"/>
      <c r="N9" s="13">
        <v>0.36382978723404302</v>
      </c>
      <c r="O9" s="13">
        <v>0.33529411764705902</v>
      </c>
      <c r="P9" s="13">
        <v>0.376404494382022</v>
      </c>
      <c r="Q9" s="13">
        <v>0.35423197492163</v>
      </c>
      <c r="R9" s="13"/>
      <c r="S9" s="13">
        <v>0.33564013840830398</v>
      </c>
      <c r="T9" s="13">
        <v>0.32089552238806002</v>
      </c>
      <c r="U9" s="13">
        <v>0.37096774193548399</v>
      </c>
      <c r="V9" s="13">
        <v>0.29523809523809502</v>
      </c>
      <c r="W9" s="13">
        <v>0.436974789915966</v>
      </c>
      <c r="X9" s="13">
        <v>0.36363636363636398</v>
      </c>
      <c r="Y9" s="13">
        <v>0.31775700934579398</v>
      </c>
      <c r="Z9" s="13">
        <v>0.53333333333333299</v>
      </c>
      <c r="AA9" s="13">
        <v>0.37106918238993702</v>
      </c>
      <c r="AB9" s="13">
        <v>0.329787234042553</v>
      </c>
      <c r="AC9" s="13">
        <v>0.441176470588235</v>
      </c>
      <c r="AD9" s="13">
        <v>0.217391304347826</v>
      </c>
      <c r="AE9" s="13"/>
      <c r="AF9" s="13">
        <v>0.348808030112923</v>
      </c>
      <c r="AG9" s="13">
        <v>0.36186770428015602</v>
      </c>
      <c r="AH9" s="13"/>
      <c r="AI9" s="13">
        <v>0.38559322033898302</v>
      </c>
      <c r="AJ9" s="13">
        <v>0.28571428571428598</v>
      </c>
      <c r="AK9" s="13">
        <v>0.36127167630057799</v>
      </c>
      <c r="AL9" s="13"/>
      <c r="AM9" s="13">
        <v>0.39705882352941202</v>
      </c>
      <c r="AN9" s="13">
        <v>0.34615384615384598</v>
      </c>
      <c r="AO9" s="13">
        <v>0.38518518518518502</v>
      </c>
      <c r="AP9" s="13"/>
      <c r="AQ9" s="13">
        <v>0.34070796460177</v>
      </c>
      <c r="AR9" s="13">
        <v>0.37031249999999999</v>
      </c>
      <c r="AS9" s="13"/>
      <c r="AT9" s="13">
        <v>0.36936936936936898</v>
      </c>
      <c r="AU9" s="13">
        <v>0.34827945776850899</v>
      </c>
      <c r="AV9" s="13"/>
      <c r="AW9" s="13">
        <v>0.359773371104816</v>
      </c>
      <c r="AX9" s="13">
        <v>0.35362014690451199</v>
      </c>
      <c r="AY9" s="13"/>
      <c r="AZ9" s="13">
        <v>0.376383763837638</v>
      </c>
      <c r="BA9" s="13">
        <v>0.34210526315789502</v>
      </c>
      <c r="BB9" s="13"/>
      <c r="BC9" s="13">
        <v>0.35057471264367801</v>
      </c>
      <c r="BD9" s="13">
        <v>0.37826086956521698</v>
      </c>
      <c r="BE9" s="13"/>
      <c r="BF9" s="13">
        <v>0.34558823529411797</v>
      </c>
      <c r="BG9" s="13">
        <v>0.35377358490566002</v>
      </c>
      <c r="BH9" s="13"/>
      <c r="BI9" s="13">
        <v>0.36956521739130399</v>
      </c>
      <c r="BJ9" s="13">
        <v>0.35329341317365298</v>
      </c>
      <c r="BK9" s="13"/>
      <c r="BL9" s="13">
        <v>0.35445544554455399</v>
      </c>
      <c r="BM9" s="13">
        <v>0.35227272727272702</v>
      </c>
    </row>
    <row r="10" spans="2:65" x14ac:dyDescent="0.3">
      <c r="B10" s="14" t="s">
        <v>420</v>
      </c>
      <c r="C10" s="13">
        <v>0.10816944024205701</v>
      </c>
      <c r="D10" s="13">
        <v>0.11878009630818601</v>
      </c>
      <c r="E10" s="13">
        <v>9.8265895953757204E-2</v>
      </c>
      <c r="F10" s="13"/>
      <c r="G10" s="13">
        <v>0.121546961325967</v>
      </c>
      <c r="H10" s="13">
        <v>8.1232492997198896E-2</v>
      </c>
      <c r="I10" s="13">
        <v>0.11070110701107</v>
      </c>
      <c r="J10" s="13">
        <v>0.13270142180094799</v>
      </c>
      <c r="K10" s="13">
        <v>8.3969465648855005E-2</v>
      </c>
      <c r="L10" s="13">
        <v>0.13450292397660801</v>
      </c>
      <c r="M10" s="13"/>
      <c r="N10" s="13">
        <v>0.108510638297872</v>
      </c>
      <c r="O10" s="13">
        <v>0.105882352941176</v>
      </c>
      <c r="P10" s="13">
        <v>0.117977528089888</v>
      </c>
      <c r="Q10" s="13">
        <v>0.10344827586206901</v>
      </c>
      <c r="R10" s="13"/>
      <c r="S10" s="13">
        <v>8.3044982698961906E-2</v>
      </c>
      <c r="T10" s="13">
        <v>0.134328358208955</v>
      </c>
      <c r="U10" s="13">
        <v>0.16129032258064499</v>
      </c>
      <c r="V10" s="13">
        <v>0.15238095238095201</v>
      </c>
      <c r="W10" s="13">
        <v>8.40336134453782E-2</v>
      </c>
      <c r="X10" s="13">
        <v>0.11363636363636399</v>
      </c>
      <c r="Y10" s="13">
        <v>0.11214953271028</v>
      </c>
      <c r="Z10" s="13">
        <v>0.1</v>
      </c>
      <c r="AA10" s="13">
        <v>0.113207547169811</v>
      </c>
      <c r="AB10" s="13">
        <v>0.117021276595745</v>
      </c>
      <c r="AC10" s="13">
        <v>7.3529411764705899E-2</v>
      </c>
      <c r="AD10" s="13">
        <v>4.3478260869565202E-2</v>
      </c>
      <c r="AE10" s="13"/>
      <c r="AF10" s="13">
        <v>0.100376411543287</v>
      </c>
      <c r="AG10" s="13">
        <v>0.118677042801556</v>
      </c>
      <c r="AH10" s="13"/>
      <c r="AI10" s="13">
        <v>7.6271186440677999E-2</v>
      </c>
      <c r="AJ10" s="13">
        <v>0.103896103896104</v>
      </c>
      <c r="AK10" s="13">
        <v>0.130057803468208</v>
      </c>
      <c r="AL10" s="13"/>
      <c r="AM10" s="13">
        <v>7.3529411764705899E-2</v>
      </c>
      <c r="AN10" s="13">
        <v>5.7692307692307702E-2</v>
      </c>
      <c r="AO10" s="13">
        <v>0.11111111111111099</v>
      </c>
      <c r="AP10" s="13"/>
      <c r="AQ10" s="13">
        <v>9.8820058997050195E-2</v>
      </c>
      <c r="AR10" s="13">
        <v>0.1171875</v>
      </c>
      <c r="AS10" s="13"/>
      <c r="AT10" s="13">
        <v>9.6096096096096095E-2</v>
      </c>
      <c r="AU10" s="13">
        <v>0.110531803962461</v>
      </c>
      <c r="AV10" s="13"/>
      <c r="AW10" s="13">
        <v>0.110481586402266</v>
      </c>
      <c r="AX10" s="13">
        <v>0.10807974816369401</v>
      </c>
      <c r="AY10" s="13"/>
      <c r="AZ10" s="13">
        <v>0.105166051660517</v>
      </c>
      <c r="BA10" s="13">
        <v>0.110526315789474</v>
      </c>
      <c r="BB10" s="13"/>
      <c r="BC10" s="13">
        <v>0.100574712643678</v>
      </c>
      <c r="BD10" s="13">
        <v>0.108695652173913</v>
      </c>
      <c r="BE10" s="13"/>
      <c r="BF10" s="13">
        <v>8.8235294117647106E-2</v>
      </c>
      <c r="BG10" s="13">
        <v>0.10849056603773601</v>
      </c>
      <c r="BH10" s="13"/>
      <c r="BI10" s="13">
        <v>8.6956521739130405E-2</v>
      </c>
      <c r="BJ10" s="13">
        <v>0.110350727117194</v>
      </c>
      <c r="BK10" s="13"/>
      <c r="BL10" s="13">
        <v>0.10297029702970301</v>
      </c>
      <c r="BM10" s="13">
        <v>0.112373737373737</v>
      </c>
    </row>
    <row r="11" spans="2:65" x14ac:dyDescent="0.3">
      <c r="B11" s="14" t="s">
        <v>421</v>
      </c>
      <c r="C11" s="13">
        <v>5.0680786686838099E-2</v>
      </c>
      <c r="D11" s="13">
        <v>6.9020866773675804E-2</v>
      </c>
      <c r="E11" s="13">
        <v>3.4682080924855502E-2</v>
      </c>
      <c r="F11" s="13"/>
      <c r="G11" s="13">
        <v>3.8674033149171297E-2</v>
      </c>
      <c r="H11" s="13">
        <v>6.1624649859944002E-2</v>
      </c>
      <c r="I11" s="13">
        <v>3.6900369003690002E-2</v>
      </c>
      <c r="J11" s="13">
        <v>5.2132701421800903E-2</v>
      </c>
      <c r="K11" s="13">
        <v>6.1068702290076299E-2</v>
      </c>
      <c r="L11" s="13">
        <v>5.2631578947368397E-2</v>
      </c>
      <c r="M11" s="13"/>
      <c r="N11" s="13">
        <v>4.6808510638297898E-2</v>
      </c>
      <c r="O11" s="13">
        <v>6.4705882352941196E-2</v>
      </c>
      <c r="P11" s="13">
        <v>2.8089887640449399E-2</v>
      </c>
      <c r="Q11" s="13">
        <v>5.3291536050156699E-2</v>
      </c>
      <c r="R11" s="13"/>
      <c r="S11" s="13">
        <v>4.4982698961937698E-2</v>
      </c>
      <c r="T11" s="13">
        <v>6.7164179104477598E-2</v>
      </c>
      <c r="U11" s="13">
        <v>4.8387096774193498E-2</v>
      </c>
      <c r="V11" s="13">
        <v>4.7619047619047603E-2</v>
      </c>
      <c r="W11" s="13">
        <v>3.3613445378151301E-2</v>
      </c>
      <c r="X11" s="13">
        <v>6.8181818181818205E-2</v>
      </c>
      <c r="Y11" s="13">
        <v>5.60747663551402E-2</v>
      </c>
      <c r="Z11" s="13">
        <v>0</v>
      </c>
      <c r="AA11" s="13">
        <v>4.40251572327044E-2</v>
      </c>
      <c r="AB11" s="13">
        <v>6.3829787234042507E-2</v>
      </c>
      <c r="AC11" s="13">
        <v>5.8823529411764698E-2</v>
      </c>
      <c r="AD11" s="13">
        <v>4.3478260869565202E-2</v>
      </c>
      <c r="AE11" s="13"/>
      <c r="AF11" s="13">
        <v>5.3952321204516901E-2</v>
      </c>
      <c r="AG11" s="13">
        <v>4.4747081712062299E-2</v>
      </c>
      <c r="AH11" s="13"/>
      <c r="AI11" s="13">
        <v>5.93220338983051E-2</v>
      </c>
      <c r="AJ11" s="13">
        <v>6.4935064935064901E-2</v>
      </c>
      <c r="AK11" s="13">
        <v>4.9132947976878602E-2</v>
      </c>
      <c r="AL11" s="13"/>
      <c r="AM11" s="13">
        <v>0</v>
      </c>
      <c r="AN11" s="13">
        <v>0.115384615384615</v>
      </c>
      <c r="AO11" s="13">
        <v>8.1481481481481502E-2</v>
      </c>
      <c r="AP11" s="13"/>
      <c r="AQ11" s="13">
        <v>3.5398230088495602E-2</v>
      </c>
      <c r="AR11" s="13">
        <v>6.5625000000000003E-2</v>
      </c>
      <c r="AS11" s="13"/>
      <c r="AT11" s="13">
        <v>3.9039039039038999E-2</v>
      </c>
      <c r="AU11" s="13">
        <v>5.5265901981230499E-2</v>
      </c>
      <c r="AV11" s="13"/>
      <c r="AW11" s="13">
        <v>5.09915014164306E-2</v>
      </c>
      <c r="AX11" s="13">
        <v>4.9317943336831101E-2</v>
      </c>
      <c r="AY11" s="13"/>
      <c r="AZ11" s="13">
        <v>7.1955719557195597E-2</v>
      </c>
      <c r="BA11" s="13">
        <v>3.4210526315789497E-2</v>
      </c>
      <c r="BB11" s="13"/>
      <c r="BC11" s="13">
        <v>5.7471264367816098E-2</v>
      </c>
      <c r="BD11" s="13">
        <v>3.9130434782608699E-2</v>
      </c>
      <c r="BE11" s="13"/>
      <c r="BF11" s="13">
        <v>5.1470588235294101E-2</v>
      </c>
      <c r="BG11" s="13">
        <v>6.1320754716981098E-2</v>
      </c>
      <c r="BH11" s="13"/>
      <c r="BI11" s="13">
        <v>5.0724637681159403E-2</v>
      </c>
      <c r="BJ11" s="13">
        <v>4.8759623609923003E-2</v>
      </c>
      <c r="BK11" s="13"/>
      <c r="BL11" s="13">
        <v>5.3465346534653499E-2</v>
      </c>
      <c r="BM11" s="13">
        <v>4.6717171717171699E-2</v>
      </c>
    </row>
    <row r="12" spans="2:65" x14ac:dyDescent="0.3">
      <c r="B12" s="14" t="s">
        <v>91</v>
      </c>
      <c r="C12" s="22">
        <v>4.4629349470499201E-2</v>
      </c>
      <c r="D12" s="22">
        <v>4.1733547351524902E-2</v>
      </c>
      <c r="E12" s="22">
        <v>4.7687861271676298E-2</v>
      </c>
      <c r="F12" s="22"/>
      <c r="G12" s="22">
        <v>3.8674033149171297E-2</v>
      </c>
      <c r="H12" s="22">
        <v>3.9215686274509803E-2</v>
      </c>
      <c r="I12" s="22">
        <v>4.4280442804428E-2</v>
      </c>
      <c r="J12" s="22">
        <v>5.6872037914691899E-2</v>
      </c>
      <c r="K12" s="22">
        <v>4.58015267175573E-2</v>
      </c>
      <c r="L12" s="22">
        <v>4.6783625730994101E-2</v>
      </c>
      <c r="M12" s="22"/>
      <c r="N12" s="22">
        <v>3.8297872340425497E-2</v>
      </c>
      <c r="O12" s="22">
        <v>5.5882352941176501E-2</v>
      </c>
      <c r="P12" s="22">
        <v>5.0561797752809001E-2</v>
      </c>
      <c r="Q12" s="22">
        <v>4.0752351097178702E-2</v>
      </c>
      <c r="R12" s="22"/>
      <c r="S12" s="22">
        <v>4.4982698961937698E-2</v>
      </c>
      <c r="T12" s="22">
        <v>5.22388059701493E-2</v>
      </c>
      <c r="U12" s="22">
        <v>4.8387096774193498E-2</v>
      </c>
      <c r="V12" s="22">
        <v>4.7619047619047603E-2</v>
      </c>
      <c r="W12" s="22">
        <v>2.5210084033613401E-2</v>
      </c>
      <c r="X12" s="22">
        <v>7.5757575757575801E-2</v>
      </c>
      <c r="Y12" s="22">
        <v>4.67289719626168E-2</v>
      </c>
      <c r="Z12" s="22">
        <v>6.6666666666666693E-2</v>
      </c>
      <c r="AA12" s="22">
        <v>4.40251572327044E-2</v>
      </c>
      <c r="AB12" s="22">
        <v>1.0638297872340399E-2</v>
      </c>
      <c r="AC12" s="22">
        <v>2.9411764705882401E-2</v>
      </c>
      <c r="AD12" s="22">
        <v>4.3478260869565202E-2</v>
      </c>
      <c r="AE12" s="22"/>
      <c r="AF12" s="22">
        <v>4.01505646173149E-2</v>
      </c>
      <c r="AG12" s="22">
        <v>5.2529182879377398E-2</v>
      </c>
      <c r="AH12" s="22"/>
      <c r="AI12" s="22">
        <v>3.3898305084745797E-2</v>
      </c>
      <c r="AJ12" s="22">
        <v>1.2987012987013E-2</v>
      </c>
      <c r="AK12" s="22">
        <v>5.2023121387283197E-2</v>
      </c>
      <c r="AL12" s="22"/>
      <c r="AM12" s="22">
        <v>1.4705882352941201E-2</v>
      </c>
      <c r="AN12" s="22">
        <v>1.9230769230769201E-2</v>
      </c>
      <c r="AO12" s="22">
        <v>3.7037037037037E-2</v>
      </c>
      <c r="AP12" s="22"/>
      <c r="AQ12" s="22">
        <v>3.5398230088495602E-2</v>
      </c>
      <c r="AR12" s="22">
        <v>5.46875E-2</v>
      </c>
      <c r="AS12" s="22"/>
      <c r="AT12" s="22">
        <v>3.0030030030029999E-2</v>
      </c>
      <c r="AU12" s="22">
        <v>5.00521376433785E-2</v>
      </c>
      <c r="AV12" s="22"/>
      <c r="AW12" s="22">
        <v>5.6657223796034002E-2</v>
      </c>
      <c r="AX12" s="22">
        <v>3.8824763903462699E-2</v>
      </c>
      <c r="AY12" s="22"/>
      <c r="AZ12" s="22">
        <v>5.5350553505535097E-2</v>
      </c>
      <c r="BA12" s="22">
        <v>3.5526315789473698E-2</v>
      </c>
      <c r="BB12" s="22"/>
      <c r="BC12" s="22">
        <v>3.1609195402298902E-2</v>
      </c>
      <c r="BD12" s="22">
        <v>5.21739130434783E-2</v>
      </c>
      <c r="BE12" s="22"/>
      <c r="BF12" s="22">
        <v>3.6764705882352901E-2</v>
      </c>
      <c r="BG12" s="22">
        <v>2.83018867924528E-2</v>
      </c>
      <c r="BH12" s="22"/>
      <c r="BI12" s="22">
        <v>5.0724637681159403E-2</v>
      </c>
      <c r="BJ12" s="22">
        <v>4.3627031650983701E-2</v>
      </c>
      <c r="BK12" s="22"/>
      <c r="BL12" s="22">
        <v>3.9603960396039598E-2</v>
      </c>
      <c r="BM12" s="22">
        <v>4.6717171717171699E-2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0.443267776096823</v>
      </c>
      <c r="D8" s="13">
        <v>0.40288924558587502</v>
      </c>
      <c r="E8" s="13">
        <v>0.47687861271676302</v>
      </c>
      <c r="F8" s="13"/>
      <c r="G8" s="13">
        <v>0.48066298342541403</v>
      </c>
      <c r="H8" s="13">
        <v>0.45938375350140098</v>
      </c>
      <c r="I8" s="13">
        <v>0.45018450184501801</v>
      </c>
      <c r="J8" s="13">
        <v>0.44549763033175399</v>
      </c>
      <c r="K8" s="13">
        <v>0.37404580152671801</v>
      </c>
      <c r="L8" s="13">
        <v>0.40935672514619897</v>
      </c>
      <c r="M8" s="13"/>
      <c r="N8" s="13">
        <v>0.48085106382978698</v>
      </c>
      <c r="O8" s="13">
        <v>0.42647058823529399</v>
      </c>
      <c r="P8" s="13">
        <v>0.426966292134831</v>
      </c>
      <c r="Q8" s="13">
        <v>0.40752351097178702</v>
      </c>
      <c r="R8" s="13"/>
      <c r="S8" s="13">
        <v>0.43944636678200699</v>
      </c>
      <c r="T8" s="13">
        <v>0.48507462686567199</v>
      </c>
      <c r="U8" s="13">
        <v>0.43548387096774199</v>
      </c>
      <c r="V8" s="13">
        <v>0.43809523809523798</v>
      </c>
      <c r="W8" s="13">
        <v>0.42857142857142899</v>
      </c>
      <c r="X8" s="13">
        <v>0.439393939393939</v>
      </c>
      <c r="Y8" s="13">
        <v>0.45794392523364502</v>
      </c>
      <c r="Z8" s="13">
        <v>0.43333333333333302</v>
      </c>
      <c r="AA8" s="13">
        <v>0.41509433962264197</v>
      </c>
      <c r="AB8" s="13">
        <v>0.46808510638297901</v>
      </c>
      <c r="AC8" s="13">
        <v>0.41176470588235298</v>
      </c>
      <c r="AD8" s="13">
        <v>0.52173913043478304</v>
      </c>
      <c r="AE8" s="13"/>
      <c r="AF8" s="13">
        <v>0.46800501882057699</v>
      </c>
      <c r="AG8" s="13">
        <v>0.40856031128404702</v>
      </c>
      <c r="AH8" s="13"/>
      <c r="AI8" s="13">
        <v>0.43644067796610198</v>
      </c>
      <c r="AJ8" s="13">
        <v>0.55844155844155796</v>
      </c>
      <c r="AK8" s="13">
        <v>0.45664739884393102</v>
      </c>
      <c r="AL8" s="13"/>
      <c r="AM8" s="13">
        <v>0.54411764705882304</v>
      </c>
      <c r="AN8" s="13">
        <v>0.44230769230769201</v>
      </c>
      <c r="AO8" s="13">
        <v>0.407407407407407</v>
      </c>
      <c r="AP8" s="13"/>
      <c r="AQ8" s="13">
        <v>0.45870206489675502</v>
      </c>
      <c r="AR8" s="13">
        <v>0.42812499999999998</v>
      </c>
      <c r="AS8" s="13"/>
      <c r="AT8" s="13">
        <v>0.48048048048047998</v>
      </c>
      <c r="AU8" s="13">
        <v>0.43378519290928103</v>
      </c>
      <c r="AV8" s="13"/>
      <c r="AW8" s="13">
        <v>0.45609065155807399</v>
      </c>
      <c r="AX8" s="13">
        <v>0.438614900314795</v>
      </c>
      <c r="AY8" s="13"/>
      <c r="AZ8" s="13">
        <v>0.42435424354243501</v>
      </c>
      <c r="BA8" s="13">
        <v>0.46052631578947401</v>
      </c>
      <c r="BB8" s="13"/>
      <c r="BC8" s="13">
        <v>0.47413793103448298</v>
      </c>
      <c r="BD8" s="13">
        <v>0.41304347826087001</v>
      </c>
      <c r="BE8" s="13"/>
      <c r="BF8" s="13">
        <v>0.49264705882352899</v>
      </c>
      <c r="BG8" s="13">
        <v>0.46226415094339601</v>
      </c>
      <c r="BH8" s="13"/>
      <c r="BI8" s="13">
        <v>0.39855072463768099</v>
      </c>
      <c r="BJ8" s="13">
        <v>0.45081266039349899</v>
      </c>
      <c r="BK8" s="13"/>
      <c r="BL8" s="13">
        <v>0.43366336633663399</v>
      </c>
      <c r="BM8" s="13">
        <v>0.455808080808081</v>
      </c>
    </row>
    <row r="9" spans="2:65" x14ac:dyDescent="0.3">
      <c r="B9" s="14" t="s">
        <v>88</v>
      </c>
      <c r="C9" s="13">
        <v>0.40166414523449301</v>
      </c>
      <c r="D9" s="13">
        <v>0.40930979133226297</v>
      </c>
      <c r="E9" s="13">
        <v>0.39595375722543402</v>
      </c>
      <c r="F9" s="13"/>
      <c r="G9" s="13">
        <v>0.40331491712707201</v>
      </c>
      <c r="H9" s="13">
        <v>0.38655462184874001</v>
      </c>
      <c r="I9" s="13">
        <v>0.41328413284132798</v>
      </c>
      <c r="J9" s="13">
        <v>0.350710900473934</v>
      </c>
      <c r="K9" s="13">
        <v>0.480916030534351</v>
      </c>
      <c r="L9" s="13">
        <v>0.41520467836257302</v>
      </c>
      <c r="M9" s="13"/>
      <c r="N9" s="13">
        <v>0.37446808510638302</v>
      </c>
      <c r="O9" s="13">
        <v>0.41470588235294098</v>
      </c>
      <c r="P9" s="13">
        <v>0.43258426966292102</v>
      </c>
      <c r="Q9" s="13">
        <v>0.41379310344827602</v>
      </c>
      <c r="R9" s="13"/>
      <c r="S9" s="13">
        <v>0.42906574394463698</v>
      </c>
      <c r="T9" s="13">
        <v>0.365671641791045</v>
      </c>
      <c r="U9" s="13">
        <v>0.41935483870967699</v>
      </c>
      <c r="V9" s="13">
        <v>0.33333333333333298</v>
      </c>
      <c r="W9" s="13">
        <v>0.436974789915966</v>
      </c>
      <c r="X9" s="13">
        <v>0.310606060606061</v>
      </c>
      <c r="Y9" s="13">
        <v>0.41121495327102803</v>
      </c>
      <c r="Z9" s="13">
        <v>0.4</v>
      </c>
      <c r="AA9" s="13">
        <v>0.45911949685534598</v>
      </c>
      <c r="AB9" s="13">
        <v>0.41489361702127697</v>
      </c>
      <c r="AC9" s="13">
        <v>0.39705882352941202</v>
      </c>
      <c r="AD9" s="13">
        <v>0.39130434782608697</v>
      </c>
      <c r="AE9" s="13"/>
      <c r="AF9" s="13">
        <v>0.38770388958594698</v>
      </c>
      <c r="AG9" s="13">
        <v>0.42023346303501902</v>
      </c>
      <c r="AH9" s="13"/>
      <c r="AI9" s="13">
        <v>0.427966101694915</v>
      </c>
      <c r="AJ9" s="13">
        <v>0.31168831168831201</v>
      </c>
      <c r="AK9" s="13">
        <v>0.390173410404624</v>
      </c>
      <c r="AL9" s="13"/>
      <c r="AM9" s="13">
        <v>0.35294117647058798</v>
      </c>
      <c r="AN9" s="13">
        <v>0.38461538461538503</v>
      </c>
      <c r="AO9" s="13">
        <v>0.44444444444444398</v>
      </c>
      <c r="AP9" s="13"/>
      <c r="AQ9" s="13">
        <v>0.393805309734513</v>
      </c>
      <c r="AR9" s="13">
        <v>0.40937499999999999</v>
      </c>
      <c r="AS9" s="13"/>
      <c r="AT9" s="13">
        <v>0.36036036036036001</v>
      </c>
      <c r="AU9" s="13">
        <v>0.41188738269030201</v>
      </c>
      <c r="AV9" s="13"/>
      <c r="AW9" s="13">
        <v>0.39093484419263502</v>
      </c>
      <c r="AX9" s="13">
        <v>0.40713536201469003</v>
      </c>
      <c r="AY9" s="13"/>
      <c r="AZ9" s="13">
        <v>0.40959409594095902</v>
      </c>
      <c r="BA9" s="13">
        <v>0.39736842105263198</v>
      </c>
      <c r="BB9" s="13"/>
      <c r="BC9" s="13">
        <v>0.37931034482758602</v>
      </c>
      <c r="BD9" s="13">
        <v>0.430434782608696</v>
      </c>
      <c r="BE9" s="13"/>
      <c r="BF9" s="13">
        <v>0.39705882352941202</v>
      </c>
      <c r="BG9" s="13">
        <v>0.36792452830188699</v>
      </c>
      <c r="BH9" s="13"/>
      <c r="BI9" s="13">
        <v>0.39855072463768099</v>
      </c>
      <c r="BJ9" s="13">
        <v>0.40376390076988899</v>
      </c>
      <c r="BK9" s="13"/>
      <c r="BL9" s="13">
        <v>0.42178217821782199</v>
      </c>
      <c r="BM9" s="13">
        <v>0.39267676767676801</v>
      </c>
    </row>
    <row r="10" spans="2:65" x14ac:dyDescent="0.3">
      <c r="B10" s="14" t="s">
        <v>420</v>
      </c>
      <c r="C10" s="13">
        <v>8.7745839636913806E-2</v>
      </c>
      <c r="D10" s="13">
        <v>0.115569823434992</v>
      </c>
      <c r="E10" s="13">
        <v>6.3583815028901702E-2</v>
      </c>
      <c r="F10" s="13"/>
      <c r="G10" s="13">
        <v>7.18232044198895E-2</v>
      </c>
      <c r="H10" s="13">
        <v>9.5238095238095205E-2</v>
      </c>
      <c r="I10" s="13">
        <v>8.4870848708487101E-2</v>
      </c>
      <c r="J10" s="13">
        <v>0.11374407582938401</v>
      </c>
      <c r="K10" s="13">
        <v>6.1068702290076299E-2</v>
      </c>
      <c r="L10" s="13">
        <v>8.1871345029239803E-2</v>
      </c>
      <c r="M10" s="13"/>
      <c r="N10" s="13">
        <v>7.8723404255319193E-2</v>
      </c>
      <c r="O10" s="13">
        <v>8.8235294117647106E-2</v>
      </c>
      <c r="P10" s="13">
        <v>7.8651685393258397E-2</v>
      </c>
      <c r="Q10" s="13">
        <v>0.10658307210031299</v>
      </c>
      <c r="R10" s="13"/>
      <c r="S10" s="13">
        <v>7.9584775086505202E-2</v>
      </c>
      <c r="T10" s="13">
        <v>5.9701492537313397E-2</v>
      </c>
      <c r="U10" s="13">
        <v>6.4516129032258104E-2</v>
      </c>
      <c r="V10" s="13">
        <v>0.161904761904762</v>
      </c>
      <c r="W10" s="13">
        <v>6.7226890756302504E-2</v>
      </c>
      <c r="X10" s="13">
        <v>0.13636363636363599</v>
      </c>
      <c r="Y10" s="13">
        <v>9.34579439252336E-2</v>
      </c>
      <c r="Z10" s="13">
        <v>0.133333333333333</v>
      </c>
      <c r="AA10" s="13">
        <v>5.6603773584905703E-2</v>
      </c>
      <c r="AB10" s="13">
        <v>9.5744680851063801E-2</v>
      </c>
      <c r="AC10" s="13">
        <v>8.8235294117647106E-2</v>
      </c>
      <c r="AD10" s="13">
        <v>0</v>
      </c>
      <c r="AE10" s="13"/>
      <c r="AF10" s="13">
        <v>8.7829360100376397E-2</v>
      </c>
      <c r="AG10" s="13">
        <v>8.56031128404669E-2</v>
      </c>
      <c r="AH10" s="13"/>
      <c r="AI10" s="13">
        <v>9.74576271186441E-2</v>
      </c>
      <c r="AJ10" s="13">
        <v>7.7922077922077906E-2</v>
      </c>
      <c r="AK10" s="13">
        <v>9.2485549132948E-2</v>
      </c>
      <c r="AL10" s="13"/>
      <c r="AM10" s="13">
        <v>0.10294117647058799</v>
      </c>
      <c r="AN10" s="13">
        <v>0.115384615384615</v>
      </c>
      <c r="AO10" s="13">
        <v>8.8888888888888906E-2</v>
      </c>
      <c r="AP10" s="13"/>
      <c r="AQ10" s="13">
        <v>8.70206489675516E-2</v>
      </c>
      <c r="AR10" s="13">
        <v>8.7499999999999994E-2</v>
      </c>
      <c r="AS10" s="13"/>
      <c r="AT10" s="13">
        <v>9.00900900900901E-2</v>
      </c>
      <c r="AU10" s="13">
        <v>8.6548488008342001E-2</v>
      </c>
      <c r="AV10" s="13"/>
      <c r="AW10" s="13">
        <v>7.6487252124645896E-2</v>
      </c>
      <c r="AX10" s="13">
        <v>9.0241343126967494E-2</v>
      </c>
      <c r="AY10" s="13"/>
      <c r="AZ10" s="13">
        <v>8.4870848708487101E-2</v>
      </c>
      <c r="BA10" s="13">
        <v>8.8157894736842102E-2</v>
      </c>
      <c r="BB10" s="13"/>
      <c r="BC10" s="13">
        <v>9.7701149425287404E-2</v>
      </c>
      <c r="BD10" s="13">
        <v>7.8260869565217397E-2</v>
      </c>
      <c r="BE10" s="13"/>
      <c r="BF10" s="13">
        <v>6.6176470588235295E-2</v>
      </c>
      <c r="BG10" s="13">
        <v>0.117924528301887</v>
      </c>
      <c r="BH10" s="13"/>
      <c r="BI10" s="13">
        <v>0.123188405797101</v>
      </c>
      <c r="BJ10" s="13">
        <v>8.1266039349871699E-2</v>
      </c>
      <c r="BK10" s="13"/>
      <c r="BL10" s="13">
        <v>8.9108910891089105E-2</v>
      </c>
      <c r="BM10" s="13">
        <v>7.8282828282828301E-2</v>
      </c>
    </row>
    <row r="11" spans="2:65" x14ac:dyDescent="0.3">
      <c r="B11" s="14" t="s">
        <v>421</v>
      </c>
      <c r="C11" s="13">
        <v>2.5718608169440198E-2</v>
      </c>
      <c r="D11" s="13">
        <v>3.8523274478330698E-2</v>
      </c>
      <c r="E11" s="13">
        <v>1.44508670520231E-2</v>
      </c>
      <c r="F11" s="13"/>
      <c r="G11" s="13">
        <v>1.6574585635359101E-2</v>
      </c>
      <c r="H11" s="13">
        <v>2.2408963585434202E-2</v>
      </c>
      <c r="I11" s="13">
        <v>1.1070110701107E-2</v>
      </c>
      <c r="J11" s="13">
        <v>4.7393364928909901E-2</v>
      </c>
      <c r="K11" s="13">
        <v>3.0534351145038201E-2</v>
      </c>
      <c r="L11" s="13">
        <v>3.5087719298245598E-2</v>
      </c>
      <c r="M11" s="13"/>
      <c r="N11" s="13">
        <v>2.7659574468085101E-2</v>
      </c>
      <c r="O11" s="13">
        <v>3.2352941176470598E-2</v>
      </c>
      <c r="P11" s="13">
        <v>2.8089887640449399E-2</v>
      </c>
      <c r="Q11" s="13">
        <v>1.56739811912226E-2</v>
      </c>
      <c r="R11" s="13"/>
      <c r="S11" s="13">
        <v>1.73010380622837E-2</v>
      </c>
      <c r="T11" s="13">
        <v>2.9850746268656699E-2</v>
      </c>
      <c r="U11" s="13">
        <v>1.6129032258064498E-2</v>
      </c>
      <c r="V11" s="13">
        <v>1.9047619047619001E-2</v>
      </c>
      <c r="W11" s="13">
        <v>5.8823529411764698E-2</v>
      </c>
      <c r="X11" s="13">
        <v>5.3030303030302997E-2</v>
      </c>
      <c r="Y11" s="13">
        <v>0</v>
      </c>
      <c r="Z11" s="13">
        <v>0</v>
      </c>
      <c r="AA11" s="13">
        <v>1.88679245283019E-2</v>
      </c>
      <c r="AB11" s="13">
        <v>1.0638297872340399E-2</v>
      </c>
      <c r="AC11" s="13">
        <v>4.4117647058823498E-2</v>
      </c>
      <c r="AD11" s="13">
        <v>4.3478260869565202E-2</v>
      </c>
      <c r="AE11" s="13"/>
      <c r="AF11" s="13">
        <v>2.63488080301129E-2</v>
      </c>
      <c r="AG11" s="13">
        <v>2.5291828793774299E-2</v>
      </c>
      <c r="AH11" s="13"/>
      <c r="AI11" s="13">
        <v>1.6949152542372899E-2</v>
      </c>
      <c r="AJ11" s="13">
        <v>5.1948051948052E-2</v>
      </c>
      <c r="AK11" s="13">
        <v>2.6011560693641599E-2</v>
      </c>
      <c r="AL11" s="13"/>
      <c r="AM11" s="13">
        <v>0</v>
      </c>
      <c r="AN11" s="13">
        <v>3.8461538461538498E-2</v>
      </c>
      <c r="AO11" s="13">
        <v>3.7037037037037E-2</v>
      </c>
      <c r="AP11" s="13"/>
      <c r="AQ11" s="13">
        <v>1.7699115044247801E-2</v>
      </c>
      <c r="AR11" s="13">
        <v>3.4375000000000003E-2</v>
      </c>
      <c r="AS11" s="13"/>
      <c r="AT11" s="13">
        <v>2.7027027027027001E-2</v>
      </c>
      <c r="AU11" s="13">
        <v>2.5026068821689298E-2</v>
      </c>
      <c r="AV11" s="13"/>
      <c r="AW11" s="13">
        <v>3.6827195467422101E-2</v>
      </c>
      <c r="AX11" s="13">
        <v>2.2035676810073498E-2</v>
      </c>
      <c r="AY11" s="13"/>
      <c r="AZ11" s="13">
        <v>3.3210332103321E-2</v>
      </c>
      <c r="BA11" s="13">
        <v>2.1052631578947399E-2</v>
      </c>
      <c r="BB11" s="13"/>
      <c r="BC11" s="13">
        <v>2.5862068965517199E-2</v>
      </c>
      <c r="BD11" s="13">
        <v>3.9130434782608699E-2</v>
      </c>
      <c r="BE11" s="13"/>
      <c r="BF11" s="13">
        <v>2.2058823529411801E-2</v>
      </c>
      <c r="BG11" s="13">
        <v>2.83018867924528E-2</v>
      </c>
      <c r="BH11" s="13"/>
      <c r="BI11" s="13">
        <v>3.6231884057971002E-2</v>
      </c>
      <c r="BJ11" s="13">
        <v>2.39520958083832E-2</v>
      </c>
      <c r="BK11" s="13"/>
      <c r="BL11" s="13">
        <v>2.57425742574257E-2</v>
      </c>
      <c r="BM11" s="13">
        <v>2.3989898989898999E-2</v>
      </c>
    </row>
    <row r="12" spans="2:65" x14ac:dyDescent="0.3">
      <c r="B12" s="14" t="s">
        <v>91</v>
      </c>
      <c r="C12" s="22">
        <v>4.16036308623298E-2</v>
      </c>
      <c r="D12" s="22">
        <v>3.3707865168539297E-2</v>
      </c>
      <c r="E12" s="22">
        <v>4.9132947976878602E-2</v>
      </c>
      <c r="F12" s="22"/>
      <c r="G12" s="22">
        <v>2.7624309392265199E-2</v>
      </c>
      <c r="H12" s="22">
        <v>3.64145658263305E-2</v>
      </c>
      <c r="I12" s="22">
        <v>4.0590405904058997E-2</v>
      </c>
      <c r="J12" s="22">
        <v>4.2654028436019002E-2</v>
      </c>
      <c r="K12" s="22">
        <v>5.34351145038168E-2</v>
      </c>
      <c r="L12" s="22">
        <v>5.8479532163742701E-2</v>
      </c>
      <c r="M12" s="22"/>
      <c r="N12" s="22">
        <v>3.8297872340425497E-2</v>
      </c>
      <c r="O12" s="22">
        <v>3.8235294117647103E-2</v>
      </c>
      <c r="P12" s="22">
        <v>3.3707865168539297E-2</v>
      </c>
      <c r="Q12" s="22">
        <v>5.6426332288401299E-2</v>
      </c>
      <c r="R12" s="22"/>
      <c r="S12" s="22">
        <v>3.4602076124567498E-2</v>
      </c>
      <c r="T12" s="22">
        <v>5.9701492537313397E-2</v>
      </c>
      <c r="U12" s="22">
        <v>6.4516129032258104E-2</v>
      </c>
      <c r="V12" s="22">
        <v>4.7619047619047603E-2</v>
      </c>
      <c r="W12" s="22">
        <v>8.4033613445378096E-3</v>
      </c>
      <c r="X12" s="22">
        <v>6.0606060606060601E-2</v>
      </c>
      <c r="Y12" s="22">
        <v>3.7383177570093497E-2</v>
      </c>
      <c r="Z12" s="22">
        <v>3.3333333333333298E-2</v>
      </c>
      <c r="AA12" s="22">
        <v>5.0314465408804999E-2</v>
      </c>
      <c r="AB12" s="22">
        <v>1.0638297872340399E-2</v>
      </c>
      <c r="AC12" s="22">
        <v>5.8823529411764698E-2</v>
      </c>
      <c r="AD12" s="22">
        <v>4.3478260869565202E-2</v>
      </c>
      <c r="AE12" s="22"/>
      <c r="AF12" s="22">
        <v>3.0112923462986201E-2</v>
      </c>
      <c r="AG12" s="22">
        <v>6.0311284046692601E-2</v>
      </c>
      <c r="AH12" s="22"/>
      <c r="AI12" s="22">
        <v>2.1186440677966101E-2</v>
      </c>
      <c r="AJ12" s="22">
        <v>0</v>
      </c>
      <c r="AK12" s="22">
        <v>3.4682080924855502E-2</v>
      </c>
      <c r="AL12" s="22"/>
      <c r="AM12" s="22">
        <v>0</v>
      </c>
      <c r="AN12" s="22">
        <v>1.9230769230769201E-2</v>
      </c>
      <c r="AO12" s="22">
        <v>2.2222222222222199E-2</v>
      </c>
      <c r="AP12" s="22"/>
      <c r="AQ12" s="22">
        <v>4.2772861356932201E-2</v>
      </c>
      <c r="AR12" s="22">
        <v>4.0625000000000001E-2</v>
      </c>
      <c r="AS12" s="22"/>
      <c r="AT12" s="22">
        <v>4.2042042042041997E-2</v>
      </c>
      <c r="AU12" s="22">
        <v>4.2752867570385801E-2</v>
      </c>
      <c r="AV12" s="22"/>
      <c r="AW12" s="22">
        <v>3.9660056657223802E-2</v>
      </c>
      <c r="AX12" s="22">
        <v>4.1972717733473199E-2</v>
      </c>
      <c r="AY12" s="22"/>
      <c r="AZ12" s="22">
        <v>4.7970479704797099E-2</v>
      </c>
      <c r="BA12" s="22">
        <v>3.2894736842105303E-2</v>
      </c>
      <c r="BB12" s="22"/>
      <c r="BC12" s="22">
        <v>2.2988505747126398E-2</v>
      </c>
      <c r="BD12" s="22">
        <v>3.9130434782608699E-2</v>
      </c>
      <c r="BE12" s="22"/>
      <c r="BF12" s="22">
        <v>2.2058823529411801E-2</v>
      </c>
      <c r="BG12" s="22">
        <v>2.3584905660377398E-2</v>
      </c>
      <c r="BH12" s="22"/>
      <c r="BI12" s="22">
        <v>4.3478260869565202E-2</v>
      </c>
      <c r="BJ12" s="22">
        <v>4.0205303678357597E-2</v>
      </c>
      <c r="BK12" s="22"/>
      <c r="BL12" s="22">
        <v>2.9702970297029702E-2</v>
      </c>
      <c r="BM12" s="22">
        <v>4.9242424242424199E-2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M17"/>
  <sheetViews>
    <sheetView showGridLines="0" workbookViewId="0">
      <pane xSplit="2" topLeftCell="C1" activePane="topRight" state="frozen"/>
      <selection pane="topRight" activeCell="G32" sqref="G3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0.48714069591527998</v>
      </c>
      <c r="D8" s="13">
        <v>0.43338683788122001</v>
      </c>
      <c r="E8" s="13">
        <v>0.53612716763005797</v>
      </c>
      <c r="F8" s="13"/>
      <c r="G8" s="13">
        <v>0.51381215469613295</v>
      </c>
      <c r="H8" s="13">
        <v>0.52941176470588203</v>
      </c>
      <c r="I8" s="13">
        <v>0.46125461254612499</v>
      </c>
      <c r="J8" s="13">
        <v>0.48341232227488201</v>
      </c>
      <c r="K8" s="13">
        <v>0.473282442748092</v>
      </c>
      <c r="L8" s="13">
        <v>0.426900584795322</v>
      </c>
      <c r="M8" s="13"/>
      <c r="N8" s="13">
        <v>0.49574468085106399</v>
      </c>
      <c r="O8" s="13">
        <v>0.49117647058823499</v>
      </c>
      <c r="P8" s="13">
        <v>0.47191011235955099</v>
      </c>
      <c r="Q8" s="13">
        <v>0.46394984326018801</v>
      </c>
      <c r="R8" s="13"/>
      <c r="S8" s="13">
        <v>0.51211072664359902</v>
      </c>
      <c r="T8" s="13">
        <v>0.42537313432835799</v>
      </c>
      <c r="U8" s="13">
        <v>0.35483870967741898</v>
      </c>
      <c r="V8" s="13">
        <v>0.53333333333333299</v>
      </c>
      <c r="W8" s="13">
        <v>0.46218487394958002</v>
      </c>
      <c r="X8" s="13">
        <v>0.46969696969697</v>
      </c>
      <c r="Y8" s="13">
        <v>0.48598130841121501</v>
      </c>
      <c r="Z8" s="13">
        <v>0.43333333333333302</v>
      </c>
      <c r="AA8" s="13">
        <v>0.50943396226415105</v>
      </c>
      <c r="AB8" s="13">
        <v>0.55319148936170204</v>
      </c>
      <c r="AC8" s="13">
        <v>0.51470588235294101</v>
      </c>
      <c r="AD8" s="13">
        <v>0.47826086956521702</v>
      </c>
      <c r="AE8" s="13"/>
      <c r="AF8" s="13">
        <v>0.50188205771643701</v>
      </c>
      <c r="AG8" s="13">
        <v>0.46692607003891101</v>
      </c>
      <c r="AH8" s="13"/>
      <c r="AI8" s="13">
        <v>0.47881355932203401</v>
      </c>
      <c r="AJ8" s="13">
        <v>0.42857142857142899</v>
      </c>
      <c r="AK8" s="13">
        <v>0.49421965317919098</v>
      </c>
      <c r="AL8" s="13"/>
      <c r="AM8" s="13">
        <v>0.57352941176470595</v>
      </c>
      <c r="AN8" s="13">
        <v>0.44230769230769201</v>
      </c>
      <c r="AO8" s="13">
        <v>0.39259259259259299</v>
      </c>
      <c r="AP8" s="13"/>
      <c r="AQ8" s="13">
        <v>0.54129793510324498</v>
      </c>
      <c r="AR8" s="13">
        <v>0.43281249999999999</v>
      </c>
      <c r="AS8" s="13"/>
      <c r="AT8" s="13">
        <v>0.50750750750750795</v>
      </c>
      <c r="AU8" s="13">
        <v>0.48592283628779998</v>
      </c>
      <c r="AV8" s="13"/>
      <c r="AW8" s="13">
        <v>0.48158640226628902</v>
      </c>
      <c r="AX8" s="13">
        <v>0.48898216159496299</v>
      </c>
      <c r="AY8" s="13"/>
      <c r="AZ8" s="13">
        <v>0.455719557195572</v>
      </c>
      <c r="BA8" s="13">
        <v>0.509210526315789</v>
      </c>
      <c r="BB8" s="13"/>
      <c r="BC8" s="13">
        <v>0.50574712643678199</v>
      </c>
      <c r="BD8" s="13">
        <v>0.434782608695652</v>
      </c>
      <c r="BE8" s="13"/>
      <c r="BF8" s="13">
        <v>0.50735294117647101</v>
      </c>
      <c r="BG8" s="13">
        <v>0.50471698113207597</v>
      </c>
      <c r="BH8" s="13"/>
      <c r="BI8" s="13">
        <v>0.44927536231884102</v>
      </c>
      <c r="BJ8" s="13">
        <v>0.493584260051326</v>
      </c>
      <c r="BK8" s="13"/>
      <c r="BL8" s="13">
        <v>0.51089108910891101</v>
      </c>
      <c r="BM8" s="13">
        <v>0.47727272727272702</v>
      </c>
    </row>
    <row r="9" spans="2:65" x14ac:dyDescent="0.3">
      <c r="B9" s="14" t="s">
        <v>88</v>
      </c>
      <c r="C9" s="13">
        <v>0.36232980332829001</v>
      </c>
      <c r="D9" s="13">
        <v>0.38844301765650102</v>
      </c>
      <c r="E9" s="13">
        <v>0.33670520231213902</v>
      </c>
      <c r="F9" s="13"/>
      <c r="G9" s="13">
        <v>0.36464088397790101</v>
      </c>
      <c r="H9" s="13">
        <v>0.33613445378151302</v>
      </c>
      <c r="I9" s="13">
        <v>0.39483394833948299</v>
      </c>
      <c r="J9" s="13">
        <v>0.33175355450236999</v>
      </c>
      <c r="K9" s="13">
        <v>0.32824427480916002</v>
      </c>
      <c r="L9" s="13">
        <v>0.426900584795322</v>
      </c>
      <c r="M9" s="13"/>
      <c r="N9" s="13">
        <v>0.36382978723404302</v>
      </c>
      <c r="O9" s="13">
        <v>0.35588235294117598</v>
      </c>
      <c r="P9" s="13">
        <v>0.37078651685393299</v>
      </c>
      <c r="Q9" s="13">
        <v>0.37617554858934199</v>
      </c>
      <c r="R9" s="13"/>
      <c r="S9" s="13">
        <v>0.356401384083045</v>
      </c>
      <c r="T9" s="13">
        <v>0.38059701492537301</v>
      </c>
      <c r="U9" s="13">
        <v>0.467741935483871</v>
      </c>
      <c r="V9" s="13">
        <v>0.28571428571428598</v>
      </c>
      <c r="W9" s="13">
        <v>0.39495798319327702</v>
      </c>
      <c r="X9" s="13">
        <v>0.34090909090909099</v>
      </c>
      <c r="Y9" s="13">
        <v>0.355140186915888</v>
      </c>
      <c r="Z9" s="13">
        <v>0.43333333333333302</v>
      </c>
      <c r="AA9" s="13">
        <v>0.383647798742138</v>
      </c>
      <c r="AB9" s="13">
        <v>0.319148936170213</v>
      </c>
      <c r="AC9" s="13">
        <v>0.32352941176470601</v>
      </c>
      <c r="AD9" s="13">
        <v>0.434782608695652</v>
      </c>
      <c r="AE9" s="13"/>
      <c r="AF9" s="13">
        <v>0.355081555834379</v>
      </c>
      <c r="AG9" s="13">
        <v>0.369649805447471</v>
      </c>
      <c r="AH9" s="13"/>
      <c r="AI9" s="13">
        <v>0.40677966101694901</v>
      </c>
      <c r="AJ9" s="13">
        <v>0.38961038961039002</v>
      </c>
      <c r="AK9" s="13">
        <v>0.36127167630057799</v>
      </c>
      <c r="AL9" s="13"/>
      <c r="AM9" s="13">
        <v>0.33823529411764702</v>
      </c>
      <c r="AN9" s="13">
        <v>0.40384615384615402</v>
      </c>
      <c r="AO9" s="13">
        <v>0.44444444444444398</v>
      </c>
      <c r="AP9" s="13"/>
      <c r="AQ9" s="13">
        <v>0.33923303834808299</v>
      </c>
      <c r="AR9" s="13">
        <v>0.38437500000000002</v>
      </c>
      <c r="AS9" s="13"/>
      <c r="AT9" s="13">
        <v>0.37537537537537502</v>
      </c>
      <c r="AU9" s="13">
        <v>0.35349322210636103</v>
      </c>
      <c r="AV9" s="13"/>
      <c r="AW9" s="13">
        <v>0.36827195467422102</v>
      </c>
      <c r="AX9" s="13">
        <v>0.36201469045120699</v>
      </c>
      <c r="AY9" s="13"/>
      <c r="AZ9" s="13">
        <v>0.36346863468634699</v>
      </c>
      <c r="BA9" s="13">
        <v>0.36447368421052601</v>
      </c>
      <c r="BB9" s="13"/>
      <c r="BC9" s="13">
        <v>0.37931034482758602</v>
      </c>
      <c r="BD9" s="13">
        <v>0.4</v>
      </c>
      <c r="BE9" s="13"/>
      <c r="BF9" s="13">
        <v>0.40441176470588203</v>
      </c>
      <c r="BG9" s="13">
        <v>0.36320754716981102</v>
      </c>
      <c r="BH9" s="13"/>
      <c r="BI9" s="13">
        <v>0.34057971014492799</v>
      </c>
      <c r="BJ9" s="13">
        <v>0.36526946107784403</v>
      </c>
      <c r="BK9" s="13"/>
      <c r="BL9" s="13">
        <v>0.328712871287129</v>
      </c>
      <c r="BM9" s="13">
        <v>0.38510101010101</v>
      </c>
    </row>
    <row r="10" spans="2:65" x14ac:dyDescent="0.3">
      <c r="B10" s="14" t="s">
        <v>420</v>
      </c>
      <c r="C10" s="13">
        <v>8.3963691376701996E-2</v>
      </c>
      <c r="D10" s="13">
        <v>0.10593900481540899</v>
      </c>
      <c r="E10" s="13">
        <v>6.5028901734104E-2</v>
      </c>
      <c r="F10" s="13"/>
      <c r="G10" s="13">
        <v>5.5248618784530398E-2</v>
      </c>
      <c r="H10" s="13">
        <v>8.1232492997198896E-2</v>
      </c>
      <c r="I10" s="13">
        <v>8.1180811808118106E-2</v>
      </c>
      <c r="J10" s="13">
        <v>9.9526066350710901E-2</v>
      </c>
      <c r="K10" s="13">
        <v>9.9236641221374003E-2</v>
      </c>
      <c r="L10" s="13">
        <v>9.3567251461988299E-2</v>
      </c>
      <c r="M10" s="13"/>
      <c r="N10" s="13">
        <v>8.9361702127659606E-2</v>
      </c>
      <c r="O10" s="13">
        <v>8.2352941176470601E-2</v>
      </c>
      <c r="P10" s="13">
        <v>6.1797752808988797E-2</v>
      </c>
      <c r="Q10" s="13">
        <v>9.0909090909090898E-2</v>
      </c>
      <c r="R10" s="13"/>
      <c r="S10" s="13">
        <v>6.9204152249134995E-2</v>
      </c>
      <c r="T10" s="13">
        <v>8.9552238805970102E-2</v>
      </c>
      <c r="U10" s="13">
        <v>9.6774193548387094E-2</v>
      </c>
      <c r="V10" s="13">
        <v>7.6190476190476197E-2</v>
      </c>
      <c r="W10" s="13">
        <v>0.10084033613445401</v>
      </c>
      <c r="X10" s="13">
        <v>9.0909090909090898E-2</v>
      </c>
      <c r="Y10" s="13">
        <v>0.10280373831775701</v>
      </c>
      <c r="Z10" s="13">
        <v>6.6666666666666693E-2</v>
      </c>
      <c r="AA10" s="13">
        <v>5.6603773584905703E-2</v>
      </c>
      <c r="AB10" s="13">
        <v>0.10638297872340401</v>
      </c>
      <c r="AC10" s="13">
        <v>0.11764705882352899</v>
      </c>
      <c r="AD10" s="13">
        <v>4.3478260869565202E-2</v>
      </c>
      <c r="AE10" s="13"/>
      <c r="AF10" s="13">
        <v>8.4065244667503106E-2</v>
      </c>
      <c r="AG10" s="13">
        <v>8.3657587548638099E-2</v>
      </c>
      <c r="AH10" s="13"/>
      <c r="AI10" s="13">
        <v>6.7796610169491497E-2</v>
      </c>
      <c r="AJ10" s="13">
        <v>0.103896103896104</v>
      </c>
      <c r="AK10" s="13">
        <v>7.80346820809249E-2</v>
      </c>
      <c r="AL10" s="13"/>
      <c r="AM10" s="13">
        <v>7.3529411764705899E-2</v>
      </c>
      <c r="AN10" s="13">
        <v>0.115384615384615</v>
      </c>
      <c r="AO10" s="13">
        <v>8.8888888888888906E-2</v>
      </c>
      <c r="AP10" s="13"/>
      <c r="AQ10" s="13">
        <v>6.3421828908554606E-2</v>
      </c>
      <c r="AR10" s="13">
        <v>0.1046875</v>
      </c>
      <c r="AS10" s="13"/>
      <c r="AT10" s="13">
        <v>5.7057057057057103E-2</v>
      </c>
      <c r="AU10" s="13">
        <v>9.1762252346194007E-2</v>
      </c>
      <c r="AV10" s="13"/>
      <c r="AW10" s="13">
        <v>7.6487252124645896E-2</v>
      </c>
      <c r="AX10" s="13">
        <v>8.6044071353620105E-2</v>
      </c>
      <c r="AY10" s="13"/>
      <c r="AZ10" s="13">
        <v>9.5940959409594101E-2</v>
      </c>
      <c r="BA10" s="13">
        <v>7.6315789473684198E-2</v>
      </c>
      <c r="BB10" s="13"/>
      <c r="BC10" s="13">
        <v>6.3218390804597693E-2</v>
      </c>
      <c r="BD10" s="13">
        <v>9.1304347826086998E-2</v>
      </c>
      <c r="BE10" s="13"/>
      <c r="BF10" s="13">
        <v>3.6764705882352901E-2</v>
      </c>
      <c r="BG10" s="13">
        <v>8.0188679245283001E-2</v>
      </c>
      <c r="BH10" s="13"/>
      <c r="BI10" s="13">
        <v>0.13768115942028999</v>
      </c>
      <c r="BJ10" s="13">
        <v>7.86997433704021E-2</v>
      </c>
      <c r="BK10" s="13"/>
      <c r="BL10" s="13">
        <v>9.7029702970297005E-2</v>
      </c>
      <c r="BM10" s="13">
        <v>7.1969696969697003E-2</v>
      </c>
    </row>
    <row r="11" spans="2:65" x14ac:dyDescent="0.3">
      <c r="B11" s="14" t="s">
        <v>421</v>
      </c>
      <c r="C11" s="13">
        <v>3.17700453857791E-2</v>
      </c>
      <c r="D11" s="13">
        <v>4.6548956661316199E-2</v>
      </c>
      <c r="E11" s="13">
        <v>1.87861271676301E-2</v>
      </c>
      <c r="F11" s="13"/>
      <c r="G11" s="13">
        <v>2.7624309392265199E-2</v>
      </c>
      <c r="H11" s="13">
        <v>2.8011204481792701E-2</v>
      </c>
      <c r="I11" s="13">
        <v>2.9520295202952001E-2</v>
      </c>
      <c r="J11" s="13">
        <v>3.3175355450236997E-2</v>
      </c>
      <c r="K11" s="13">
        <v>4.58015267175573E-2</v>
      </c>
      <c r="L11" s="13">
        <v>3.5087719298245598E-2</v>
      </c>
      <c r="M11" s="13"/>
      <c r="N11" s="13">
        <v>2.3404255319148901E-2</v>
      </c>
      <c r="O11" s="13">
        <v>3.2352941176470598E-2</v>
      </c>
      <c r="P11" s="13">
        <v>4.49438202247191E-2</v>
      </c>
      <c r="Q11" s="13">
        <v>3.4482758620689703E-2</v>
      </c>
      <c r="R11" s="13"/>
      <c r="S11" s="13">
        <v>3.4602076124567498E-2</v>
      </c>
      <c r="T11" s="13">
        <v>4.47761194029851E-2</v>
      </c>
      <c r="U11" s="13">
        <v>1.6129032258064498E-2</v>
      </c>
      <c r="V11" s="13">
        <v>6.6666666666666693E-2</v>
      </c>
      <c r="W11" s="13">
        <v>3.3613445378151301E-2</v>
      </c>
      <c r="X11" s="13">
        <v>4.5454545454545497E-2</v>
      </c>
      <c r="Y11" s="13">
        <v>2.80373831775701E-2</v>
      </c>
      <c r="Z11" s="13">
        <v>3.3333333333333298E-2</v>
      </c>
      <c r="AA11" s="13">
        <v>1.25786163522013E-2</v>
      </c>
      <c r="AB11" s="13">
        <v>1.0638297872340399E-2</v>
      </c>
      <c r="AC11" s="13">
        <v>1.4705882352941201E-2</v>
      </c>
      <c r="AD11" s="13">
        <v>0</v>
      </c>
      <c r="AE11" s="13"/>
      <c r="AF11" s="13">
        <v>3.1367628607277299E-2</v>
      </c>
      <c r="AG11" s="13">
        <v>3.3073929961089502E-2</v>
      </c>
      <c r="AH11" s="13"/>
      <c r="AI11" s="13">
        <v>2.5423728813559299E-2</v>
      </c>
      <c r="AJ11" s="13">
        <v>3.8961038961039002E-2</v>
      </c>
      <c r="AK11" s="13">
        <v>3.7572254335260097E-2</v>
      </c>
      <c r="AL11" s="13"/>
      <c r="AM11" s="13">
        <v>1.4705882352941201E-2</v>
      </c>
      <c r="AN11" s="13">
        <v>0</v>
      </c>
      <c r="AO11" s="13">
        <v>5.1851851851851899E-2</v>
      </c>
      <c r="AP11" s="13"/>
      <c r="AQ11" s="13">
        <v>2.3598820058997001E-2</v>
      </c>
      <c r="AR11" s="13">
        <v>4.0625000000000001E-2</v>
      </c>
      <c r="AS11" s="13"/>
      <c r="AT11" s="13">
        <v>2.7027027027027001E-2</v>
      </c>
      <c r="AU11" s="13">
        <v>3.3368091762252299E-2</v>
      </c>
      <c r="AV11" s="13"/>
      <c r="AW11" s="13">
        <v>3.6827195467422101E-2</v>
      </c>
      <c r="AX11" s="13">
        <v>2.93809024134313E-2</v>
      </c>
      <c r="AY11" s="13"/>
      <c r="AZ11" s="13">
        <v>4.2435424354243502E-2</v>
      </c>
      <c r="BA11" s="13">
        <v>2.3684210526315801E-2</v>
      </c>
      <c r="BB11" s="13"/>
      <c r="BC11" s="13">
        <v>2.8735632183908E-2</v>
      </c>
      <c r="BD11" s="13">
        <v>3.9130434782608699E-2</v>
      </c>
      <c r="BE11" s="13"/>
      <c r="BF11" s="13">
        <v>2.2058823529411801E-2</v>
      </c>
      <c r="BG11" s="13">
        <v>3.3018867924528301E-2</v>
      </c>
      <c r="BH11" s="13"/>
      <c r="BI11" s="13">
        <v>4.3478260869565202E-2</v>
      </c>
      <c r="BJ11" s="13">
        <v>2.9084687767322499E-2</v>
      </c>
      <c r="BK11" s="13"/>
      <c r="BL11" s="13">
        <v>3.5643564356435599E-2</v>
      </c>
      <c r="BM11" s="13">
        <v>2.7777777777777801E-2</v>
      </c>
    </row>
    <row r="12" spans="2:65" x14ac:dyDescent="0.3">
      <c r="B12" s="14" t="s">
        <v>91</v>
      </c>
      <c r="C12" s="22">
        <v>3.4795763993948597E-2</v>
      </c>
      <c r="D12" s="22">
        <v>2.56821829855538E-2</v>
      </c>
      <c r="E12" s="22">
        <v>4.3352601156069398E-2</v>
      </c>
      <c r="F12" s="22"/>
      <c r="G12" s="22">
        <v>3.8674033149171297E-2</v>
      </c>
      <c r="H12" s="22">
        <v>2.5210084033613401E-2</v>
      </c>
      <c r="I12" s="22">
        <v>3.3210332103321E-2</v>
      </c>
      <c r="J12" s="22">
        <v>5.2132701421800903E-2</v>
      </c>
      <c r="K12" s="22">
        <v>5.34351145038168E-2</v>
      </c>
      <c r="L12" s="22">
        <v>1.7543859649122799E-2</v>
      </c>
      <c r="M12" s="22"/>
      <c r="N12" s="22">
        <v>2.7659574468085101E-2</v>
      </c>
      <c r="O12" s="22">
        <v>3.8235294117647103E-2</v>
      </c>
      <c r="P12" s="22">
        <v>5.0561797752809001E-2</v>
      </c>
      <c r="Q12" s="22">
        <v>3.4482758620689703E-2</v>
      </c>
      <c r="R12" s="22"/>
      <c r="S12" s="22">
        <v>2.7681660899654001E-2</v>
      </c>
      <c r="T12" s="22">
        <v>5.9701492537313397E-2</v>
      </c>
      <c r="U12" s="22">
        <v>6.4516129032258104E-2</v>
      </c>
      <c r="V12" s="22">
        <v>3.8095238095238099E-2</v>
      </c>
      <c r="W12" s="22">
        <v>8.4033613445378096E-3</v>
      </c>
      <c r="X12" s="22">
        <v>5.3030303030302997E-2</v>
      </c>
      <c r="Y12" s="22">
        <v>2.80373831775701E-2</v>
      </c>
      <c r="Z12" s="22">
        <v>3.3333333333333298E-2</v>
      </c>
      <c r="AA12" s="22">
        <v>3.77358490566038E-2</v>
      </c>
      <c r="AB12" s="22">
        <v>1.0638297872340399E-2</v>
      </c>
      <c r="AC12" s="22">
        <v>2.9411764705882401E-2</v>
      </c>
      <c r="AD12" s="22">
        <v>4.3478260869565202E-2</v>
      </c>
      <c r="AE12" s="22"/>
      <c r="AF12" s="22">
        <v>2.7603513174404001E-2</v>
      </c>
      <c r="AG12" s="22">
        <v>4.66926070038911E-2</v>
      </c>
      <c r="AH12" s="22"/>
      <c r="AI12" s="22">
        <v>2.1186440677966101E-2</v>
      </c>
      <c r="AJ12" s="22">
        <v>3.8961038961039002E-2</v>
      </c>
      <c r="AK12" s="22">
        <v>2.8901734104046201E-2</v>
      </c>
      <c r="AL12" s="22"/>
      <c r="AM12" s="22">
        <v>0</v>
      </c>
      <c r="AN12" s="22">
        <v>3.8461538461538498E-2</v>
      </c>
      <c r="AO12" s="22">
        <v>2.2222222222222199E-2</v>
      </c>
      <c r="AP12" s="22"/>
      <c r="AQ12" s="22">
        <v>3.2448377581120902E-2</v>
      </c>
      <c r="AR12" s="22">
        <v>3.7499999999999999E-2</v>
      </c>
      <c r="AS12" s="22"/>
      <c r="AT12" s="22">
        <v>3.3033033033033003E-2</v>
      </c>
      <c r="AU12" s="22">
        <v>3.5453597497393102E-2</v>
      </c>
      <c r="AV12" s="22"/>
      <c r="AW12" s="22">
        <v>3.6827195467422101E-2</v>
      </c>
      <c r="AX12" s="22">
        <v>3.3578174186778602E-2</v>
      </c>
      <c r="AY12" s="22"/>
      <c r="AZ12" s="22">
        <v>4.2435424354243502E-2</v>
      </c>
      <c r="BA12" s="22">
        <v>2.6315789473684199E-2</v>
      </c>
      <c r="BB12" s="22"/>
      <c r="BC12" s="22">
        <v>2.2988505747126398E-2</v>
      </c>
      <c r="BD12" s="22">
        <v>3.4782608695652202E-2</v>
      </c>
      <c r="BE12" s="22"/>
      <c r="BF12" s="22">
        <v>2.9411764705882401E-2</v>
      </c>
      <c r="BG12" s="22">
        <v>1.88679245283019E-2</v>
      </c>
      <c r="BH12" s="22"/>
      <c r="BI12" s="22">
        <v>2.8985507246376802E-2</v>
      </c>
      <c r="BJ12" s="22">
        <v>3.3361847733105202E-2</v>
      </c>
      <c r="BK12" s="22"/>
      <c r="BL12" s="22">
        <v>2.7722772277227699E-2</v>
      </c>
      <c r="BM12" s="22">
        <v>3.7878787878787901E-2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0.46822995461422101</v>
      </c>
      <c r="D8" s="13">
        <v>0.45906902086677398</v>
      </c>
      <c r="E8" s="13">
        <v>0.47832369942196501</v>
      </c>
      <c r="F8" s="13"/>
      <c r="G8" s="13">
        <v>0.39226519337016602</v>
      </c>
      <c r="H8" s="13">
        <v>0.48739495798319299</v>
      </c>
      <c r="I8" s="13">
        <v>0.45756457564575598</v>
      </c>
      <c r="J8" s="13">
        <v>0.48341232227488201</v>
      </c>
      <c r="K8" s="13">
        <v>0.488549618320611</v>
      </c>
      <c r="L8" s="13">
        <v>0.49122807017543901</v>
      </c>
      <c r="M8" s="13"/>
      <c r="N8" s="13">
        <v>0.48297872340425502</v>
      </c>
      <c r="O8" s="13">
        <v>0.45</v>
      </c>
      <c r="P8" s="13">
        <v>0.45505617977528101</v>
      </c>
      <c r="Q8" s="13">
        <v>0.46708463949843299</v>
      </c>
      <c r="R8" s="13"/>
      <c r="S8" s="13">
        <v>0.50173010380622796</v>
      </c>
      <c r="T8" s="13">
        <v>0.44776119402985098</v>
      </c>
      <c r="U8" s="13">
        <v>0.5</v>
      </c>
      <c r="V8" s="13">
        <v>0.49523809523809498</v>
      </c>
      <c r="W8" s="13">
        <v>0.48739495798319299</v>
      </c>
      <c r="X8" s="13">
        <v>0.37878787878787901</v>
      </c>
      <c r="Y8" s="13">
        <v>0.45794392523364502</v>
      </c>
      <c r="Z8" s="13">
        <v>0.36666666666666697</v>
      </c>
      <c r="AA8" s="13">
        <v>0.47169811320754701</v>
      </c>
      <c r="AB8" s="13">
        <v>0.48936170212766</v>
      </c>
      <c r="AC8" s="13">
        <v>0.47058823529411797</v>
      </c>
      <c r="AD8" s="13">
        <v>0.434782608695652</v>
      </c>
      <c r="AE8" s="13"/>
      <c r="AF8" s="13">
        <v>0.47176913425345002</v>
      </c>
      <c r="AG8" s="13">
        <v>0.46108949416342399</v>
      </c>
      <c r="AH8" s="13"/>
      <c r="AI8" s="13">
        <v>0.46610169491525399</v>
      </c>
      <c r="AJ8" s="13">
        <v>0.415584415584416</v>
      </c>
      <c r="AK8" s="13">
        <v>0.45664739884393102</v>
      </c>
      <c r="AL8" s="13"/>
      <c r="AM8" s="13">
        <v>0.5</v>
      </c>
      <c r="AN8" s="13">
        <v>0.46153846153846201</v>
      </c>
      <c r="AO8" s="13">
        <v>0.38518518518518502</v>
      </c>
      <c r="AP8" s="13"/>
      <c r="AQ8" s="13">
        <v>0.51327433628318597</v>
      </c>
      <c r="AR8" s="13">
        <v>0.421875</v>
      </c>
      <c r="AS8" s="13"/>
      <c r="AT8" s="13">
        <v>0.48648648648648701</v>
      </c>
      <c r="AU8" s="13">
        <v>0.466110531803962</v>
      </c>
      <c r="AV8" s="13"/>
      <c r="AW8" s="13">
        <v>0.40793201133144502</v>
      </c>
      <c r="AX8" s="13">
        <v>0.49213011542497398</v>
      </c>
      <c r="AY8" s="13"/>
      <c r="AZ8" s="13">
        <v>0.43911439114391099</v>
      </c>
      <c r="BA8" s="13">
        <v>0.490789473684211</v>
      </c>
      <c r="BB8" s="13"/>
      <c r="BC8" s="13">
        <v>0.46839080459770099</v>
      </c>
      <c r="BD8" s="13">
        <v>0.43913043478260899</v>
      </c>
      <c r="BE8" s="13"/>
      <c r="BF8" s="13">
        <v>0.50735294117647101</v>
      </c>
      <c r="BG8" s="13">
        <v>0.44339622641509402</v>
      </c>
      <c r="BH8" s="13"/>
      <c r="BI8" s="13">
        <v>0.44202898550724601</v>
      </c>
      <c r="BJ8" s="13">
        <v>0.471343028229256</v>
      </c>
      <c r="BK8" s="13"/>
      <c r="BL8" s="13">
        <v>0.44752475247524798</v>
      </c>
      <c r="BM8" s="13">
        <v>0.48484848484848497</v>
      </c>
    </row>
    <row r="9" spans="2:65" x14ac:dyDescent="0.3">
      <c r="B9" s="14" t="s">
        <v>88</v>
      </c>
      <c r="C9" s="13">
        <v>0.30332829046898602</v>
      </c>
      <c r="D9" s="13">
        <v>0.27929373996789703</v>
      </c>
      <c r="E9" s="13">
        <v>0.32369942196531798</v>
      </c>
      <c r="F9" s="13"/>
      <c r="G9" s="13">
        <v>0.33149171270718197</v>
      </c>
      <c r="H9" s="13">
        <v>0.28851540616246502</v>
      </c>
      <c r="I9" s="13">
        <v>0.29889298892988903</v>
      </c>
      <c r="J9" s="13">
        <v>0.29383886255924202</v>
      </c>
      <c r="K9" s="13">
        <v>0.25954198473282403</v>
      </c>
      <c r="L9" s="13">
        <v>0.35672514619883</v>
      </c>
      <c r="M9" s="13"/>
      <c r="N9" s="13">
        <v>0.30212765957446802</v>
      </c>
      <c r="O9" s="13">
        <v>0.29411764705882398</v>
      </c>
      <c r="P9" s="13">
        <v>0.325842696629214</v>
      </c>
      <c r="Q9" s="13">
        <v>0.30407523510971801</v>
      </c>
      <c r="R9" s="13"/>
      <c r="S9" s="13">
        <v>0.280276816608997</v>
      </c>
      <c r="T9" s="13">
        <v>0.328358208955224</v>
      </c>
      <c r="U9" s="13">
        <v>0.25806451612903197</v>
      </c>
      <c r="V9" s="13">
        <v>0.28571428571428598</v>
      </c>
      <c r="W9" s="13">
        <v>0.32773109243697501</v>
      </c>
      <c r="X9" s="13">
        <v>0.28787878787878801</v>
      </c>
      <c r="Y9" s="13">
        <v>0.30841121495327101</v>
      </c>
      <c r="Z9" s="13">
        <v>0.33333333333333298</v>
      </c>
      <c r="AA9" s="13">
        <v>0.31446540880503099</v>
      </c>
      <c r="AB9" s="13">
        <v>0.30851063829787201</v>
      </c>
      <c r="AC9" s="13">
        <v>0.32352941176470601</v>
      </c>
      <c r="AD9" s="13">
        <v>0.39130434782608697</v>
      </c>
      <c r="AE9" s="13"/>
      <c r="AF9" s="13">
        <v>0.29987452948557097</v>
      </c>
      <c r="AG9" s="13">
        <v>0.30544747081712098</v>
      </c>
      <c r="AH9" s="13"/>
      <c r="AI9" s="13">
        <v>0.31779661016949201</v>
      </c>
      <c r="AJ9" s="13">
        <v>0.337662337662338</v>
      </c>
      <c r="AK9" s="13">
        <v>0.29479768786127197</v>
      </c>
      <c r="AL9" s="13"/>
      <c r="AM9" s="13">
        <v>0.29411764705882398</v>
      </c>
      <c r="AN9" s="13">
        <v>0.269230769230769</v>
      </c>
      <c r="AO9" s="13">
        <v>0.37037037037037002</v>
      </c>
      <c r="AP9" s="13"/>
      <c r="AQ9" s="13">
        <v>0.287610619469027</v>
      </c>
      <c r="AR9" s="13">
        <v>0.31874999999999998</v>
      </c>
      <c r="AS9" s="13"/>
      <c r="AT9" s="13">
        <v>0.31231231231231199</v>
      </c>
      <c r="AU9" s="13">
        <v>0.29718456725755998</v>
      </c>
      <c r="AV9" s="13"/>
      <c r="AW9" s="13">
        <v>0.337110481586402</v>
      </c>
      <c r="AX9" s="13">
        <v>0.29171038824763901</v>
      </c>
      <c r="AY9" s="13"/>
      <c r="AZ9" s="13">
        <v>0.30627306273062699</v>
      </c>
      <c r="BA9" s="13">
        <v>0.30526315789473701</v>
      </c>
      <c r="BB9" s="13"/>
      <c r="BC9" s="13">
        <v>0.30459770114942503</v>
      </c>
      <c r="BD9" s="13">
        <v>0.30869565217391298</v>
      </c>
      <c r="BE9" s="13"/>
      <c r="BF9" s="13">
        <v>0.29411764705882398</v>
      </c>
      <c r="BG9" s="13">
        <v>0.31132075471698101</v>
      </c>
      <c r="BH9" s="13"/>
      <c r="BI9" s="13">
        <v>0.282608695652174</v>
      </c>
      <c r="BJ9" s="13">
        <v>0.30624465355004299</v>
      </c>
      <c r="BK9" s="13"/>
      <c r="BL9" s="13">
        <v>0.31485148514851502</v>
      </c>
      <c r="BM9" s="13">
        <v>0.29545454545454503</v>
      </c>
    </row>
    <row r="10" spans="2:65" x14ac:dyDescent="0.3">
      <c r="B10" s="14" t="s">
        <v>420</v>
      </c>
      <c r="C10" s="13">
        <v>0.115733736762481</v>
      </c>
      <c r="D10" s="13">
        <v>0.13162118780096299</v>
      </c>
      <c r="E10" s="13">
        <v>9.9710982658959502E-2</v>
      </c>
      <c r="F10" s="13"/>
      <c r="G10" s="13">
        <v>0.16574585635359099</v>
      </c>
      <c r="H10" s="13">
        <v>0.112044817927171</v>
      </c>
      <c r="I10" s="13">
        <v>0.12546125461254601</v>
      </c>
      <c r="J10" s="13">
        <v>9.0047393364928896E-2</v>
      </c>
      <c r="K10" s="13">
        <v>9.9236641221374003E-2</v>
      </c>
      <c r="L10" s="13">
        <v>9.9415204678362595E-2</v>
      </c>
      <c r="M10" s="13"/>
      <c r="N10" s="13">
        <v>0.121276595744681</v>
      </c>
      <c r="O10" s="13">
        <v>0.11764705882352899</v>
      </c>
      <c r="P10" s="13">
        <v>0.112359550561798</v>
      </c>
      <c r="Q10" s="13">
        <v>0.10658307210031299</v>
      </c>
      <c r="R10" s="13"/>
      <c r="S10" s="13">
        <v>0.124567474048443</v>
      </c>
      <c r="T10" s="13">
        <v>8.9552238805970102E-2</v>
      </c>
      <c r="U10" s="13">
        <v>0.12903225806451599</v>
      </c>
      <c r="V10" s="13">
        <v>0.114285714285714</v>
      </c>
      <c r="W10" s="13">
        <v>0.109243697478992</v>
      </c>
      <c r="X10" s="13">
        <v>0.174242424242424</v>
      </c>
      <c r="Y10" s="13">
        <v>0.121495327102804</v>
      </c>
      <c r="Z10" s="13">
        <v>0.2</v>
      </c>
      <c r="AA10" s="13">
        <v>7.5471698113207503E-2</v>
      </c>
      <c r="AB10" s="13">
        <v>0.117021276595745</v>
      </c>
      <c r="AC10" s="13">
        <v>7.3529411764705899E-2</v>
      </c>
      <c r="AD10" s="13">
        <v>8.6956521739130405E-2</v>
      </c>
      <c r="AE10" s="13"/>
      <c r="AF10" s="13">
        <v>0.125470514429109</v>
      </c>
      <c r="AG10" s="13">
        <v>0.103112840466926</v>
      </c>
      <c r="AH10" s="13"/>
      <c r="AI10" s="13">
        <v>0.12711864406779699</v>
      </c>
      <c r="AJ10" s="13">
        <v>0.168831168831169</v>
      </c>
      <c r="AK10" s="13">
        <v>0.12716763005780299</v>
      </c>
      <c r="AL10" s="13"/>
      <c r="AM10" s="13">
        <v>0.14705882352941199</v>
      </c>
      <c r="AN10" s="13">
        <v>0.15384615384615399</v>
      </c>
      <c r="AO10" s="13">
        <v>0.140740740740741</v>
      </c>
      <c r="AP10" s="13"/>
      <c r="AQ10" s="13">
        <v>0.12241887905604699</v>
      </c>
      <c r="AR10" s="13">
        <v>0.10781250000000001</v>
      </c>
      <c r="AS10" s="13"/>
      <c r="AT10" s="13">
        <v>0.117117117117117</v>
      </c>
      <c r="AU10" s="13">
        <v>0.11157455683003099</v>
      </c>
      <c r="AV10" s="13"/>
      <c r="AW10" s="13">
        <v>0.13314447592067999</v>
      </c>
      <c r="AX10" s="13">
        <v>0.11017838405036701</v>
      </c>
      <c r="AY10" s="13"/>
      <c r="AZ10" s="13">
        <v>0.11070110701107</v>
      </c>
      <c r="BA10" s="13">
        <v>0.118421052631579</v>
      </c>
      <c r="BB10" s="13"/>
      <c r="BC10" s="13">
        <v>0.13505747126436801</v>
      </c>
      <c r="BD10" s="13">
        <v>0.121739130434783</v>
      </c>
      <c r="BE10" s="13"/>
      <c r="BF10" s="13">
        <v>0.10294117647058799</v>
      </c>
      <c r="BG10" s="13">
        <v>0.155660377358491</v>
      </c>
      <c r="BH10" s="13"/>
      <c r="BI10" s="13">
        <v>0.115942028985507</v>
      </c>
      <c r="BJ10" s="13">
        <v>0.11633875106928999</v>
      </c>
      <c r="BK10" s="13"/>
      <c r="BL10" s="13">
        <v>0.12673267326732701</v>
      </c>
      <c r="BM10" s="13">
        <v>0.107323232323232</v>
      </c>
    </row>
    <row r="11" spans="2:65" x14ac:dyDescent="0.3">
      <c r="B11" s="14" t="s">
        <v>421</v>
      </c>
      <c r="C11" s="13">
        <v>7.1104387291981805E-2</v>
      </c>
      <c r="D11" s="13">
        <v>9.6308186195826706E-2</v>
      </c>
      <c r="E11" s="13">
        <v>4.9132947976878602E-2</v>
      </c>
      <c r="F11" s="13"/>
      <c r="G11" s="13">
        <v>8.8397790055248601E-2</v>
      </c>
      <c r="H11" s="13">
        <v>7.2829131652661097E-2</v>
      </c>
      <c r="I11" s="13">
        <v>7.3800738007380101E-2</v>
      </c>
      <c r="J11" s="13">
        <v>8.0568720379146905E-2</v>
      </c>
      <c r="K11" s="13">
        <v>9.9236641221374003E-2</v>
      </c>
      <c r="L11" s="13">
        <v>1.1695906432748499E-2</v>
      </c>
      <c r="M11" s="13"/>
      <c r="N11" s="13">
        <v>6.1702127659574502E-2</v>
      </c>
      <c r="O11" s="13">
        <v>8.8235294117647106E-2</v>
      </c>
      <c r="P11" s="13">
        <v>6.1797752808988797E-2</v>
      </c>
      <c r="Q11" s="13">
        <v>7.5235109717868301E-2</v>
      </c>
      <c r="R11" s="13"/>
      <c r="S11" s="13">
        <v>5.5363321799308002E-2</v>
      </c>
      <c r="T11" s="13">
        <v>7.4626865671641798E-2</v>
      </c>
      <c r="U11" s="13">
        <v>9.6774193548387094E-2</v>
      </c>
      <c r="V11" s="13">
        <v>4.7619047619047603E-2</v>
      </c>
      <c r="W11" s="13">
        <v>5.0420168067226899E-2</v>
      </c>
      <c r="X11" s="13">
        <v>0.11363636363636399</v>
      </c>
      <c r="Y11" s="13">
        <v>6.5420560747663503E-2</v>
      </c>
      <c r="Z11" s="13">
        <v>6.6666666666666693E-2</v>
      </c>
      <c r="AA11" s="13">
        <v>8.17610062893082E-2</v>
      </c>
      <c r="AB11" s="13">
        <v>7.4468085106383003E-2</v>
      </c>
      <c r="AC11" s="13">
        <v>8.8235294117647106E-2</v>
      </c>
      <c r="AD11" s="13">
        <v>4.3478260869565202E-2</v>
      </c>
      <c r="AE11" s="13"/>
      <c r="AF11" s="13">
        <v>6.5244667503136802E-2</v>
      </c>
      <c r="AG11" s="13">
        <v>8.1712062256809298E-2</v>
      </c>
      <c r="AH11" s="13"/>
      <c r="AI11" s="13">
        <v>5.0847457627118599E-2</v>
      </c>
      <c r="AJ11" s="13">
        <v>5.1948051948052E-2</v>
      </c>
      <c r="AK11" s="13">
        <v>8.0924855491329495E-2</v>
      </c>
      <c r="AL11" s="13"/>
      <c r="AM11" s="13">
        <v>4.4117647058823498E-2</v>
      </c>
      <c r="AN11" s="13">
        <v>7.69230769230769E-2</v>
      </c>
      <c r="AO11" s="13">
        <v>5.9259259259259303E-2</v>
      </c>
      <c r="AP11" s="13"/>
      <c r="AQ11" s="13">
        <v>5.1622418879055998E-2</v>
      </c>
      <c r="AR11" s="13">
        <v>9.2187500000000006E-2</v>
      </c>
      <c r="AS11" s="13"/>
      <c r="AT11" s="13">
        <v>5.4054054054054099E-2</v>
      </c>
      <c r="AU11" s="13">
        <v>7.8206465067778896E-2</v>
      </c>
      <c r="AV11" s="13"/>
      <c r="AW11" s="13">
        <v>7.6487252124645896E-2</v>
      </c>
      <c r="AX11" s="13">
        <v>6.8205666316893995E-2</v>
      </c>
      <c r="AY11" s="13"/>
      <c r="AZ11" s="13">
        <v>8.6715867158671606E-2</v>
      </c>
      <c r="BA11" s="13">
        <v>5.6578947368421097E-2</v>
      </c>
      <c r="BB11" s="13"/>
      <c r="BC11" s="13">
        <v>6.0344827586206899E-2</v>
      </c>
      <c r="BD11" s="13">
        <v>8.2608695652173894E-2</v>
      </c>
      <c r="BE11" s="13"/>
      <c r="BF11" s="13">
        <v>5.8823529411764698E-2</v>
      </c>
      <c r="BG11" s="13">
        <v>6.1320754716981098E-2</v>
      </c>
      <c r="BH11" s="13"/>
      <c r="BI11" s="13">
        <v>0.108695652173913</v>
      </c>
      <c r="BJ11" s="13">
        <v>6.6723695466210403E-2</v>
      </c>
      <c r="BK11" s="13"/>
      <c r="BL11" s="13">
        <v>7.5247524752475203E-2</v>
      </c>
      <c r="BM11" s="13">
        <v>7.0707070707070704E-2</v>
      </c>
    </row>
    <row r="12" spans="2:65" x14ac:dyDescent="0.3">
      <c r="B12" s="14" t="s">
        <v>91</v>
      </c>
      <c r="C12" s="22">
        <v>4.16036308623298E-2</v>
      </c>
      <c r="D12" s="22">
        <v>3.3707865168539297E-2</v>
      </c>
      <c r="E12" s="22">
        <v>4.9132947976878602E-2</v>
      </c>
      <c r="F12" s="22"/>
      <c r="G12" s="22">
        <v>2.2099447513812199E-2</v>
      </c>
      <c r="H12" s="22">
        <v>3.9215686274509803E-2</v>
      </c>
      <c r="I12" s="22">
        <v>4.4280442804428E-2</v>
      </c>
      <c r="J12" s="22">
        <v>5.2132701421800903E-2</v>
      </c>
      <c r="K12" s="22">
        <v>5.34351145038168E-2</v>
      </c>
      <c r="L12" s="22">
        <v>4.0935672514619902E-2</v>
      </c>
      <c r="M12" s="22"/>
      <c r="N12" s="22">
        <v>3.1914893617021302E-2</v>
      </c>
      <c r="O12" s="22">
        <v>0.05</v>
      </c>
      <c r="P12" s="22">
        <v>4.49438202247191E-2</v>
      </c>
      <c r="Q12" s="22">
        <v>4.70219435736677E-2</v>
      </c>
      <c r="R12" s="22"/>
      <c r="S12" s="22">
        <v>3.8062283737024201E-2</v>
      </c>
      <c r="T12" s="22">
        <v>5.9701492537313397E-2</v>
      </c>
      <c r="U12" s="22">
        <v>1.6129032258064498E-2</v>
      </c>
      <c r="V12" s="22">
        <v>5.7142857142857099E-2</v>
      </c>
      <c r="W12" s="22">
        <v>2.5210084033613401E-2</v>
      </c>
      <c r="X12" s="22">
        <v>4.5454545454545497E-2</v>
      </c>
      <c r="Y12" s="22">
        <v>4.67289719626168E-2</v>
      </c>
      <c r="Z12" s="22">
        <v>3.3333333333333298E-2</v>
      </c>
      <c r="AA12" s="22">
        <v>5.6603773584905703E-2</v>
      </c>
      <c r="AB12" s="22">
        <v>1.0638297872340399E-2</v>
      </c>
      <c r="AC12" s="22">
        <v>4.4117647058823498E-2</v>
      </c>
      <c r="AD12" s="22">
        <v>4.3478260869565202E-2</v>
      </c>
      <c r="AE12" s="22"/>
      <c r="AF12" s="22">
        <v>3.7641154328732697E-2</v>
      </c>
      <c r="AG12" s="22">
        <v>4.8638132295719803E-2</v>
      </c>
      <c r="AH12" s="22"/>
      <c r="AI12" s="22">
        <v>3.8135593220338999E-2</v>
      </c>
      <c r="AJ12" s="22">
        <v>2.5974025974026E-2</v>
      </c>
      <c r="AK12" s="22">
        <v>4.0462427745664699E-2</v>
      </c>
      <c r="AL12" s="22"/>
      <c r="AM12" s="22">
        <v>1.4705882352941201E-2</v>
      </c>
      <c r="AN12" s="22">
        <v>3.8461538461538498E-2</v>
      </c>
      <c r="AO12" s="22">
        <v>4.4444444444444398E-2</v>
      </c>
      <c r="AP12" s="22"/>
      <c r="AQ12" s="22">
        <v>2.50737463126844E-2</v>
      </c>
      <c r="AR12" s="22">
        <v>5.9374999999999997E-2</v>
      </c>
      <c r="AS12" s="22"/>
      <c r="AT12" s="22">
        <v>3.0030030030029999E-2</v>
      </c>
      <c r="AU12" s="22">
        <v>4.6923879040667402E-2</v>
      </c>
      <c r="AV12" s="22"/>
      <c r="AW12" s="22">
        <v>4.5325779036827198E-2</v>
      </c>
      <c r="AX12" s="22">
        <v>3.77754459601259E-2</v>
      </c>
      <c r="AY12" s="22"/>
      <c r="AZ12" s="22">
        <v>5.7195571955719601E-2</v>
      </c>
      <c r="BA12" s="22">
        <v>2.89473684210526E-2</v>
      </c>
      <c r="BB12" s="22"/>
      <c r="BC12" s="22">
        <v>3.1609195402298902E-2</v>
      </c>
      <c r="BD12" s="22">
        <v>4.7826086956521699E-2</v>
      </c>
      <c r="BE12" s="22"/>
      <c r="BF12" s="22">
        <v>3.6764705882352901E-2</v>
      </c>
      <c r="BG12" s="22">
        <v>2.83018867924528E-2</v>
      </c>
      <c r="BH12" s="22"/>
      <c r="BI12" s="22">
        <v>5.0724637681159403E-2</v>
      </c>
      <c r="BJ12" s="22">
        <v>3.9349871685201002E-2</v>
      </c>
      <c r="BK12" s="22"/>
      <c r="BL12" s="22">
        <v>3.5643564356435599E-2</v>
      </c>
      <c r="BM12" s="22">
        <v>4.1666666666666699E-2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M17"/>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446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87</v>
      </c>
      <c r="C8" s="13">
        <v>0.427382753403933</v>
      </c>
      <c r="D8" s="13">
        <v>0.383627608346709</v>
      </c>
      <c r="E8" s="13">
        <v>0.46531791907514503</v>
      </c>
      <c r="F8" s="13"/>
      <c r="G8" s="13">
        <v>0.41436464088397801</v>
      </c>
      <c r="H8" s="13">
        <v>0.44817927170868299</v>
      </c>
      <c r="I8" s="13">
        <v>0.45018450184501801</v>
      </c>
      <c r="J8" s="13">
        <v>0.40284360189573498</v>
      </c>
      <c r="K8" s="13">
        <v>0.37404580152671801</v>
      </c>
      <c r="L8" s="13">
        <v>0.43274853801169599</v>
      </c>
      <c r="M8" s="13"/>
      <c r="N8" s="13">
        <v>0.44468085106382998</v>
      </c>
      <c r="O8" s="13">
        <v>0.40588235294117597</v>
      </c>
      <c r="P8" s="13">
        <v>0.43820224719101097</v>
      </c>
      <c r="Q8" s="13">
        <v>0.423197492163009</v>
      </c>
      <c r="R8" s="13"/>
      <c r="S8" s="13">
        <v>0.432525951557093</v>
      </c>
      <c r="T8" s="13">
        <v>0.402985074626866</v>
      </c>
      <c r="U8" s="13">
        <v>0.41935483870967699</v>
      </c>
      <c r="V8" s="13">
        <v>0.45714285714285702</v>
      </c>
      <c r="W8" s="13">
        <v>0.42857142857142899</v>
      </c>
      <c r="X8" s="13">
        <v>0.32575757575757602</v>
      </c>
      <c r="Y8" s="13">
        <v>0.49532710280373798</v>
      </c>
      <c r="Z8" s="13">
        <v>0.4</v>
      </c>
      <c r="AA8" s="13">
        <v>0.43396226415094302</v>
      </c>
      <c r="AB8" s="13">
        <v>0.52127659574468099</v>
      </c>
      <c r="AC8" s="13">
        <v>0.36764705882352899</v>
      </c>
      <c r="AD8" s="13">
        <v>0.434782608695652</v>
      </c>
      <c r="AE8" s="13"/>
      <c r="AF8" s="13">
        <v>0.44165621079046402</v>
      </c>
      <c r="AG8" s="13">
        <v>0.40856031128404702</v>
      </c>
      <c r="AH8" s="13"/>
      <c r="AI8" s="13">
        <v>0.427966101694915</v>
      </c>
      <c r="AJ8" s="13">
        <v>0.37662337662337703</v>
      </c>
      <c r="AK8" s="13">
        <v>0.43352601156069398</v>
      </c>
      <c r="AL8" s="13"/>
      <c r="AM8" s="13">
        <v>0.51470588235294101</v>
      </c>
      <c r="AN8" s="13">
        <v>0.36538461538461497</v>
      </c>
      <c r="AO8" s="13">
        <v>0.33333333333333298</v>
      </c>
      <c r="AP8" s="13"/>
      <c r="AQ8" s="13">
        <v>0.45870206489675502</v>
      </c>
      <c r="AR8" s="13">
        <v>0.39687499999999998</v>
      </c>
      <c r="AS8" s="13"/>
      <c r="AT8" s="13">
        <v>0.42942942942942902</v>
      </c>
      <c r="AU8" s="13">
        <v>0.43065693430656898</v>
      </c>
      <c r="AV8" s="13"/>
      <c r="AW8" s="13">
        <v>0.39943342776203999</v>
      </c>
      <c r="AX8" s="13">
        <v>0.44071353620146902</v>
      </c>
      <c r="AY8" s="13"/>
      <c r="AZ8" s="13">
        <v>0.40959409594095902</v>
      </c>
      <c r="BA8" s="13">
        <v>0.44078947368421101</v>
      </c>
      <c r="BB8" s="13"/>
      <c r="BC8" s="13">
        <v>0.44827586206896602</v>
      </c>
      <c r="BD8" s="13">
        <v>0.39565217391304303</v>
      </c>
      <c r="BE8" s="13"/>
      <c r="BF8" s="13">
        <v>0.52941176470588203</v>
      </c>
      <c r="BG8" s="13">
        <v>0.39622641509433998</v>
      </c>
      <c r="BH8" s="13"/>
      <c r="BI8" s="13">
        <v>0.42028985507246402</v>
      </c>
      <c r="BJ8" s="13">
        <v>0.42942686056458501</v>
      </c>
      <c r="BK8" s="13"/>
      <c r="BL8" s="13">
        <v>0.41386138613861401</v>
      </c>
      <c r="BM8" s="13">
        <v>0.44191919191919199</v>
      </c>
    </row>
    <row r="9" spans="2:65" x14ac:dyDescent="0.3">
      <c r="B9" s="14" t="s">
        <v>88</v>
      </c>
      <c r="C9" s="13">
        <v>0.37745839636913803</v>
      </c>
      <c r="D9" s="13">
        <v>0.391653290529695</v>
      </c>
      <c r="E9" s="13">
        <v>0.36416184971098298</v>
      </c>
      <c r="F9" s="13"/>
      <c r="G9" s="13">
        <v>0.39779005524861899</v>
      </c>
      <c r="H9" s="13">
        <v>0.37254901960784298</v>
      </c>
      <c r="I9" s="13">
        <v>0.354243542435424</v>
      </c>
      <c r="J9" s="13">
        <v>0.36492890995260702</v>
      </c>
      <c r="K9" s="13">
        <v>0.44274809160305301</v>
      </c>
      <c r="L9" s="13">
        <v>0.36842105263157898</v>
      </c>
      <c r="M9" s="13"/>
      <c r="N9" s="13">
        <v>0.376595744680851</v>
      </c>
      <c r="O9" s="13">
        <v>0.38529411764705901</v>
      </c>
      <c r="P9" s="13">
        <v>0.35393258426966301</v>
      </c>
      <c r="Q9" s="13">
        <v>0.37304075235109702</v>
      </c>
      <c r="R9" s="13"/>
      <c r="S9" s="13">
        <v>0.40830449826989601</v>
      </c>
      <c r="T9" s="13">
        <v>0.35074626865671599</v>
      </c>
      <c r="U9" s="13">
        <v>0.37096774193548399</v>
      </c>
      <c r="V9" s="13">
        <v>0.32380952380952399</v>
      </c>
      <c r="W9" s="13">
        <v>0.40336134453781503</v>
      </c>
      <c r="X9" s="13">
        <v>0.40151515151515099</v>
      </c>
      <c r="Y9" s="13">
        <v>0.30841121495327101</v>
      </c>
      <c r="Z9" s="13">
        <v>0.36666666666666697</v>
      </c>
      <c r="AA9" s="13">
        <v>0.42138364779874199</v>
      </c>
      <c r="AB9" s="13">
        <v>0.29787234042553201</v>
      </c>
      <c r="AC9" s="13">
        <v>0.39705882352941202</v>
      </c>
      <c r="AD9" s="13">
        <v>0.434782608695652</v>
      </c>
      <c r="AE9" s="13"/>
      <c r="AF9" s="13">
        <v>0.38143036386449197</v>
      </c>
      <c r="AG9" s="13">
        <v>0.36770428015564199</v>
      </c>
      <c r="AH9" s="13"/>
      <c r="AI9" s="13">
        <v>0.394067796610169</v>
      </c>
      <c r="AJ9" s="13">
        <v>0.40259740259740301</v>
      </c>
      <c r="AK9" s="13">
        <v>0.38728323699422001</v>
      </c>
      <c r="AL9" s="13"/>
      <c r="AM9" s="13">
        <v>0.36764705882352899</v>
      </c>
      <c r="AN9" s="13">
        <v>0.34615384615384598</v>
      </c>
      <c r="AO9" s="13">
        <v>0.44444444444444398</v>
      </c>
      <c r="AP9" s="13"/>
      <c r="AQ9" s="13">
        <v>0.37463126843657801</v>
      </c>
      <c r="AR9" s="13">
        <v>0.37812499999999999</v>
      </c>
      <c r="AS9" s="13"/>
      <c r="AT9" s="13">
        <v>0.399399399399399</v>
      </c>
      <c r="AU9" s="13">
        <v>0.36704900938477603</v>
      </c>
      <c r="AV9" s="13"/>
      <c r="AW9" s="13">
        <v>0.365439093484419</v>
      </c>
      <c r="AX9" s="13">
        <v>0.379853095487933</v>
      </c>
      <c r="AY9" s="13"/>
      <c r="AZ9" s="13">
        <v>0.376383763837638</v>
      </c>
      <c r="BA9" s="13">
        <v>0.38157894736842102</v>
      </c>
      <c r="BB9" s="13"/>
      <c r="BC9" s="13">
        <v>0.37068965517241398</v>
      </c>
      <c r="BD9" s="13">
        <v>0.39130434782608697</v>
      </c>
      <c r="BE9" s="13"/>
      <c r="BF9" s="13">
        <v>0.33823529411764702</v>
      </c>
      <c r="BG9" s="13">
        <v>0.39150943396226401</v>
      </c>
      <c r="BH9" s="13"/>
      <c r="BI9" s="13">
        <v>0.35507246376811602</v>
      </c>
      <c r="BJ9" s="13">
        <v>0.381522668947819</v>
      </c>
      <c r="BK9" s="13"/>
      <c r="BL9" s="13">
        <v>0.38613861386138598</v>
      </c>
      <c r="BM9" s="13">
        <v>0.37121212121212099</v>
      </c>
    </row>
    <row r="10" spans="2:65" x14ac:dyDescent="0.3">
      <c r="B10" s="14" t="s">
        <v>420</v>
      </c>
      <c r="C10" s="13">
        <v>0.109682299546142</v>
      </c>
      <c r="D10" s="13">
        <v>0.12199036918138</v>
      </c>
      <c r="E10" s="13">
        <v>9.9710982658959502E-2</v>
      </c>
      <c r="F10" s="13"/>
      <c r="G10" s="13">
        <v>0.121546961325967</v>
      </c>
      <c r="H10" s="13">
        <v>8.9635854341736695E-2</v>
      </c>
      <c r="I10" s="13">
        <v>0.118081180811808</v>
      </c>
      <c r="J10" s="13">
        <v>0.13270142180094799</v>
      </c>
      <c r="K10" s="13">
        <v>8.3969465648855005E-2</v>
      </c>
      <c r="L10" s="13">
        <v>0.116959064327485</v>
      </c>
      <c r="M10" s="13"/>
      <c r="N10" s="13">
        <v>9.5744680851063801E-2</v>
      </c>
      <c r="O10" s="13">
        <v>0.13529411764705901</v>
      </c>
      <c r="P10" s="13">
        <v>9.5505617977528101E-2</v>
      </c>
      <c r="Q10" s="13">
        <v>0.115987460815047</v>
      </c>
      <c r="R10" s="13"/>
      <c r="S10" s="13">
        <v>7.6124567474048402E-2</v>
      </c>
      <c r="T10" s="13">
        <v>0.14925373134328401</v>
      </c>
      <c r="U10" s="13">
        <v>0.14516129032258099</v>
      </c>
      <c r="V10" s="13">
        <v>0.133333333333333</v>
      </c>
      <c r="W10" s="13">
        <v>0.13445378151260501</v>
      </c>
      <c r="X10" s="13">
        <v>0.14393939393939401</v>
      </c>
      <c r="Y10" s="13">
        <v>0.121495327102804</v>
      </c>
      <c r="Z10" s="13">
        <v>0.1</v>
      </c>
      <c r="AA10" s="13">
        <v>6.9182389937106903E-2</v>
      </c>
      <c r="AB10" s="13">
        <v>0.117021276595745</v>
      </c>
      <c r="AC10" s="13">
        <v>0.10294117647058799</v>
      </c>
      <c r="AD10" s="13">
        <v>0</v>
      </c>
      <c r="AE10" s="13"/>
      <c r="AF10" s="13">
        <v>9.9121706398996201E-2</v>
      </c>
      <c r="AG10" s="13">
        <v>0.124513618677043</v>
      </c>
      <c r="AH10" s="13"/>
      <c r="AI10" s="13">
        <v>9.74576271186441E-2</v>
      </c>
      <c r="AJ10" s="13">
        <v>0.15584415584415601</v>
      </c>
      <c r="AK10" s="13">
        <v>0.10115606936416199</v>
      </c>
      <c r="AL10" s="13"/>
      <c r="AM10" s="13">
        <v>8.8235294117647106E-2</v>
      </c>
      <c r="AN10" s="13">
        <v>0.17307692307692299</v>
      </c>
      <c r="AO10" s="13">
        <v>0.125925925925926</v>
      </c>
      <c r="AP10" s="13"/>
      <c r="AQ10" s="13">
        <v>9.7345132743362803E-2</v>
      </c>
      <c r="AR10" s="13">
        <v>0.121875</v>
      </c>
      <c r="AS10" s="13"/>
      <c r="AT10" s="13">
        <v>0.10210210210210199</v>
      </c>
      <c r="AU10" s="13">
        <v>0.112617309697602</v>
      </c>
      <c r="AV10" s="13"/>
      <c r="AW10" s="13">
        <v>0.124645892351275</v>
      </c>
      <c r="AX10" s="13">
        <v>0.10388247639034601</v>
      </c>
      <c r="AY10" s="13"/>
      <c r="AZ10" s="13">
        <v>0.10885608856088599</v>
      </c>
      <c r="BA10" s="13">
        <v>0.110526315789474</v>
      </c>
      <c r="BB10" s="13"/>
      <c r="BC10" s="13">
        <v>0.109195402298851</v>
      </c>
      <c r="BD10" s="13">
        <v>0.11304347826087</v>
      </c>
      <c r="BE10" s="13"/>
      <c r="BF10" s="13">
        <v>5.1470588235294101E-2</v>
      </c>
      <c r="BG10" s="13">
        <v>0.14622641509434001</v>
      </c>
      <c r="BH10" s="13"/>
      <c r="BI10" s="13">
        <v>0.115942028985507</v>
      </c>
      <c r="BJ10" s="13">
        <v>0.108639863130881</v>
      </c>
      <c r="BK10" s="13"/>
      <c r="BL10" s="13">
        <v>0.112871287128713</v>
      </c>
      <c r="BM10" s="13">
        <v>0.102272727272727</v>
      </c>
    </row>
    <row r="11" spans="2:65" x14ac:dyDescent="0.3">
      <c r="B11" s="14" t="s">
        <v>421</v>
      </c>
      <c r="C11" s="13">
        <v>3.85779122541604E-2</v>
      </c>
      <c r="D11" s="13">
        <v>6.0995184590690199E-2</v>
      </c>
      <c r="E11" s="13">
        <v>1.87861271676301E-2</v>
      </c>
      <c r="F11" s="13"/>
      <c r="G11" s="13">
        <v>2.2099447513812199E-2</v>
      </c>
      <c r="H11" s="13">
        <v>4.4817927170868299E-2</v>
      </c>
      <c r="I11" s="13">
        <v>2.9520295202952001E-2</v>
      </c>
      <c r="J11" s="13">
        <v>4.7393364928909901E-2</v>
      </c>
      <c r="K11" s="13">
        <v>5.34351145038168E-2</v>
      </c>
      <c r="L11" s="13">
        <v>3.5087719298245598E-2</v>
      </c>
      <c r="M11" s="13"/>
      <c r="N11" s="13">
        <v>4.2553191489361701E-2</v>
      </c>
      <c r="O11" s="13">
        <v>3.2352941176470598E-2</v>
      </c>
      <c r="P11" s="13">
        <v>4.49438202247191E-2</v>
      </c>
      <c r="Q11" s="13">
        <v>3.4482758620689703E-2</v>
      </c>
      <c r="R11" s="13"/>
      <c r="S11" s="13">
        <v>3.4602076124567498E-2</v>
      </c>
      <c r="T11" s="13">
        <v>4.47761194029851E-2</v>
      </c>
      <c r="U11" s="13">
        <v>3.2258064516128997E-2</v>
      </c>
      <c r="V11" s="13">
        <v>3.8095238095238099E-2</v>
      </c>
      <c r="W11" s="13">
        <v>1.6806722689075598E-2</v>
      </c>
      <c r="X11" s="13">
        <v>5.3030303030302997E-2</v>
      </c>
      <c r="Y11" s="13">
        <v>1.86915887850467E-2</v>
      </c>
      <c r="Z11" s="13">
        <v>6.6666666666666693E-2</v>
      </c>
      <c r="AA11" s="13">
        <v>4.40251572327044E-2</v>
      </c>
      <c r="AB11" s="13">
        <v>4.2553191489361701E-2</v>
      </c>
      <c r="AC11" s="13">
        <v>5.8823529411764698E-2</v>
      </c>
      <c r="AD11" s="13">
        <v>4.3478260869565202E-2</v>
      </c>
      <c r="AE11" s="13"/>
      <c r="AF11" s="13">
        <v>4.01505646173149E-2</v>
      </c>
      <c r="AG11" s="13">
        <v>3.6964980544747103E-2</v>
      </c>
      <c r="AH11" s="13"/>
      <c r="AI11" s="13">
        <v>3.8135593220338999E-2</v>
      </c>
      <c r="AJ11" s="13">
        <v>3.8961038961039002E-2</v>
      </c>
      <c r="AK11" s="13">
        <v>3.4682080924855502E-2</v>
      </c>
      <c r="AL11" s="13"/>
      <c r="AM11" s="13">
        <v>1.4705882352941201E-2</v>
      </c>
      <c r="AN11" s="13">
        <v>7.69230769230769E-2</v>
      </c>
      <c r="AO11" s="13">
        <v>4.4444444444444398E-2</v>
      </c>
      <c r="AP11" s="13"/>
      <c r="AQ11" s="13">
        <v>2.6548672566371698E-2</v>
      </c>
      <c r="AR11" s="13">
        <v>5.1562499999999997E-2</v>
      </c>
      <c r="AS11" s="13"/>
      <c r="AT11" s="13">
        <v>2.7027027027027001E-2</v>
      </c>
      <c r="AU11" s="13">
        <v>4.2752867570385801E-2</v>
      </c>
      <c r="AV11" s="13"/>
      <c r="AW11" s="13">
        <v>3.1161473087818699E-2</v>
      </c>
      <c r="AX11" s="13">
        <v>3.9874081846799601E-2</v>
      </c>
      <c r="AY11" s="13"/>
      <c r="AZ11" s="13">
        <v>5.3505535055350599E-2</v>
      </c>
      <c r="BA11" s="13">
        <v>2.6315789473684199E-2</v>
      </c>
      <c r="BB11" s="13"/>
      <c r="BC11" s="13">
        <v>3.1609195402298902E-2</v>
      </c>
      <c r="BD11" s="13">
        <v>4.7826086956521699E-2</v>
      </c>
      <c r="BE11" s="13"/>
      <c r="BF11" s="13">
        <v>5.1470588235294101E-2</v>
      </c>
      <c r="BG11" s="13">
        <v>1.88679245283019E-2</v>
      </c>
      <c r="BH11" s="13"/>
      <c r="BI11" s="13">
        <v>6.5217391304347797E-2</v>
      </c>
      <c r="BJ11" s="13">
        <v>3.4217279726261797E-2</v>
      </c>
      <c r="BK11" s="13"/>
      <c r="BL11" s="13">
        <v>3.9603960396039598E-2</v>
      </c>
      <c r="BM11" s="13">
        <v>3.7878787878787901E-2</v>
      </c>
    </row>
    <row r="12" spans="2:65" x14ac:dyDescent="0.3">
      <c r="B12" s="14" t="s">
        <v>91</v>
      </c>
      <c r="C12" s="22">
        <v>4.6898638426626303E-2</v>
      </c>
      <c r="D12" s="22">
        <v>4.1733547351524902E-2</v>
      </c>
      <c r="E12" s="22">
        <v>5.2023121387283197E-2</v>
      </c>
      <c r="F12" s="22"/>
      <c r="G12" s="22">
        <v>4.4198895027624301E-2</v>
      </c>
      <c r="H12" s="22">
        <v>4.4817927170868299E-2</v>
      </c>
      <c r="I12" s="22">
        <v>4.7970479704797099E-2</v>
      </c>
      <c r="J12" s="22">
        <v>5.2132701421800903E-2</v>
      </c>
      <c r="K12" s="22">
        <v>4.58015267175573E-2</v>
      </c>
      <c r="L12" s="22">
        <v>4.6783625730994101E-2</v>
      </c>
      <c r="M12" s="22"/>
      <c r="N12" s="22">
        <v>4.0425531914893599E-2</v>
      </c>
      <c r="O12" s="22">
        <v>4.11764705882353E-2</v>
      </c>
      <c r="P12" s="22">
        <v>6.7415730337078594E-2</v>
      </c>
      <c r="Q12" s="22">
        <v>5.3291536050156699E-2</v>
      </c>
      <c r="R12" s="22"/>
      <c r="S12" s="22">
        <v>4.8442906574394498E-2</v>
      </c>
      <c r="T12" s="22">
        <v>5.22388059701493E-2</v>
      </c>
      <c r="U12" s="22">
        <v>3.2258064516128997E-2</v>
      </c>
      <c r="V12" s="22">
        <v>4.7619047619047603E-2</v>
      </c>
      <c r="W12" s="22">
        <v>1.6806722689075598E-2</v>
      </c>
      <c r="X12" s="22">
        <v>7.5757575757575801E-2</v>
      </c>
      <c r="Y12" s="22">
        <v>5.60747663551402E-2</v>
      </c>
      <c r="Z12" s="22">
        <v>6.6666666666666693E-2</v>
      </c>
      <c r="AA12" s="22">
        <v>3.1446540880503103E-2</v>
      </c>
      <c r="AB12" s="22">
        <v>2.1276595744680899E-2</v>
      </c>
      <c r="AC12" s="22">
        <v>7.3529411764705899E-2</v>
      </c>
      <c r="AD12" s="22">
        <v>8.6956521739130405E-2</v>
      </c>
      <c r="AE12" s="22"/>
      <c r="AF12" s="22">
        <v>3.7641154328732697E-2</v>
      </c>
      <c r="AG12" s="22">
        <v>6.2256809338521402E-2</v>
      </c>
      <c r="AH12" s="22"/>
      <c r="AI12" s="22">
        <v>4.2372881355932202E-2</v>
      </c>
      <c r="AJ12" s="22">
        <v>2.5974025974026E-2</v>
      </c>
      <c r="AK12" s="22">
        <v>4.3352601156069398E-2</v>
      </c>
      <c r="AL12" s="22"/>
      <c r="AM12" s="22">
        <v>1.4705882352941201E-2</v>
      </c>
      <c r="AN12" s="22">
        <v>3.8461538461538498E-2</v>
      </c>
      <c r="AO12" s="22">
        <v>5.1851851851851899E-2</v>
      </c>
      <c r="AP12" s="22"/>
      <c r="AQ12" s="22">
        <v>4.2772861356932201E-2</v>
      </c>
      <c r="AR12" s="22">
        <v>5.1562499999999997E-2</v>
      </c>
      <c r="AS12" s="22"/>
      <c r="AT12" s="22">
        <v>4.2042042042041997E-2</v>
      </c>
      <c r="AU12" s="22">
        <v>4.6923879040667402E-2</v>
      </c>
      <c r="AV12" s="22"/>
      <c r="AW12" s="22">
        <v>7.9320113314447604E-2</v>
      </c>
      <c r="AX12" s="22">
        <v>3.5676810073452303E-2</v>
      </c>
      <c r="AY12" s="22"/>
      <c r="AZ12" s="22">
        <v>5.1660516605166101E-2</v>
      </c>
      <c r="BA12" s="22">
        <v>4.07894736842105E-2</v>
      </c>
      <c r="BB12" s="22"/>
      <c r="BC12" s="22">
        <v>4.0229885057471299E-2</v>
      </c>
      <c r="BD12" s="22">
        <v>5.21739130434783E-2</v>
      </c>
      <c r="BE12" s="22"/>
      <c r="BF12" s="22">
        <v>2.9411764705882401E-2</v>
      </c>
      <c r="BG12" s="22">
        <v>4.71698113207547E-2</v>
      </c>
      <c r="BH12" s="22"/>
      <c r="BI12" s="22">
        <v>4.3478260869565202E-2</v>
      </c>
      <c r="BJ12" s="22">
        <v>4.6193327630453397E-2</v>
      </c>
      <c r="BK12" s="22"/>
      <c r="BL12" s="22">
        <v>4.7524752475247498E-2</v>
      </c>
      <c r="BM12" s="22">
        <v>4.6717171717171699E-2</v>
      </c>
    </row>
    <row r="13" spans="2:65" x14ac:dyDescent="0.3">
      <c r="B13" s="15"/>
    </row>
    <row r="14" spans="2:65" x14ac:dyDescent="0.3">
      <c r="B14" t="s">
        <v>80</v>
      </c>
    </row>
    <row r="15" spans="2:65" x14ac:dyDescent="0.3">
      <c r="B15" t="s">
        <v>81</v>
      </c>
    </row>
    <row r="17" spans="2:2" x14ac:dyDescent="0.3">
      <c r="B17"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2" t="s">
        <v>451</v>
      </c>
      <c r="E2" s="29"/>
      <c r="F2" s="29"/>
      <c r="G2" s="29"/>
    </row>
    <row r="6" spans="2:7" ht="49.95" customHeight="1" x14ac:dyDescent="0.3">
      <c r="B6" s="16" t="s">
        <v>15</v>
      </c>
      <c r="C6" s="16" t="s">
        <v>447</v>
      </c>
      <c r="D6" s="16" t="s">
        <v>448</v>
      </c>
      <c r="E6" s="16" t="s">
        <v>449</v>
      </c>
      <c r="F6" s="16" t="s">
        <v>450</v>
      </c>
    </row>
    <row r="7" spans="2:7" x14ac:dyDescent="0.3">
      <c r="B7" s="14" t="s">
        <v>400</v>
      </c>
      <c r="C7" s="13">
        <v>0.332278481012658</v>
      </c>
      <c r="D7" s="13">
        <v>0.261075949367089</v>
      </c>
      <c r="E7" s="13">
        <v>0.229430379746835</v>
      </c>
      <c r="F7" s="13">
        <v>0.208860759493671</v>
      </c>
    </row>
    <row r="8" spans="2:7" x14ac:dyDescent="0.3">
      <c r="B8" s="14" t="s">
        <v>71</v>
      </c>
      <c r="C8" s="13">
        <v>0.311708860759494</v>
      </c>
      <c r="D8" s="13">
        <v>0.248417721518987</v>
      </c>
      <c r="E8" s="13">
        <v>0.264240506329114</v>
      </c>
      <c r="F8" s="13">
        <v>0.262658227848101</v>
      </c>
    </row>
    <row r="9" spans="2:7" x14ac:dyDescent="0.3">
      <c r="B9" s="14" t="s">
        <v>401</v>
      </c>
      <c r="C9" s="13">
        <v>0.161392405063291</v>
      </c>
      <c r="D9" s="13">
        <v>0.208860759493671</v>
      </c>
      <c r="E9" s="13">
        <v>0.189873417721519</v>
      </c>
      <c r="F9" s="13">
        <v>0.118670886075949</v>
      </c>
    </row>
    <row r="10" spans="2:7" x14ac:dyDescent="0.3">
      <c r="B10" s="14" t="s">
        <v>73</v>
      </c>
      <c r="C10" s="13">
        <v>0.102848101265823</v>
      </c>
      <c r="D10" s="13">
        <v>0.143987341772152</v>
      </c>
      <c r="E10" s="13">
        <v>0.177215189873418</v>
      </c>
      <c r="F10" s="13">
        <v>0.199367088607595</v>
      </c>
    </row>
    <row r="11" spans="2:7" x14ac:dyDescent="0.3">
      <c r="B11" s="14" t="s">
        <v>402</v>
      </c>
      <c r="C11" s="13">
        <v>5.8544303797468403E-2</v>
      </c>
      <c r="D11" s="13">
        <v>0.107594936708861</v>
      </c>
      <c r="E11" s="13">
        <v>0.110759493670886</v>
      </c>
      <c r="F11" s="13">
        <v>0.186708860759494</v>
      </c>
    </row>
    <row r="12" spans="2:7" x14ac:dyDescent="0.3">
      <c r="B12" s="14" t="s">
        <v>91</v>
      </c>
      <c r="C12" s="13">
        <v>3.3227848101265799E-2</v>
      </c>
      <c r="D12" s="13">
        <v>3.00632911392405E-2</v>
      </c>
      <c r="E12" s="13">
        <v>2.8481012658227799E-2</v>
      </c>
      <c r="F12" s="13">
        <v>2.3734177215189899E-2</v>
      </c>
    </row>
    <row r="13" spans="2:7" x14ac:dyDescent="0.3">
      <c r="B13" s="19" t="s">
        <v>76</v>
      </c>
      <c r="C13" s="17">
        <v>0.643987341772152</v>
      </c>
      <c r="D13" s="17">
        <v>0.509493670886076</v>
      </c>
      <c r="E13" s="17">
        <v>0.493670886075949</v>
      </c>
      <c r="F13" s="17">
        <v>0.471518987341772</v>
      </c>
    </row>
    <row r="14" spans="2:7" x14ac:dyDescent="0.3">
      <c r="B14" s="19" t="s">
        <v>77</v>
      </c>
      <c r="C14" s="17">
        <v>0.161392405063291</v>
      </c>
      <c r="D14" s="17">
        <v>0.251582278481013</v>
      </c>
      <c r="E14" s="17">
        <v>0.287974683544304</v>
      </c>
      <c r="F14" s="17">
        <v>0.386075949367089</v>
      </c>
    </row>
    <row r="15" spans="2:7" x14ac:dyDescent="0.3">
      <c r="B15" s="19" t="s">
        <v>78</v>
      </c>
      <c r="C15" s="18">
        <v>0.482594936708861</v>
      </c>
      <c r="D15" s="18">
        <v>0.257911392405063</v>
      </c>
      <c r="E15" s="18">
        <v>0.205696202531646</v>
      </c>
      <c r="F15" s="18">
        <v>8.5443037974683597E-2</v>
      </c>
    </row>
    <row r="16" spans="2:7" x14ac:dyDescent="0.3">
      <c r="B16" s="15" t="s">
        <v>184</v>
      </c>
      <c r="C16" s="15"/>
      <c r="D16" s="15"/>
      <c r="E16" s="15"/>
      <c r="F16" s="15"/>
    </row>
    <row r="17" spans="2:2" x14ac:dyDescent="0.3">
      <c r="B17" t="s">
        <v>80</v>
      </c>
    </row>
    <row r="18" spans="2:2" x14ac:dyDescent="0.3">
      <c r="B18" t="s">
        <v>81</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632</v>
      </c>
      <c r="D7" s="10">
        <v>299</v>
      </c>
      <c r="E7" s="10">
        <v>331</v>
      </c>
      <c r="F7" s="10"/>
      <c r="G7" s="10">
        <v>85</v>
      </c>
      <c r="H7" s="10">
        <v>160</v>
      </c>
      <c r="I7" s="10">
        <v>134</v>
      </c>
      <c r="J7" s="10">
        <v>104</v>
      </c>
      <c r="K7" s="10">
        <v>58</v>
      </c>
      <c r="L7" s="10">
        <v>91</v>
      </c>
      <c r="M7" s="10"/>
      <c r="N7" s="10">
        <v>227</v>
      </c>
      <c r="O7" s="10">
        <v>163</v>
      </c>
      <c r="P7" s="10">
        <v>85</v>
      </c>
      <c r="Q7" s="10">
        <v>154</v>
      </c>
      <c r="R7" s="10"/>
      <c r="S7" s="10">
        <v>125</v>
      </c>
      <c r="T7" s="10">
        <v>66</v>
      </c>
      <c r="U7" s="10">
        <v>35</v>
      </c>
      <c r="V7" s="10">
        <v>50</v>
      </c>
      <c r="W7" s="10">
        <v>63</v>
      </c>
      <c r="X7" s="10">
        <v>56</v>
      </c>
      <c r="Y7" s="10">
        <v>52</v>
      </c>
      <c r="Z7" s="10">
        <v>16</v>
      </c>
      <c r="AA7" s="10">
        <v>78</v>
      </c>
      <c r="AB7" s="10">
        <v>49</v>
      </c>
      <c r="AC7" s="10">
        <v>31</v>
      </c>
      <c r="AD7" s="10">
        <v>11</v>
      </c>
      <c r="AE7" s="10"/>
      <c r="AF7" s="10">
        <v>394</v>
      </c>
      <c r="AG7" s="10">
        <v>232</v>
      </c>
      <c r="AH7" s="10"/>
      <c r="AI7" s="10">
        <v>127</v>
      </c>
      <c r="AJ7" s="10">
        <v>35</v>
      </c>
      <c r="AK7" s="10">
        <v>163</v>
      </c>
      <c r="AL7" s="10"/>
      <c r="AM7" s="10">
        <v>39</v>
      </c>
      <c r="AN7" s="10">
        <v>25</v>
      </c>
      <c r="AO7" s="10">
        <v>68</v>
      </c>
      <c r="AP7" s="10"/>
      <c r="AQ7" s="10">
        <v>306</v>
      </c>
      <c r="AR7" s="10">
        <v>324</v>
      </c>
      <c r="AS7" s="10"/>
      <c r="AT7" s="10">
        <v>155</v>
      </c>
      <c r="AU7" s="10">
        <v>463</v>
      </c>
      <c r="AV7" s="10"/>
      <c r="AW7" s="10">
        <v>172</v>
      </c>
      <c r="AX7" s="10">
        <v>453</v>
      </c>
      <c r="AY7" s="10"/>
      <c r="AZ7" s="10">
        <v>253</v>
      </c>
      <c r="BA7" s="10">
        <v>369</v>
      </c>
      <c r="BB7" s="10"/>
      <c r="BC7" s="10">
        <v>173</v>
      </c>
      <c r="BD7" s="10">
        <v>113</v>
      </c>
      <c r="BE7" s="10"/>
      <c r="BF7" s="10">
        <v>67</v>
      </c>
      <c r="BG7" s="10">
        <v>106</v>
      </c>
      <c r="BH7" s="10"/>
      <c r="BI7" s="10">
        <v>57</v>
      </c>
      <c r="BJ7" s="10">
        <v>571</v>
      </c>
      <c r="BK7" s="10"/>
      <c r="BL7" s="10">
        <v>249</v>
      </c>
      <c r="BM7" s="10">
        <v>373</v>
      </c>
    </row>
    <row r="8" spans="2:65" x14ac:dyDescent="0.3">
      <c r="B8" s="14" t="s">
        <v>400</v>
      </c>
      <c r="C8" s="13">
        <v>0.332278481012658</v>
      </c>
      <c r="D8" s="13">
        <v>0.337792642140468</v>
      </c>
      <c r="E8" s="13">
        <v>0.329305135951662</v>
      </c>
      <c r="F8" s="13"/>
      <c r="G8" s="13">
        <v>0.29411764705882398</v>
      </c>
      <c r="H8" s="13">
        <v>0.28749999999999998</v>
      </c>
      <c r="I8" s="13">
        <v>0.38805970149253699</v>
      </c>
      <c r="J8" s="13">
        <v>0.32692307692307698</v>
      </c>
      <c r="K8" s="13">
        <v>0.34482758620689702</v>
      </c>
      <c r="L8" s="13">
        <v>0.36263736263736301</v>
      </c>
      <c r="M8" s="13"/>
      <c r="N8" s="13">
        <v>0.308370044052863</v>
      </c>
      <c r="O8" s="13">
        <v>0.26993865030674802</v>
      </c>
      <c r="P8" s="13">
        <v>0.38823529411764701</v>
      </c>
      <c r="Q8" s="13">
        <v>0.40259740259740301</v>
      </c>
      <c r="R8" s="13"/>
      <c r="S8" s="13">
        <v>0.32</v>
      </c>
      <c r="T8" s="13">
        <v>0.34848484848484901</v>
      </c>
      <c r="U8" s="13">
        <v>0.314285714285714</v>
      </c>
      <c r="V8" s="13">
        <v>0.3</v>
      </c>
      <c r="W8" s="13">
        <v>0.38095238095238099</v>
      </c>
      <c r="X8" s="13">
        <v>0.33928571428571402</v>
      </c>
      <c r="Y8" s="13">
        <v>0.36538461538461497</v>
      </c>
      <c r="Z8" s="13">
        <v>0.3125</v>
      </c>
      <c r="AA8" s="13">
        <v>0.35897435897435898</v>
      </c>
      <c r="AB8" s="13">
        <v>0.34693877551020402</v>
      </c>
      <c r="AC8" s="13">
        <v>0.225806451612903</v>
      </c>
      <c r="AD8" s="13">
        <v>0.18181818181818199</v>
      </c>
      <c r="AE8" s="13"/>
      <c r="AF8" s="13">
        <v>0.31218274111675098</v>
      </c>
      <c r="AG8" s="13">
        <v>0.35775862068965503</v>
      </c>
      <c r="AH8" s="13"/>
      <c r="AI8" s="13">
        <v>0.27559055118110198</v>
      </c>
      <c r="AJ8" s="13">
        <v>0.4</v>
      </c>
      <c r="AK8" s="13">
        <v>0.312883435582822</v>
      </c>
      <c r="AL8" s="13"/>
      <c r="AM8" s="13">
        <v>0.35897435897435898</v>
      </c>
      <c r="AN8" s="13">
        <v>0.28000000000000003</v>
      </c>
      <c r="AO8" s="13">
        <v>0.23529411764705899</v>
      </c>
      <c r="AP8" s="13"/>
      <c r="AQ8" s="13">
        <v>0.38235294117647101</v>
      </c>
      <c r="AR8" s="13">
        <v>0.28703703703703698</v>
      </c>
      <c r="AS8" s="13"/>
      <c r="AT8" s="13">
        <v>0.35483870967741898</v>
      </c>
      <c r="AU8" s="13">
        <v>0.32397408207343398</v>
      </c>
      <c r="AV8" s="13"/>
      <c r="AW8" s="13">
        <v>0.26744186046511598</v>
      </c>
      <c r="AX8" s="13">
        <v>0.35982339955849901</v>
      </c>
      <c r="AY8" s="13"/>
      <c r="AZ8" s="13">
        <v>0.30434782608695699</v>
      </c>
      <c r="BA8" s="13">
        <v>0.35230352303522999</v>
      </c>
      <c r="BB8" s="13"/>
      <c r="BC8" s="13">
        <v>0.31791907514450901</v>
      </c>
      <c r="BD8" s="13">
        <v>0.33628318584070799</v>
      </c>
      <c r="BE8" s="13"/>
      <c r="BF8" s="13">
        <v>0.34328358208955201</v>
      </c>
      <c r="BG8" s="13">
        <v>0.30188679245283001</v>
      </c>
      <c r="BH8" s="13"/>
      <c r="BI8" s="13">
        <v>0.26315789473684198</v>
      </c>
      <c r="BJ8" s="13">
        <v>0.33800350262696999</v>
      </c>
      <c r="BK8" s="13"/>
      <c r="BL8" s="13">
        <v>0.25301204819277101</v>
      </c>
      <c r="BM8" s="13">
        <v>0.38873994638069698</v>
      </c>
    </row>
    <row r="9" spans="2:65" x14ac:dyDescent="0.3">
      <c r="B9" s="14" t="s">
        <v>71</v>
      </c>
      <c r="C9" s="13">
        <v>0.311708860759494</v>
      </c>
      <c r="D9" s="13">
        <v>0.327759197324415</v>
      </c>
      <c r="E9" s="13">
        <v>0.29909365558912399</v>
      </c>
      <c r="F9" s="13"/>
      <c r="G9" s="13">
        <v>0.25882352941176501</v>
      </c>
      <c r="H9" s="13">
        <v>0.36249999999999999</v>
      </c>
      <c r="I9" s="13">
        <v>0.26119402985074602</v>
      </c>
      <c r="J9" s="13">
        <v>0.25</v>
      </c>
      <c r="K9" s="13">
        <v>0.37931034482758602</v>
      </c>
      <c r="L9" s="13">
        <v>0.37362637362637402</v>
      </c>
      <c r="M9" s="13"/>
      <c r="N9" s="13">
        <v>0.29074889867841403</v>
      </c>
      <c r="O9" s="13">
        <v>0.34355828220858903</v>
      </c>
      <c r="P9" s="13">
        <v>0.30588235294117599</v>
      </c>
      <c r="Q9" s="13">
        <v>0.31818181818181801</v>
      </c>
      <c r="R9" s="13"/>
      <c r="S9" s="13">
        <v>0.32800000000000001</v>
      </c>
      <c r="T9" s="13">
        <v>0.30303030303030298</v>
      </c>
      <c r="U9" s="13">
        <v>0.28571428571428598</v>
      </c>
      <c r="V9" s="13">
        <v>0.34</v>
      </c>
      <c r="W9" s="13">
        <v>0.30158730158730201</v>
      </c>
      <c r="X9" s="13">
        <v>0.23214285714285701</v>
      </c>
      <c r="Y9" s="13">
        <v>0.34615384615384598</v>
      </c>
      <c r="Z9" s="13">
        <v>0.25</v>
      </c>
      <c r="AA9" s="13">
        <v>0.37179487179487197</v>
      </c>
      <c r="AB9" s="13">
        <v>0.32653061224489799</v>
      </c>
      <c r="AC9" s="13">
        <v>0.19354838709677399</v>
      </c>
      <c r="AD9" s="13">
        <v>0.36363636363636398</v>
      </c>
      <c r="AE9" s="13"/>
      <c r="AF9" s="13">
        <v>0.31218274111675098</v>
      </c>
      <c r="AG9" s="13">
        <v>0.31465517241379298</v>
      </c>
      <c r="AH9" s="13"/>
      <c r="AI9" s="13">
        <v>0.36220472440944901</v>
      </c>
      <c r="AJ9" s="13">
        <v>0.25714285714285701</v>
      </c>
      <c r="AK9" s="13">
        <v>0.25766871165644201</v>
      </c>
      <c r="AL9" s="13"/>
      <c r="AM9" s="13">
        <v>0.30769230769230799</v>
      </c>
      <c r="AN9" s="13">
        <v>0.4</v>
      </c>
      <c r="AO9" s="13">
        <v>0.36764705882352899</v>
      </c>
      <c r="AP9" s="13"/>
      <c r="AQ9" s="13">
        <v>0.31372549019607798</v>
      </c>
      <c r="AR9" s="13">
        <v>0.311728395061728</v>
      </c>
      <c r="AS9" s="13"/>
      <c r="AT9" s="13">
        <v>0.30322580645161301</v>
      </c>
      <c r="AU9" s="13">
        <v>0.319654427645788</v>
      </c>
      <c r="AV9" s="13"/>
      <c r="AW9" s="13">
        <v>0.28488372093023301</v>
      </c>
      <c r="AX9" s="13">
        <v>0.32450331125827803</v>
      </c>
      <c r="AY9" s="13"/>
      <c r="AZ9" s="13">
        <v>0.33201581027667998</v>
      </c>
      <c r="BA9" s="13">
        <v>0.30352303523035201</v>
      </c>
      <c r="BB9" s="13"/>
      <c r="BC9" s="13">
        <v>0.29479768786127197</v>
      </c>
      <c r="BD9" s="13">
        <v>0.31858407079646001</v>
      </c>
      <c r="BE9" s="13"/>
      <c r="BF9" s="13">
        <v>0.26865671641791</v>
      </c>
      <c r="BG9" s="13">
        <v>0.31132075471698101</v>
      </c>
      <c r="BH9" s="13"/>
      <c r="BI9" s="13">
        <v>0.43859649122806998</v>
      </c>
      <c r="BJ9" s="13">
        <v>0.30122591943957999</v>
      </c>
      <c r="BK9" s="13"/>
      <c r="BL9" s="13">
        <v>0.34538152610441802</v>
      </c>
      <c r="BM9" s="13">
        <v>0.28150134048257403</v>
      </c>
    </row>
    <row r="10" spans="2:65" x14ac:dyDescent="0.3">
      <c r="B10" s="14" t="s">
        <v>401</v>
      </c>
      <c r="C10" s="13">
        <v>0.161392405063291</v>
      </c>
      <c r="D10" s="13">
        <v>0.167224080267559</v>
      </c>
      <c r="E10" s="13">
        <v>0.15407854984894301</v>
      </c>
      <c r="F10" s="13"/>
      <c r="G10" s="13">
        <v>0.2</v>
      </c>
      <c r="H10" s="13">
        <v>0.16875000000000001</v>
      </c>
      <c r="I10" s="13">
        <v>0.164179104477612</v>
      </c>
      <c r="J10" s="13">
        <v>0.20192307692307701</v>
      </c>
      <c r="K10" s="13">
        <v>0.12068965517241401</v>
      </c>
      <c r="L10" s="13">
        <v>8.7912087912087905E-2</v>
      </c>
      <c r="M10" s="13"/>
      <c r="N10" s="13">
        <v>0.19383259911894299</v>
      </c>
      <c r="O10" s="13">
        <v>0.14723926380368099</v>
      </c>
      <c r="P10" s="13">
        <v>0.16470588235294101</v>
      </c>
      <c r="Q10" s="13">
        <v>0.12987012987013</v>
      </c>
      <c r="R10" s="13"/>
      <c r="S10" s="13">
        <v>0.184</v>
      </c>
      <c r="T10" s="13">
        <v>0.16666666666666699</v>
      </c>
      <c r="U10" s="13">
        <v>0.14285714285714299</v>
      </c>
      <c r="V10" s="13">
        <v>0.16</v>
      </c>
      <c r="W10" s="13">
        <v>0.158730158730159</v>
      </c>
      <c r="X10" s="13">
        <v>0.17857142857142899</v>
      </c>
      <c r="Y10" s="13">
        <v>0.115384615384615</v>
      </c>
      <c r="Z10" s="13">
        <v>0.1875</v>
      </c>
      <c r="AA10" s="13">
        <v>0.141025641025641</v>
      </c>
      <c r="AB10" s="13">
        <v>8.1632653061224497E-2</v>
      </c>
      <c r="AC10" s="13">
        <v>0.32258064516128998</v>
      </c>
      <c r="AD10" s="13">
        <v>9.0909090909090898E-2</v>
      </c>
      <c r="AE10" s="13"/>
      <c r="AF10" s="13">
        <v>0.17512690355329899</v>
      </c>
      <c r="AG10" s="13">
        <v>0.13793103448275901</v>
      </c>
      <c r="AH10" s="13"/>
      <c r="AI10" s="13">
        <v>0.196850393700787</v>
      </c>
      <c r="AJ10" s="13">
        <v>0.25714285714285701</v>
      </c>
      <c r="AK10" s="13">
        <v>0.159509202453988</v>
      </c>
      <c r="AL10" s="13"/>
      <c r="AM10" s="13">
        <v>0.230769230769231</v>
      </c>
      <c r="AN10" s="13">
        <v>0.16</v>
      </c>
      <c r="AO10" s="13">
        <v>0.20588235294117599</v>
      </c>
      <c r="AP10" s="13"/>
      <c r="AQ10" s="13">
        <v>0.15359477124182999</v>
      </c>
      <c r="AR10" s="13">
        <v>0.16666666666666699</v>
      </c>
      <c r="AS10" s="13"/>
      <c r="AT10" s="13">
        <v>0.12903225806451599</v>
      </c>
      <c r="AU10" s="13">
        <v>0.170626349892009</v>
      </c>
      <c r="AV10" s="13"/>
      <c r="AW10" s="13">
        <v>0.22093023255814001</v>
      </c>
      <c r="AX10" s="13">
        <v>0.136865342163355</v>
      </c>
      <c r="AY10" s="13"/>
      <c r="AZ10" s="13">
        <v>0.126482213438735</v>
      </c>
      <c r="BA10" s="13">
        <v>0.181571815718157</v>
      </c>
      <c r="BB10" s="13"/>
      <c r="BC10" s="13">
        <v>0.16184971098265899</v>
      </c>
      <c r="BD10" s="13">
        <v>0.20353982300885001</v>
      </c>
      <c r="BE10" s="13"/>
      <c r="BF10" s="13">
        <v>0.19402985074626899</v>
      </c>
      <c r="BG10" s="13">
        <v>0.14150943396226401</v>
      </c>
      <c r="BH10" s="13"/>
      <c r="BI10" s="13">
        <v>0.157894736842105</v>
      </c>
      <c r="BJ10" s="13">
        <v>0.16112084063047299</v>
      </c>
      <c r="BK10" s="13"/>
      <c r="BL10" s="13">
        <v>0.19277108433734899</v>
      </c>
      <c r="BM10" s="13">
        <v>0.13941018766756</v>
      </c>
    </row>
    <row r="11" spans="2:65" x14ac:dyDescent="0.3">
      <c r="B11" s="14" t="s">
        <v>73</v>
      </c>
      <c r="C11" s="13">
        <v>0.102848101265823</v>
      </c>
      <c r="D11" s="13">
        <v>9.6989966555184007E-2</v>
      </c>
      <c r="E11" s="13">
        <v>0.108761329305136</v>
      </c>
      <c r="F11" s="13"/>
      <c r="G11" s="13">
        <v>0.129411764705882</v>
      </c>
      <c r="H11" s="13">
        <v>8.7499999999999994E-2</v>
      </c>
      <c r="I11" s="13">
        <v>0.111940298507463</v>
      </c>
      <c r="J11" s="13">
        <v>0.125</v>
      </c>
      <c r="K11" s="13">
        <v>6.8965517241379296E-2</v>
      </c>
      <c r="L11" s="13">
        <v>8.7912087912087905E-2</v>
      </c>
      <c r="M11" s="13"/>
      <c r="N11" s="13">
        <v>0.101321585903084</v>
      </c>
      <c r="O11" s="13">
        <v>0.110429447852761</v>
      </c>
      <c r="P11" s="13">
        <v>0.129411764705882</v>
      </c>
      <c r="Q11" s="13">
        <v>8.4415584415584402E-2</v>
      </c>
      <c r="R11" s="13"/>
      <c r="S11" s="13">
        <v>8.7999999999999995E-2</v>
      </c>
      <c r="T11" s="13">
        <v>0.10606060606060599</v>
      </c>
      <c r="U11" s="13">
        <v>0.17142857142857101</v>
      </c>
      <c r="V11" s="13">
        <v>0.14000000000000001</v>
      </c>
      <c r="W11" s="13">
        <v>1.58730158730159E-2</v>
      </c>
      <c r="X11" s="13">
        <v>0.125</v>
      </c>
      <c r="Y11" s="13">
        <v>0.134615384615385</v>
      </c>
      <c r="Z11" s="13">
        <v>0.1875</v>
      </c>
      <c r="AA11" s="13">
        <v>3.8461538461538498E-2</v>
      </c>
      <c r="AB11" s="13">
        <v>0.16326530612244899</v>
      </c>
      <c r="AC11" s="13">
        <v>0.12903225806451599</v>
      </c>
      <c r="AD11" s="13">
        <v>9.0909090909090898E-2</v>
      </c>
      <c r="AE11" s="13"/>
      <c r="AF11" s="13">
        <v>0.109137055837563</v>
      </c>
      <c r="AG11" s="13">
        <v>9.4827586206896505E-2</v>
      </c>
      <c r="AH11" s="13"/>
      <c r="AI11" s="13">
        <v>8.6614173228346497E-2</v>
      </c>
      <c r="AJ11" s="13">
        <v>5.7142857142857099E-2</v>
      </c>
      <c r="AK11" s="13">
        <v>0.14723926380368099</v>
      </c>
      <c r="AL11" s="13"/>
      <c r="AM11" s="13">
        <v>7.69230769230769E-2</v>
      </c>
      <c r="AN11" s="13">
        <v>0.12</v>
      </c>
      <c r="AO11" s="13">
        <v>7.3529411764705899E-2</v>
      </c>
      <c r="AP11" s="13"/>
      <c r="AQ11" s="13">
        <v>5.8823529411764698E-2</v>
      </c>
      <c r="AR11" s="13">
        <v>0.141975308641975</v>
      </c>
      <c r="AS11" s="13"/>
      <c r="AT11" s="13">
        <v>0.103225806451613</v>
      </c>
      <c r="AU11" s="13">
        <v>0.103671706263499</v>
      </c>
      <c r="AV11" s="13"/>
      <c r="AW11" s="13">
        <v>0.122093023255814</v>
      </c>
      <c r="AX11" s="13">
        <v>9.27152317880795E-2</v>
      </c>
      <c r="AY11" s="13"/>
      <c r="AZ11" s="13">
        <v>0.13438735177865599</v>
      </c>
      <c r="BA11" s="13">
        <v>8.4010840108401097E-2</v>
      </c>
      <c r="BB11" s="13"/>
      <c r="BC11" s="13">
        <v>0.10404624277456601</v>
      </c>
      <c r="BD11" s="13">
        <v>8.8495575221238895E-2</v>
      </c>
      <c r="BE11" s="13"/>
      <c r="BF11" s="13">
        <v>7.4626865671641798E-2</v>
      </c>
      <c r="BG11" s="13">
        <v>0.122641509433962</v>
      </c>
      <c r="BH11" s="13"/>
      <c r="BI11" s="13">
        <v>7.0175438596491196E-2</v>
      </c>
      <c r="BJ11" s="13">
        <v>0.10683012259194399</v>
      </c>
      <c r="BK11" s="13"/>
      <c r="BL11" s="13">
        <v>0.100401606425703</v>
      </c>
      <c r="BM11" s="13">
        <v>0.10723860589812299</v>
      </c>
    </row>
    <row r="12" spans="2:65" x14ac:dyDescent="0.3">
      <c r="B12" s="14" t="s">
        <v>402</v>
      </c>
      <c r="C12" s="13">
        <v>5.8544303797468403E-2</v>
      </c>
      <c r="D12" s="13">
        <v>5.0167224080267601E-2</v>
      </c>
      <c r="E12" s="13">
        <v>6.3444108761329304E-2</v>
      </c>
      <c r="F12" s="13"/>
      <c r="G12" s="13">
        <v>7.0588235294117604E-2</v>
      </c>
      <c r="H12" s="13">
        <v>6.8750000000000006E-2</v>
      </c>
      <c r="I12" s="13">
        <v>5.9701492537313397E-2</v>
      </c>
      <c r="J12" s="13">
        <v>4.80769230769231E-2</v>
      </c>
      <c r="K12" s="13">
        <v>5.1724137931034503E-2</v>
      </c>
      <c r="L12" s="13">
        <v>4.3956043956044001E-2</v>
      </c>
      <c r="M12" s="13"/>
      <c r="N12" s="13">
        <v>7.0484581497797405E-2</v>
      </c>
      <c r="O12" s="13">
        <v>7.3619631901840496E-2</v>
      </c>
      <c r="P12" s="13">
        <v>1.1764705882352899E-2</v>
      </c>
      <c r="Q12" s="13">
        <v>3.8961038961039002E-2</v>
      </c>
      <c r="R12" s="13"/>
      <c r="S12" s="13">
        <v>5.6000000000000001E-2</v>
      </c>
      <c r="T12" s="13">
        <v>6.0606060606060601E-2</v>
      </c>
      <c r="U12" s="13">
        <v>8.5714285714285701E-2</v>
      </c>
      <c r="V12" s="13">
        <v>0.02</v>
      </c>
      <c r="W12" s="13">
        <v>9.5238095238095205E-2</v>
      </c>
      <c r="X12" s="13">
        <v>7.1428571428571397E-2</v>
      </c>
      <c r="Y12" s="13">
        <v>0</v>
      </c>
      <c r="Z12" s="13">
        <v>6.25E-2</v>
      </c>
      <c r="AA12" s="13">
        <v>3.8461538461538498E-2</v>
      </c>
      <c r="AB12" s="13">
        <v>6.1224489795918401E-2</v>
      </c>
      <c r="AC12" s="13">
        <v>0.12903225806451599</v>
      </c>
      <c r="AD12" s="13">
        <v>9.0909090909090898E-2</v>
      </c>
      <c r="AE12" s="13"/>
      <c r="AF12" s="13">
        <v>7.1065989847715699E-2</v>
      </c>
      <c r="AG12" s="13">
        <v>3.8793103448275898E-2</v>
      </c>
      <c r="AH12" s="13"/>
      <c r="AI12" s="13">
        <v>7.0866141732283505E-2</v>
      </c>
      <c r="AJ12" s="13">
        <v>2.8571428571428598E-2</v>
      </c>
      <c r="AK12" s="13">
        <v>7.9754601226993904E-2</v>
      </c>
      <c r="AL12" s="13"/>
      <c r="AM12" s="13">
        <v>2.5641025641025599E-2</v>
      </c>
      <c r="AN12" s="13">
        <v>0.04</v>
      </c>
      <c r="AO12" s="13">
        <v>0.10294117647058799</v>
      </c>
      <c r="AP12" s="13"/>
      <c r="AQ12" s="13">
        <v>5.8823529411764698E-2</v>
      </c>
      <c r="AR12" s="13">
        <v>5.8641975308642E-2</v>
      </c>
      <c r="AS12" s="13"/>
      <c r="AT12" s="13">
        <v>4.5161290322580601E-2</v>
      </c>
      <c r="AU12" s="13">
        <v>6.0475161987040997E-2</v>
      </c>
      <c r="AV12" s="13"/>
      <c r="AW12" s="13">
        <v>9.3023255813953501E-2</v>
      </c>
      <c r="AX12" s="13">
        <v>4.41501103752759E-2</v>
      </c>
      <c r="AY12" s="13"/>
      <c r="AZ12" s="13">
        <v>7.5098814229248995E-2</v>
      </c>
      <c r="BA12" s="13">
        <v>4.6070460704606998E-2</v>
      </c>
      <c r="BB12" s="13"/>
      <c r="BC12" s="13">
        <v>9.2485549132948E-2</v>
      </c>
      <c r="BD12" s="13">
        <v>3.5398230088495602E-2</v>
      </c>
      <c r="BE12" s="13"/>
      <c r="BF12" s="13">
        <v>7.4626865671641798E-2</v>
      </c>
      <c r="BG12" s="13">
        <v>0.10377358490565999</v>
      </c>
      <c r="BH12" s="13"/>
      <c r="BI12" s="13">
        <v>7.0175438596491196E-2</v>
      </c>
      <c r="BJ12" s="13">
        <v>5.6042031523642698E-2</v>
      </c>
      <c r="BK12" s="13"/>
      <c r="BL12" s="13">
        <v>8.8353413654618504E-2</v>
      </c>
      <c r="BM12" s="13">
        <v>4.0214477211796197E-2</v>
      </c>
    </row>
    <row r="13" spans="2:65" x14ac:dyDescent="0.3">
      <c r="B13" s="14" t="s">
        <v>91</v>
      </c>
      <c r="C13" s="13">
        <v>3.3227848101265799E-2</v>
      </c>
      <c r="D13" s="13">
        <v>2.0066889632107E-2</v>
      </c>
      <c r="E13" s="13">
        <v>4.5317220543806602E-2</v>
      </c>
      <c r="F13" s="13"/>
      <c r="G13" s="13">
        <v>4.7058823529411799E-2</v>
      </c>
      <c r="H13" s="13">
        <v>2.5000000000000001E-2</v>
      </c>
      <c r="I13" s="13">
        <v>1.49253731343284E-2</v>
      </c>
      <c r="J13" s="13">
        <v>4.80769230769231E-2</v>
      </c>
      <c r="K13" s="13">
        <v>3.4482758620689703E-2</v>
      </c>
      <c r="L13" s="13">
        <v>4.3956043956044001E-2</v>
      </c>
      <c r="M13" s="13"/>
      <c r="N13" s="13">
        <v>3.5242290748898703E-2</v>
      </c>
      <c r="O13" s="13">
        <v>5.5214723926380403E-2</v>
      </c>
      <c r="P13" s="13">
        <v>0</v>
      </c>
      <c r="Q13" s="13">
        <v>2.5974025974026E-2</v>
      </c>
      <c r="R13" s="13"/>
      <c r="S13" s="13">
        <v>2.4E-2</v>
      </c>
      <c r="T13" s="13">
        <v>1.5151515151515201E-2</v>
      </c>
      <c r="U13" s="13">
        <v>0</v>
      </c>
      <c r="V13" s="13">
        <v>0.04</v>
      </c>
      <c r="W13" s="13">
        <v>4.7619047619047603E-2</v>
      </c>
      <c r="X13" s="13">
        <v>5.3571428571428603E-2</v>
      </c>
      <c r="Y13" s="13">
        <v>3.8461538461538498E-2</v>
      </c>
      <c r="Z13" s="13">
        <v>0</v>
      </c>
      <c r="AA13" s="13">
        <v>5.1282051282051301E-2</v>
      </c>
      <c r="AB13" s="13">
        <v>2.04081632653061E-2</v>
      </c>
      <c r="AC13" s="13">
        <v>0</v>
      </c>
      <c r="AD13" s="13">
        <v>0.18181818181818199</v>
      </c>
      <c r="AE13" s="13"/>
      <c r="AF13" s="13">
        <v>2.0304568527918801E-2</v>
      </c>
      <c r="AG13" s="13">
        <v>5.6034482758620698E-2</v>
      </c>
      <c r="AH13" s="13"/>
      <c r="AI13" s="13">
        <v>7.8740157480314994E-3</v>
      </c>
      <c r="AJ13" s="13">
        <v>0</v>
      </c>
      <c r="AK13" s="13">
        <v>4.2944785276073601E-2</v>
      </c>
      <c r="AL13" s="13"/>
      <c r="AM13" s="13">
        <v>0</v>
      </c>
      <c r="AN13" s="13">
        <v>0</v>
      </c>
      <c r="AO13" s="13">
        <v>1.4705882352941201E-2</v>
      </c>
      <c r="AP13" s="13"/>
      <c r="AQ13" s="13">
        <v>3.2679738562091498E-2</v>
      </c>
      <c r="AR13" s="13">
        <v>3.3950617283950602E-2</v>
      </c>
      <c r="AS13" s="13"/>
      <c r="AT13" s="13">
        <v>6.4516129032258104E-2</v>
      </c>
      <c r="AU13" s="13">
        <v>2.1598272138228899E-2</v>
      </c>
      <c r="AV13" s="13"/>
      <c r="AW13" s="13">
        <v>1.16279069767442E-2</v>
      </c>
      <c r="AX13" s="13">
        <v>4.1942604856512099E-2</v>
      </c>
      <c r="AY13" s="13"/>
      <c r="AZ13" s="13">
        <v>2.7667984189723299E-2</v>
      </c>
      <c r="BA13" s="13">
        <v>3.2520325203252001E-2</v>
      </c>
      <c r="BB13" s="13"/>
      <c r="BC13" s="13">
        <v>2.8901734104046201E-2</v>
      </c>
      <c r="BD13" s="13">
        <v>1.7699115044247801E-2</v>
      </c>
      <c r="BE13" s="13"/>
      <c r="BF13" s="13">
        <v>4.47761194029851E-2</v>
      </c>
      <c r="BG13" s="13">
        <v>1.88679245283019E-2</v>
      </c>
      <c r="BH13" s="13"/>
      <c r="BI13" s="13">
        <v>0</v>
      </c>
      <c r="BJ13" s="13">
        <v>3.6777583187390502E-2</v>
      </c>
      <c r="BK13" s="13"/>
      <c r="BL13" s="13">
        <v>2.00803212851406E-2</v>
      </c>
      <c r="BM13" s="13">
        <v>4.2895442359249303E-2</v>
      </c>
    </row>
    <row r="14" spans="2:65" x14ac:dyDescent="0.3">
      <c r="B14" s="14" t="s">
        <v>76</v>
      </c>
      <c r="C14" s="17">
        <v>0.643987341772152</v>
      </c>
      <c r="D14" s="17">
        <v>0.66555183946488305</v>
      </c>
      <c r="E14" s="17">
        <v>0.62839879154078504</v>
      </c>
      <c r="F14" s="17"/>
      <c r="G14" s="17">
        <v>0.55294117647058805</v>
      </c>
      <c r="H14" s="17">
        <v>0.65</v>
      </c>
      <c r="I14" s="17">
        <v>0.64925373134328401</v>
      </c>
      <c r="J14" s="17">
        <v>0.57692307692307698</v>
      </c>
      <c r="K14" s="17">
        <v>0.72413793103448298</v>
      </c>
      <c r="L14" s="17">
        <v>0.73626373626373598</v>
      </c>
      <c r="M14" s="17"/>
      <c r="N14" s="17">
        <v>0.59911894273127797</v>
      </c>
      <c r="O14" s="17">
        <v>0.61349693251533699</v>
      </c>
      <c r="P14" s="17">
        <v>0.69411764705882395</v>
      </c>
      <c r="Q14" s="17">
        <v>0.72077922077922096</v>
      </c>
      <c r="R14" s="17"/>
      <c r="S14" s="17">
        <v>0.64800000000000002</v>
      </c>
      <c r="T14" s="17">
        <v>0.65151515151515205</v>
      </c>
      <c r="U14" s="17">
        <v>0.6</v>
      </c>
      <c r="V14" s="17">
        <v>0.64</v>
      </c>
      <c r="W14" s="17">
        <v>0.682539682539683</v>
      </c>
      <c r="X14" s="17">
        <v>0.57142857142857095</v>
      </c>
      <c r="Y14" s="17">
        <v>0.71153846153846101</v>
      </c>
      <c r="Z14" s="17">
        <v>0.5625</v>
      </c>
      <c r="AA14" s="17">
        <v>0.73076923076923095</v>
      </c>
      <c r="AB14" s="17">
        <v>0.67346938775510201</v>
      </c>
      <c r="AC14" s="17">
        <v>0.41935483870967699</v>
      </c>
      <c r="AD14" s="17">
        <v>0.54545454545454497</v>
      </c>
      <c r="AE14" s="17"/>
      <c r="AF14" s="17">
        <v>0.62436548223350297</v>
      </c>
      <c r="AG14" s="17">
        <v>0.67241379310344795</v>
      </c>
      <c r="AH14" s="17"/>
      <c r="AI14" s="17">
        <v>0.63779527559055105</v>
      </c>
      <c r="AJ14" s="17">
        <v>0.65714285714285703</v>
      </c>
      <c r="AK14" s="17">
        <v>0.57055214723926395</v>
      </c>
      <c r="AL14" s="17"/>
      <c r="AM14" s="17">
        <v>0.66666666666666696</v>
      </c>
      <c r="AN14" s="17">
        <v>0.68</v>
      </c>
      <c r="AO14" s="17">
        <v>0.60294117647058798</v>
      </c>
      <c r="AP14" s="17"/>
      <c r="AQ14" s="17">
        <v>0.69607843137254899</v>
      </c>
      <c r="AR14" s="17">
        <v>0.59876543209876498</v>
      </c>
      <c r="AS14" s="17"/>
      <c r="AT14" s="17">
        <v>0.65806451612903205</v>
      </c>
      <c r="AU14" s="17">
        <v>0.64362850971922203</v>
      </c>
      <c r="AV14" s="17"/>
      <c r="AW14" s="17">
        <v>0.55232558139534904</v>
      </c>
      <c r="AX14" s="17">
        <v>0.68432671081677698</v>
      </c>
      <c r="AY14" s="17"/>
      <c r="AZ14" s="17">
        <v>0.63636363636363602</v>
      </c>
      <c r="BA14" s="17">
        <v>0.655826558265583</v>
      </c>
      <c r="BB14" s="17"/>
      <c r="BC14" s="17">
        <v>0.61271676300578004</v>
      </c>
      <c r="BD14" s="17">
        <v>0.65486725663716805</v>
      </c>
      <c r="BE14" s="17"/>
      <c r="BF14" s="17">
        <v>0.61194029850746301</v>
      </c>
      <c r="BG14" s="17">
        <v>0.61320754716981096</v>
      </c>
      <c r="BH14" s="17"/>
      <c r="BI14" s="17">
        <v>0.70175438596491202</v>
      </c>
      <c r="BJ14" s="17">
        <v>0.63922942206654998</v>
      </c>
      <c r="BK14" s="17"/>
      <c r="BL14" s="17">
        <v>0.59839357429718898</v>
      </c>
      <c r="BM14" s="17">
        <v>0.670241286863271</v>
      </c>
    </row>
    <row r="15" spans="2:65" x14ac:dyDescent="0.3">
      <c r="B15" s="14" t="s">
        <v>77</v>
      </c>
      <c r="C15" s="17">
        <v>0.161392405063291</v>
      </c>
      <c r="D15" s="17">
        <v>0.14715719063545199</v>
      </c>
      <c r="E15" s="17">
        <v>0.17220543806646499</v>
      </c>
      <c r="F15" s="17"/>
      <c r="G15" s="17">
        <v>0.2</v>
      </c>
      <c r="H15" s="17">
        <v>0.15625</v>
      </c>
      <c r="I15" s="17">
        <v>0.171641791044776</v>
      </c>
      <c r="J15" s="17">
        <v>0.17307692307692299</v>
      </c>
      <c r="K15" s="17">
        <v>0.12068965517241401</v>
      </c>
      <c r="L15" s="17">
        <v>0.13186813186813201</v>
      </c>
      <c r="M15" s="17"/>
      <c r="N15" s="17">
        <v>0.171806167400881</v>
      </c>
      <c r="O15" s="17">
        <v>0.184049079754601</v>
      </c>
      <c r="P15" s="17">
        <v>0.14117647058823499</v>
      </c>
      <c r="Q15" s="17">
        <v>0.123376623376623</v>
      </c>
      <c r="R15" s="17"/>
      <c r="S15" s="17">
        <v>0.14399999999999999</v>
      </c>
      <c r="T15" s="17">
        <v>0.16666666666666699</v>
      </c>
      <c r="U15" s="17">
        <v>0.25714285714285701</v>
      </c>
      <c r="V15" s="17">
        <v>0.16</v>
      </c>
      <c r="W15" s="17">
        <v>0.11111111111111099</v>
      </c>
      <c r="X15" s="17">
        <v>0.19642857142857101</v>
      </c>
      <c r="Y15" s="17">
        <v>0.134615384615385</v>
      </c>
      <c r="Z15" s="17">
        <v>0.25</v>
      </c>
      <c r="AA15" s="17">
        <v>7.69230769230769E-2</v>
      </c>
      <c r="AB15" s="17">
        <v>0.22448979591836701</v>
      </c>
      <c r="AC15" s="17">
        <v>0.25806451612903197</v>
      </c>
      <c r="AD15" s="17">
        <v>0.18181818181818199</v>
      </c>
      <c r="AE15" s="17"/>
      <c r="AF15" s="17">
        <v>0.18020304568527901</v>
      </c>
      <c r="AG15" s="17">
        <v>0.13362068965517199</v>
      </c>
      <c r="AH15" s="17"/>
      <c r="AI15" s="17">
        <v>0.15748031496063</v>
      </c>
      <c r="AJ15" s="17">
        <v>8.5714285714285701E-2</v>
      </c>
      <c r="AK15" s="17">
        <v>0.22699386503067501</v>
      </c>
      <c r="AL15" s="17"/>
      <c r="AM15" s="17">
        <v>0.102564102564103</v>
      </c>
      <c r="AN15" s="17">
        <v>0.16</v>
      </c>
      <c r="AO15" s="17">
        <v>0.17647058823529399</v>
      </c>
      <c r="AP15" s="17"/>
      <c r="AQ15" s="17">
        <v>0.11764705882352899</v>
      </c>
      <c r="AR15" s="17">
        <v>0.20061728395061701</v>
      </c>
      <c r="AS15" s="17"/>
      <c r="AT15" s="17">
        <v>0.14838709677419401</v>
      </c>
      <c r="AU15" s="17">
        <v>0.16414686825054001</v>
      </c>
      <c r="AV15" s="17"/>
      <c r="AW15" s="17">
        <v>0.21511627906976699</v>
      </c>
      <c r="AX15" s="17">
        <v>0.136865342163355</v>
      </c>
      <c r="AY15" s="17"/>
      <c r="AZ15" s="17">
        <v>0.20948616600790501</v>
      </c>
      <c r="BA15" s="17">
        <v>0.13008130081300801</v>
      </c>
      <c r="BB15" s="17"/>
      <c r="BC15" s="17">
        <v>0.19653179190751399</v>
      </c>
      <c r="BD15" s="17">
        <v>0.123893805309735</v>
      </c>
      <c r="BE15" s="17"/>
      <c r="BF15" s="17">
        <v>0.14925373134328401</v>
      </c>
      <c r="BG15" s="17">
        <v>0.22641509433962301</v>
      </c>
      <c r="BH15" s="17"/>
      <c r="BI15" s="17">
        <v>0.140350877192982</v>
      </c>
      <c r="BJ15" s="17">
        <v>0.162872154115587</v>
      </c>
      <c r="BK15" s="17"/>
      <c r="BL15" s="17">
        <v>0.188755020080321</v>
      </c>
      <c r="BM15" s="17">
        <v>0.14745308310992</v>
      </c>
    </row>
    <row r="16" spans="2:65" x14ac:dyDescent="0.3">
      <c r="B16" s="14" t="s">
        <v>78</v>
      </c>
      <c r="C16" s="18">
        <v>0.482594936708861</v>
      </c>
      <c r="D16" s="18">
        <v>0.51839464882943098</v>
      </c>
      <c r="E16" s="18">
        <v>0.45619335347432</v>
      </c>
      <c r="F16" s="18"/>
      <c r="G16" s="18">
        <v>0.35294117647058798</v>
      </c>
      <c r="H16" s="18">
        <v>0.49375000000000002</v>
      </c>
      <c r="I16" s="18">
        <v>0.47761194029850701</v>
      </c>
      <c r="J16" s="18">
        <v>0.40384615384615402</v>
      </c>
      <c r="K16" s="18">
        <v>0.60344827586206895</v>
      </c>
      <c r="L16" s="18">
        <v>0.60439560439560402</v>
      </c>
      <c r="M16" s="18"/>
      <c r="N16" s="18">
        <v>0.42731277533039602</v>
      </c>
      <c r="O16" s="18">
        <v>0.42944785276073599</v>
      </c>
      <c r="P16" s="18">
        <v>0.55294117647058805</v>
      </c>
      <c r="Q16" s="18">
        <v>0.59740259740259705</v>
      </c>
      <c r="R16" s="18"/>
      <c r="S16" s="18">
        <v>0.504</v>
      </c>
      <c r="T16" s="18">
        <v>0.48484848484848497</v>
      </c>
      <c r="U16" s="18">
        <v>0.34285714285714303</v>
      </c>
      <c r="V16" s="18">
        <v>0.48</v>
      </c>
      <c r="W16" s="18">
        <v>0.57142857142857095</v>
      </c>
      <c r="X16" s="18">
        <v>0.375</v>
      </c>
      <c r="Y16" s="18">
        <v>0.57692307692307698</v>
      </c>
      <c r="Z16" s="18">
        <v>0.3125</v>
      </c>
      <c r="AA16" s="18">
        <v>0.65384615384615397</v>
      </c>
      <c r="AB16" s="18">
        <v>0.44897959183673503</v>
      </c>
      <c r="AC16" s="18">
        <v>0.16129032258064499</v>
      </c>
      <c r="AD16" s="18">
        <v>0.36363636363636398</v>
      </c>
      <c r="AE16" s="18"/>
      <c r="AF16" s="18">
        <v>0.44416243654822302</v>
      </c>
      <c r="AG16" s="18">
        <v>0.53879310344827602</v>
      </c>
      <c r="AH16" s="18"/>
      <c r="AI16" s="18">
        <v>0.48031496062992102</v>
      </c>
      <c r="AJ16" s="18">
        <v>0.57142857142857095</v>
      </c>
      <c r="AK16" s="18">
        <v>0.34355828220858903</v>
      </c>
      <c r="AL16" s="18"/>
      <c r="AM16" s="18">
        <v>0.56410256410256399</v>
      </c>
      <c r="AN16" s="18">
        <v>0.52</v>
      </c>
      <c r="AO16" s="18">
        <v>0.42647058823529399</v>
      </c>
      <c r="AP16" s="18"/>
      <c r="AQ16" s="18">
        <v>0.57843137254902</v>
      </c>
      <c r="AR16" s="18">
        <v>0.39814814814814797</v>
      </c>
      <c r="AS16" s="18"/>
      <c r="AT16" s="18">
        <v>0.50967741935483901</v>
      </c>
      <c r="AU16" s="18">
        <v>0.479481641468683</v>
      </c>
      <c r="AV16" s="18"/>
      <c r="AW16" s="18">
        <v>0.337209302325581</v>
      </c>
      <c r="AX16" s="18">
        <v>0.54746136865342199</v>
      </c>
      <c r="AY16" s="18"/>
      <c r="AZ16" s="18">
        <v>0.42687747035573098</v>
      </c>
      <c r="BA16" s="18">
        <v>0.52574525745257406</v>
      </c>
      <c r="BB16" s="18"/>
      <c r="BC16" s="18">
        <v>0.41618497109826602</v>
      </c>
      <c r="BD16" s="18">
        <v>0.53097345132743401</v>
      </c>
      <c r="BE16" s="18"/>
      <c r="BF16" s="18">
        <v>0.462686567164179</v>
      </c>
      <c r="BG16" s="18">
        <v>0.38679245283018898</v>
      </c>
      <c r="BH16" s="18"/>
      <c r="BI16" s="18">
        <v>0.56140350877193002</v>
      </c>
      <c r="BJ16" s="18">
        <v>0.476357267950963</v>
      </c>
      <c r="BK16" s="18"/>
      <c r="BL16" s="18">
        <v>0.40963855421686701</v>
      </c>
      <c r="BM16" s="18">
        <v>0.522788203753351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632</v>
      </c>
      <c r="D7" s="10">
        <v>299</v>
      </c>
      <c r="E7" s="10">
        <v>331</v>
      </c>
      <c r="F7" s="10"/>
      <c r="G7" s="10">
        <v>85</v>
      </c>
      <c r="H7" s="10">
        <v>160</v>
      </c>
      <c r="I7" s="10">
        <v>134</v>
      </c>
      <c r="J7" s="10">
        <v>104</v>
      </c>
      <c r="K7" s="10">
        <v>58</v>
      </c>
      <c r="L7" s="10">
        <v>91</v>
      </c>
      <c r="M7" s="10"/>
      <c r="N7" s="10">
        <v>227</v>
      </c>
      <c r="O7" s="10">
        <v>163</v>
      </c>
      <c r="P7" s="10">
        <v>85</v>
      </c>
      <c r="Q7" s="10">
        <v>154</v>
      </c>
      <c r="R7" s="10"/>
      <c r="S7" s="10">
        <v>125</v>
      </c>
      <c r="T7" s="10">
        <v>66</v>
      </c>
      <c r="U7" s="10">
        <v>35</v>
      </c>
      <c r="V7" s="10">
        <v>50</v>
      </c>
      <c r="W7" s="10">
        <v>63</v>
      </c>
      <c r="X7" s="10">
        <v>56</v>
      </c>
      <c r="Y7" s="10">
        <v>52</v>
      </c>
      <c r="Z7" s="10">
        <v>16</v>
      </c>
      <c r="AA7" s="10">
        <v>78</v>
      </c>
      <c r="AB7" s="10">
        <v>49</v>
      </c>
      <c r="AC7" s="10">
        <v>31</v>
      </c>
      <c r="AD7" s="10">
        <v>11</v>
      </c>
      <c r="AE7" s="10"/>
      <c r="AF7" s="10">
        <v>394</v>
      </c>
      <c r="AG7" s="10">
        <v>232</v>
      </c>
      <c r="AH7" s="10"/>
      <c r="AI7" s="10">
        <v>127</v>
      </c>
      <c r="AJ7" s="10">
        <v>35</v>
      </c>
      <c r="AK7" s="10">
        <v>163</v>
      </c>
      <c r="AL7" s="10"/>
      <c r="AM7" s="10">
        <v>39</v>
      </c>
      <c r="AN7" s="10">
        <v>25</v>
      </c>
      <c r="AO7" s="10">
        <v>68</v>
      </c>
      <c r="AP7" s="10"/>
      <c r="AQ7" s="10">
        <v>306</v>
      </c>
      <c r="AR7" s="10">
        <v>324</v>
      </c>
      <c r="AS7" s="10"/>
      <c r="AT7" s="10">
        <v>155</v>
      </c>
      <c r="AU7" s="10">
        <v>463</v>
      </c>
      <c r="AV7" s="10"/>
      <c r="AW7" s="10">
        <v>172</v>
      </c>
      <c r="AX7" s="10">
        <v>453</v>
      </c>
      <c r="AY7" s="10"/>
      <c r="AZ7" s="10">
        <v>253</v>
      </c>
      <c r="BA7" s="10">
        <v>369</v>
      </c>
      <c r="BB7" s="10"/>
      <c r="BC7" s="10">
        <v>173</v>
      </c>
      <c r="BD7" s="10">
        <v>113</v>
      </c>
      <c r="BE7" s="10"/>
      <c r="BF7" s="10">
        <v>67</v>
      </c>
      <c r="BG7" s="10">
        <v>106</v>
      </c>
      <c r="BH7" s="10"/>
      <c r="BI7" s="10">
        <v>57</v>
      </c>
      <c r="BJ7" s="10">
        <v>571</v>
      </c>
      <c r="BK7" s="10"/>
      <c r="BL7" s="10">
        <v>249</v>
      </c>
      <c r="BM7" s="10">
        <v>373</v>
      </c>
    </row>
    <row r="8" spans="2:65" x14ac:dyDescent="0.3">
      <c r="B8" s="14" t="s">
        <v>400</v>
      </c>
      <c r="C8" s="13">
        <v>0.261075949367089</v>
      </c>
      <c r="D8" s="13">
        <v>0.27090301003344502</v>
      </c>
      <c r="E8" s="13">
        <v>0.25377643504531699</v>
      </c>
      <c r="F8" s="13"/>
      <c r="G8" s="13">
        <v>0.17647058823529399</v>
      </c>
      <c r="H8" s="13">
        <v>0.28749999999999998</v>
      </c>
      <c r="I8" s="13">
        <v>0.32089552238806002</v>
      </c>
      <c r="J8" s="13">
        <v>0.21153846153846201</v>
      </c>
      <c r="K8" s="13">
        <v>0.24137931034482801</v>
      </c>
      <c r="L8" s="13">
        <v>0.27472527472527503</v>
      </c>
      <c r="M8" s="13"/>
      <c r="N8" s="13">
        <v>0.246696035242291</v>
      </c>
      <c r="O8" s="13">
        <v>0.20245398773006101</v>
      </c>
      <c r="P8" s="13">
        <v>0.29411764705882398</v>
      </c>
      <c r="Q8" s="13">
        <v>0.331168831168831</v>
      </c>
      <c r="R8" s="13"/>
      <c r="S8" s="13">
        <v>0.27200000000000002</v>
      </c>
      <c r="T8" s="13">
        <v>0.21212121212121199</v>
      </c>
      <c r="U8" s="13">
        <v>0.25714285714285701</v>
      </c>
      <c r="V8" s="13">
        <v>0.18</v>
      </c>
      <c r="W8" s="13">
        <v>0.26984126984126999</v>
      </c>
      <c r="X8" s="13">
        <v>0.33928571428571402</v>
      </c>
      <c r="Y8" s="13">
        <v>0.30769230769230799</v>
      </c>
      <c r="Z8" s="13">
        <v>0.375</v>
      </c>
      <c r="AA8" s="13">
        <v>0.29487179487179499</v>
      </c>
      <c r="AB8" s="13">
        <v>0.26530612244898</v>
      </c>
      <c r="AC8" s="13">
        <v>0.16129032258064499</v>
      </c>
      <c r="AD8" s="13">
        <v>0</v>
      </c>
      <c r="AE8" s="13"/>
      <c r="AF8" s="13">
        <v>0.26649746192893398</v>
      </c>
      <c r="AG8" s="13">
        <v>0.25862068965517199</v>
      </c>
      <c r="AH8" s="13"/>
      <c r="AI8" s="13">
        <v>0.23622047244094499</v>
      </c>
      <c r="AJ8" s="13">
        <v>0.51428571428571401</v>
      </c>
      <c r="AK8" s="13">
        <v>0.22699386503067501</v>
      </c>
      <c r="AL8" s="13"/>
      <c r="AM8" s="13">
        <v>0.41025641025641002</v>
      </c>
      <c r="AN8" s="13">
        <v>0.44</v>
      </c>
      <c r="AO8" s="13">
        <v>0.161764705882353</v>
      </c>
      <c r="AP8" s="13"/>
      <c r="AQ8" s="13">
        <v>0.33333333333333298</v>
      </c>
      <c r="AR8" s="13">
        <v>0.194444444444444</v>
      </c>
      <c r="AS8" s="13"/>
      <c r="AT8" s="13">
        <v>0.25806451612903197</v>
      </c>
      <c r="AU8" s="13">
        <v>0.26133909287257001</v>
      </c>
      <c r="AV8" s="13"/>
      <c r="AW8" s="13">
        <v>0.19186046511627899</v>
      </c>
      <c r="AX8" s="13">
        <v>0.29139072847682101</v>
      </c>
      <c r="AY8" s="13"/>
      <c r="AZ8" s="13">
        <v>0.20948616600790501</v>
      </c>
      <c r="BA8" s="13">
        <v>0.292682926829268</v>
      </c>
      <c r="BB8" s="13"/>
      <c r="BC8" s="13">
        <v>0.329479768786127</v>
      </c>
      <c r="BD8" s="13">
        <v>0.185840707964602</v>
      </c>
      <c r="BE8" s="13"/>
      <c r="BF8" s="13">
        <v>0.34328358208955201</v>
      </c>
      <c r="BG8" s="13">
        <v>0.320754716981132</v>
      </c>
      <c r="BH8" s="13"/>
      <c r="BI8" s="13">
        <v>0.28070175438596501</v>
      </c>
      <c r="BJ8" s="13">
        <v>0.259194395796848</v>
      </c>
      <c r="BK8" s="13"/>
      <c r="BL8" s="13">
        <v>0.208835341365462</v>
      </c>
      <c r="BM8" s="13">
        <v>0.29222520107238598</v>
      </c>
    </row>
    <row r="9" spans="2:65" x14ac:dyDescent="0.3">
      <c r="B9" s="14" t="s">
        <v>71</v>
      </c>
      <c r="C9" s="13">
        <v>0.248417721518987</v>
      </c>
      <c r="D9" s="13">
        <v>0.23745819397993301</v>
      </c>
      <c r="E9" s="13">
        <v>0.25679758308157102</v>
      </c>
      <c r="F9" s="13"/>
      <c r="G9" s="13">
        <v>0.25882352941176501</v>
      </c>
      <c r="H9" s="13">
        <v>0.22500000000000001</v>
      </c>
      <c r="I9" s="13">
        <v>0.31343283582089598</v>
      </c>
      <c r="J9" s="13">
        <v>0.27884615384615402</v>
      </c>
      <c r="K9" s="13">
        <v>0.15517241379310301</v>
      </c>
      <c r="L9" s="13">
        <v>0.20879120879120899</v>
      </c>
      <c r="M9" s="13"/>
      <c r="N9" s="13">
        <v>0.215859030837004</v>
      </c>
      <c r="O9" s="13">
        <v>0.28834355828220898</v>
      </c>
      <c r="P9" s="13">
        <v>0.25882352941176501</v>
      </c>
      <c r="Q9" s="13">
        <v>0.253246753246753</v>
      </c>
      <c r="R9" s="13"/>
      <c r="S9" s="13">
        <v>0.27200000000000002</v>
      </c>
      <c r="T9" s="13">
        <v>0.30303030303030298</v>
      </c>
      <c r="U9" s="13">
        <v>0.2</v>
      </c>
      <c r="V9" s="13">
        <v>0.28000000000000003</v>
      </c>
      <c r="W9" s="13">
        <v>0.206349206349206</v>
      </c>
      <c r="X9" s="13">
        <v>0.26785714285714302</v>
      </c>
      <c r="Y9" s="13">
        <v>0.230769230769231</v>
      </c>
      <c r="Z9" s="13">
        <v>0.375</v>
      </c>
      <c r="AA9" s="13">
        <v>0.256410256410256</v>
      </c>
      <c r="AB9" s="13">
        <v>0.16326530612244899</v>
      </c>
      <c r="AC9" s="13">
        <v>0.16129032258064499</v>
      </c>
      <c r="AD9" s="13">
        <v>0.27272727272727298</v>
      </c>
      <c r="AE9" s="13"/>
      <c r="AF9" s="13">
        <v>0.23857868020304601</v>
      </c>
      <c r="AG9" s="13">
        <v>0.26293103448275901</v>
      </c>
      <c r="AH9" s="13"/>
      <c r="AI9" s="13">
        <v>0.267716535433071</v>
      </c>
      <c r="AJ9" s="13">
        <v>0.14285714285714299</v>
      </c>
      <c r="AK9" s="13">
        <v>0.251533742331288</v>
      </c>
      <c r="AL9" s="13"/>
      <c r="AM9" s="13">
        <v>0.28205128205128199</v>
      </c>
      <c r="AN9" s="13">
        <v>0.16</v>
      </c>
      <c r="AO9" s="13">
        <v>0.220588235294118</v>
      </c>
      <c r="AP9" s="13"/>
      <c r="AQ9" s="13">
        <v>0.24509803921568599</v>
      </c>
      <c r="AR9" s="13">
        <v>0.25</v>
      </c>
      <c r="AS9" s="13"/>
      <c r="AT9" s="13">
        <v>0.28387096774193499</v>
      </c>
      <c r="AU9" s="13">
        <v>0.239740820734341</v>
      </c>
      <c r="AV9" s="13"/>
      <c r="AW9" s="13">
        <v>0.23837209302325599</v>
      </c>
      <c r="AX9" s="13">
        <v>0.24724061810154499</v>
      </c>
      <c r="AY9" s="13"/>
      <c r="AZ9" s="13">
        <v>0.24110671936758901</v>
      </c>
      <c r="BA9" s="13">
        <v>0.25745257452574499</v>
      </c>
      <c r="BB9" s="13"/>
      <c r="BC9" s="13">
        <v>0.23121387283236999</v>
      </c>
      <c r="BD9" s="13">
        <v>0.30088495575221202</v>
      </c>
      <c r="BE9" s="13"/>
      <c r="BF9" s="13">
        <v>0.26865671641791</v>
      </c>
      <c r="BG9" s="13">
        <v>0.20754716981132099</v>
      </c>
      <c r="BH9" s="13"/>
      <c r="BI9" s="13">
        <v>0.26315789473684198</v>
      </c>
      <c r="BJ9" s="13">
        <v>0.24693520140105099</v>
      </c>
      <c r="BK9" s="13"/>
      <c r="BL9" s="13">
        <v>0.22489959839357401</v>
      </c>
      <c r="BM9" s="13">
        <v>0.26273458445040199</v>
      </c>
    </row>
    <row r="10" spans="2:65" x14ac:dyDescent="0.3">
      <c r="B10" s="14" t="s">
        <v>401</v>
      </c>
      <c r="C10" s="13">
        <v>0.208860759493671</v>
      </c>
      <c r="D10" s="13">
        <v>0.220735785953177</v>
      </c>
      <c r="E10" s="13">
        <v>0.196374622356495</v>
      </c>
      <c r="F10" s="13"/>
      <c r="G10" s="13">
        <v>0.29411764705882398</v>
      </c>
      <c r="H10" s="13">
        <v>0.22500000000000001</v>
      </c>
      <c r="I10" s="13">
        <v>0.111940298507463</v>
      </c>
      <c r="J10" s="13">
        <v>0.21153846153846201</v>
      </c>
      <c r="K10" s="13">
        <v>0.24137931034482801</v>
      </c>
      <c r="L10" s="13">
        <v>0.21978021978022</v>
      </c>
      <c r="M10" s="13"/>
      <c r="N10" s="13">
        <v>0.19383259911894299</v>
      </c>
      <c r="O10" s="13">
        <v>0.20858895705521499</v>
      </c>
      <c r="P10" s="13">
        <v>0.247058823529412</v>
      </c>
      <c r="Q10" s="13">
        <v>0.201298701298701</v>
      </c>
      <c r="R10" s="13"/>
      <c r="S10" s="13">
        <v>0.2</v>
      </c>
      <c r="T10" s="13">
        <v>0.19696969696969699</v>
      </c>
      <c r="U10" s="13">
        <v>0.14285714285714299</v>
      </c>
      <c r="V10" s="13">
        <v>0.26</v>
      </c>
      <c r="W10" s="13">
        <v>0.206349206349206</v>
      </c>
      <c r="X10" s="13">
        <v>0.19642857142857101</v>
      </c>
      <c r="Y10" s="13">
        <v>0.28846153846153799</v>
      </c>
      <c r="Z10" s="13">
        <v>6.25E-2</v>
      </c>
      <c r="AA10" s="13">
        <v>0.141025641025641</v>
      </c>
      <c r="AB10" s="13">
        <v>0.26530612244898</v>
      </c>
      <c r="AC10" s="13">
        <v>0.35483870967741898</v>
      </c>
      <c r="AD10" s="13">
        <v>9.0909090909090898E-2</v>
      </c>
      <c r="AE10" s="13"/>
      <c r="AF10" s="13">
        <v>0.220812182741117</v>
      </c>
      <c r="AG10" s="13">
        <v>0.18965517241379301</v>
      </c>
      <c r="AH10" s="13"/>
      <c r="AI10" s="13">
        <v>0.25984251968503902</v>
      </c>
      <c r="AJ10" s="13">
        <v>0.2</v>
      </c>
      <c r="AK10" s="13">
        <v>0.19631901840490801</v>
      </c>
      <c r="AL10" s="13"/>
      <c r="AM10" s="13">
        <v>0.17948717948717899</v>
      </c>
      <c r="AN10" s="13">
        <v>0.24</v>
      </c>
      <c r="AO10" s="13">
        <v>0.32352941176470601</v>
      </c>
      <c r="AP10" s="13"/>
      <c r="AQ10" s="13">
        <v>0.19607843137254899</v>
      </c>
      <c r="AR10" s="13">
        <v>0.22222222222222199</v>
      </c>
      <c r="AS10" s="13"/>
      <c r="AT10" s="13">
        <v>0.21290322580645199</v>
      </c>
      <c r="AU10" s="13">
        <v>0.20734341252699801</v>
      </c>
      <c r="AV10" s="13"/>
      <c r="AW10" s="13">
        <v>0.226744186046512</v>
      </c>
      <c r="AX10" s="13">
        <v>0.20088300220750599</v>
      </c>
      <c r="AY10" s="13"/>
      <c r="AZ10" s="13">
        <v>0.19367588932806301</v>
      </c>
      <c r="BA10" s="13">
        <v>0.22222222222222199</v>
      </c>
      <c r="BB10" s="13"/>
      <c r="BC10" s="13">
        <v>0.179190751445087</v>
      </c>
      <c r="BD10" s="13">
        <v>0.247787610619469</v>
      </c>
      <c r="BE10" s="13"/>
      <c r="BF10" s="13">
        <v>0.17910447761194001</v>
      </c>
      <c r="BG10" s="13">
        <v>0.179245283018868</v>
      </c>
      <c r="BH10" s="13"/>
      <c r="BI10" s="13">
        <v>0.24561403508771901</v>
      </c>
      <c r="BJ10" s="13">
        <v>0.204903677758319</v>
      </c>
      <c r="BK10" s="13"/>
      <c r="BL10" s="13">
        <v>0.22891566265060201</v>
      </c>
      <c r="BM10" s="13">
        <v>0.193029490616622</v>
      </c>
    </row>
    <row r="11" spans="2:65" x14ac:dyDescent="0.3">
      <c r="B11" s="14" t="s">
        <v>73</v>
      </c>
      <c r="C11" s="13">
        <v>0.143987341772152</v>
      </c>
      <c r="D11" s="13">
        <v>0.15384615384615399</v>
      </c>
      <c r="E11" s="13">
        <v>0.13595166163142</v>
      </c>
      <c r="F11" s="13"/>
      <c r="G11" s="13">
        <v>0.14117647058823499</v>
      </c>
      <c r="H11" s="13">
        <v>0.125</v>
      </c>
      <c r="I11" s="13">
        <v>0.14925373134328401</v>
      </c>
      <c r="J11" s="13">
        <v>0.134615384615385</v>
      </c>
      <c r="K11" s="13">
        <v>0.15517241379310301</v>
      </c>
      <c r="L11" s="13">
        <v>0.175824175824176</v>
      </c>
      <c r="M11" s="13"/>
      <c r="N11" s="13">
        <v>0.18942731277533001</v>
      </c>
      <c r="O11" s="13">
        <v>0.14110429447852799</v>
      </c>
      <c r="P11" s="13">
        <v>5.8823529411764698E-2</v>
      </c>
      <c r="Q11" s="13">
        <v>0.123376623376623</v>
      </c>
      <c r="R11" s="13"/>
      <c r="S11" s="13">
        <v>0.16</v>
      </c>
      <c r="T11" s="13">
        <v>0.13636363636363599</v>
      </c>
      <c r="U11" s="13">
        <v>0.14285714285714299</v>
      </c>
      <c r="V11" s="13">
        <v>0.18</v>
      </c>
      <c r="W11" s="13">
        <v>0.14285714285714299</v>
      </c>
      <c r="X11" s="13">
        <v>8.9285714285714302E-2</v>
      </c>
      <c r="Y11" s="13">
        <v>9.6153846153846201E-2</v>
      </c>
      <c r="Z11" s="13">
        <v>0.125</v>
      </c>
      <c r="AA11" s="13">
        <v>0.17948717948717899</v>
      </c>
      <c r="AB11" s="13">
        <v>0.122448979591837</v>
      </c>
      <c r="AC11" s="13">
        <v>0.12903225806451599</v>
      </c>
      <c r="AD11" s="13">
        <v>0.27272727272727298</v>
      </c>
      <c r="AE11" s="13"/>
      <c r="AF11" s="13">
        <v>0.131979695431472</v>
      </c>
      <c r="AG11" s="13">
        <v>0.15517241379310301</v>
      </c>
      <c r="AH11" s="13"/>
      <c r="AI11" s="13">
        <v>0.118110236220472</v>
      </c>
      <c r="AJ11" s="13">
        <v>8.5714285714285701E-2</v>
      </c>
      <c r="AK11" s="13">
        <v>0.122699386503067</v>
      </c>
      <c r="AL11" s="13"/>
      <c r="AM11" s="13">
        <v>5.1282051282051301E-2</v>
      </c>
      <c r="AN11" s="13">
        <v>0.08</v>
      </c>
      <c r="AO11" s="13">
        <v>0.14705882352941199</v>
      </c>
      <c r="AP11" s="13"/>
      <c r="AQ11" s="13">
        <v>0.13725490196078399</v>
      </c>
      <c r="AR11" s="13">
        <v>0.15123456790123499</v>
      </c>
      <c r="AS11" s="13"/>
      <c r="AT11" s="13">
        <v>0.14193548387096799</v>
      </c>
      <c r="AU11" s="13">
        <v>0.14254859611231099</v>
      </c>
      <c r="AV11" s="13"/>
      <c r="AW11" s="13">
        <v>0.162790697674419</v>
      </c>
      <c r="AX11" s="13">
        <v>0.136865342163355</v>
      </c>
      <c r="AY11" s="13"/>
      <c r="AZ11" s="13">
        <v>0.18181818181818199</v>
      </c>
      <c r="BA11" s="13">
        <v>0.113821138211382</v>
      </c>
      <c r="BB11" s="13"/>
      <c r="BC11" s="13">
        <v>9.8265895953757204E-2</v>
      </c>
      <c r="BD11" s="13">
        <v>0.15044247787610601</v>
      </c>
      <c r="BE11" s="13"/>
      <c r="BF11" s="13">
        <v>0.119402985074627</v>
      </c>
      <c r="BG11" s="13">
        <v>8.4905660377358499E-2</v>
      </c>
      <c r="BH11" s="13"/>
      <c r="BI11" s="13">
        <v>7.0175438596491196E-2</v>
      </c>
      <c r="BJ11" s="13">
        <v>0.152364273204904</v>
      </c>
      <c r="BK11" s="13"/>
      <c r="BL11" s="13">
        <v>0.160642570281124</v>
      </c>
      <c r="BM11" s="13">
        <v>0.136729222520107</v>
      </c>
    </row>
    <row r="12" spans="2:65" x14ac:dyDescent="0.3">
      <c r="B12" s="14" t="s">
        <v>402</v>
      </c>
      <c r="C12" s="13">
        <v>0.107594936708861</v>
      </c>
      <c r="D12" s="13">
        <v>9.6989966555184007E-2</v>
      </c>
      <c r="E12" s="13">
        <v>0.11782477341389699</v>
      </c>
      <c r="F12" s="13"/>
      <c r="G12" s="13">
        <v>9.41176470588235E-2</v>
      </c>
      <c r="H12" s="13">
        <v>0.10625</v>
      </c>
      <c r="I12" s="13">
        <v>8.9552238805970102E-2</v>
      </c>
      <c r="J12" s="13">
        <v>0.125</v>
      </c>
      <c r="K12" s="13">
        <v>0.18965517241379301</v>
      </c>
      <c r="L12" s="13">
        <v>7.69230769230769E-2</v>
      </c>
      <c r="M12" s="13"/>
      <c r="N12" s="13">
        <v>0.13215859030836999</v>
      </c>
      <c r="O12" s="13">
        <v>0.11656441717791401</v>
      </c>
      <c r="P12" s="13">
        <v>0.105882352941176</v>
      </c>
      <c r="Q12" s="13">
        <v>6.4935064935064901E-2</v>
      </c>
      <c r="R12" s="13"/>
      <c r="S12" s="13">
        <v>0.08</v>
      </c>
      <c r="T12" s="13">
        <v>7.5757575757575801E-2</v>
      </c>
      <c r="U12" s="13">
        <v>0.2</v>
      </c>
      <c r="V12" s="13">
        <v>0.1</v>
      </c>
      <c r="W12" s="13">
        <v>0.126984126984127</v>
      </c>
      <c r="X12" s="13">
        <v>7.1428571428571397E-2</v>
      </c>
      <c r="Y12" s="13">
        <v>5.7692307692307702E-2</v>
      </c>
      <c r="Z12" s="13">
        <v>6.25E-2</v>
      </c>
      <c r="AA12" s="13">
        <v>0.102564102564103</v>
      </c>
      <c r="AB12" s="13">
        <v>0.16326530612244899</v>
      </c>
      <c r="AC12" s="13">
        <v>0.19354838709677399</v>
      </c>
      <c r="AD12" s="13">
        <v>0.27272727272727298</v>
      </c>
      <c r="AE12" s="13"/>
      <c r="AF12" s="13">
        <v>0.116751269035533</v>
      </c>
      <c r="AG12" s="13">
        <v>9.4827586206896505E-2</v>
      </c>
      <c r="AH12" s="13"/>
      <c r="AI12" s="13">
        <v>0.102362204724409</v>
      </c>
      <c r="AJ12" s="13">
        <v>5.7142857142857099E-2</v>
      </c>
      <c r="AK12" s="13">
        <v>0.153374233128834</v>
      </c>
      <c r="AL12" s="13"/>
      <c r="AM12" s="13">
        <v>7.69230769230769E-2</v>
      </c>
      <c r="AN12" s="13">
        <v>0.08</v>
      </c>
      <c r="AO12" s="13">
        <v>0.11764705882352899</v>
      </c>
      <c r="AP12" s="13"/>
      <c r="AQ12" s="13">
        <v>6.5359477124182996E-2</v>
      </c>
      <c r="AR12" s="13">
        <v>0.14506172839506201</v>
      </c>
      <c r="AS12" s="13"/>
      <c r="AT12" s="13">
        <v>6.4516129032258104E-2</v>
      </c>
      <c r="AU12" s="13">
        <v>0.12095032397408199</v>
      </c>
      <c r="AV12" s="13"/>
      <c r="AW12" s="13">
        <v>0.162790697674419</v>
      </c>
      <c r="AX12" s="13">
        <v>8.8300220750551897E-2</v>
      </c>
      <c r="AY12" s="13"/>
      <c r="AZ12" s="13">
        <v>0.138339920948617</v>
      </c>
      <c r="BA12" s="13">
        <v>8.6720867208672101E-2</v>
      </c>
      <c r="BB12" s="13"/>
      <c r="BC12" s="13">
        <v>0.13294797687861301</v>
      </c>
      <c r="BD12" s="13">
        <v>8.8495575221238895E-2</v>
      </c>
      <c r="BE12" s="13"/>
      <c r="BF12" s="13">
        <v>7.4626865671641798E-2</v>
      </c>
      <c r="BG12" s="13">
        <v>0.169811320754717</v>
      </c>
      <c r="BH12" s="13"/>
      <c r="BI12" s="13">
        <v>0.12280701754386</v>
      </c>
      <c r="BJ12" s="13">
        <v>0.10507880910683</v>
      </c>
      <c r="BK12" s="13"/>
      <c r="BL12" s="13">
        <v>0.156626506024096</v>
      </c>
      <c r="BM12" s="13">
        <v>7.7747989276139406E-2</v>
      </c>
    </row>
    <row r="13" spans="2:65" x14ac:dyDescent="0.3">
      <c r="B13" s="14" t="s">
        <v>91</v>
      </c>
      <c r="C13" s="13">
        <v>3.00632911392405E-2</v>
      </c>
      <c r="D13" s="13">
        <v>2.0066889632107E-2</v>
      </c>
      <c r="E13" s="13">
        <v>3.92749244712991E-2</v>
      </c>
      <c r="F13" s="13"/>
      <c r="G13" s="13">
        <v>3.5294117647058802E-2</v>
      </c>
      <c r="H13" s="13">
        <v>3.125E-2</v>
      </c>
      <c r="I13" s="13">
        <v>1.49253731343284E-2</v>
      </c>
      <c r="J13" s="13">
        <v>3.8461538461538498E-2</v>
      </c>
      <c r="K13" s="13">
        <v>1.72413793103448E-2</v>
      </c>
      <c r="L13" s="13">
        <v>4.3956043956044001E-2</v>
      </c>
      <c r="M13" s="13"/>
      <c r="N13" s="13">
        <v>2.2026431718061699E-2</v>
      </c>
      <c r="O13" s="13">
        <v>4.2944785276073601E-2</v>
      </c>
      <c r="P13" s="13">
        <v>3.5294117647058802E-2</v>
      </c>
      <c r="Q13" s="13">
        <v>2.5974025974026E-2</v>
      </c>
      <c r="R13" s="13"/>
      <c r="S13" s="13">
        <v>1.6E-2</v>
      </c>
      <c r="T13" s="13">
        <v>7.5757575757575801E-2</v>
      </c>
      <c r="U13" s="13">
        <v>5.7142857142857099E-2</v>
      </c>
      <c r="V13" s="13">
        <v>0</v>
      </c>
      <c r="W13" s="13">
        <v>4.7619047619047603E-2</v>
      </c>
      <c r="X13" s="13">
        <v>3.5714285714285698E-2</v>
      </c>
      <c r="Y13" s="13">
        <v>1.9230769230769201E-2</v>
      </c>
      <c r="Z13" s="13">
        <v>0</v>
      </c>
      <c r="AA13" s="13">
        <v>2.5641025641025599E-2</v>
      </c>
      <c r="AB13" s="13">
        <v>2.04081632653061E-2</v>
      </c>
      <c r="AC13" s="13">
        <v>0</v>
      </c>
      <c r="AD13" s="13">
        <v>9.0909090909090898E-2</v>
      </c>
      <c r="AE13" s="13"/>
      <c r="AF13" s="13">
        <v>2.5380710659898501E-2</v>
      </c>
      <c r="AG13" s="13">
        <v>3.8793103448275898E-2</v>
      </c>
      <c r="AH13" s="13"/>
      <c r="AI13" s="13">
        <v>1.5748031496062999E-2</v>
      </c>
      <c r="AJ13" s="13">
        <v>0</v>
      </c>
      <c r="AK13" s="13">
        <v>4.9079754601227002E-2</v>
      </c>
      <c r="AL13" s="13"/>
      <c r="AM13" s="13">
        <v>0</v>
      </c>
      <c r="AN13" s="13">
        <v>0</v>
      </c>
      <c r="AO13" s="13">
        <v>2.9411764705882401E-2</v>
      </c>
      <c r="AP13" s="13"/>
      <c r="AQ13" s="13">
        <v>2.2875816993464099E-2</v>
      </c>
      <c r="AR13" s="13">
        <v>3.7037037037037E-2</v>
      </c>
      <c r="AS13" s="13"/>
      <c r="AT13" s="13">
        <v>3.8709677419354799E-2</v>
      </c>
      <c r="AU13" s="13">
        <v>2.8077753779697599E-2</v>
      </c>
      <c r="AV13" s="13"/>
      <c r="AW13" s="13">
        <v>1.74418604651163E-2</v>
      </c>
      <c r="AX13" s="13">
        <v>3.5320088300220799E-2</v>
      </c>
      <c r="AY13" s="13"/>
      <c r="AZ13" s="13">
        <v>3.5573122529644299E-2</v>
      </c>
      <c r="BA13" s="13">
        <v>2.7100271002710001E-2</v>
      </c>
      <c r="BB13" s="13"/>
      <c r="BC13" s="13">
        <v>2.8901734104046201E-2</v>
      </c>
      <c r="BD13" s="13">
        <v>2.6548672566371698E-2</v>
      </c>
      <c r="BE13" s="13"/>
      <c r="BF13" s="13">
        <v>1.49253731343284E-2</v>
      </c>
      <c r="BG13" s="13">
        <v>3.77358490566038E-2</v>
      </c>
      <c r="BH13" s="13"/>
      <c r="BI13" s="13">
        <v>1.7543859649122799E-2</v>
      </c>
      <c r="BJ13" s="13">
        <v>3.1523642732049002E-2</v>
      </c>
      <c r="BK13" s="13"/>
      <c r="BL13" s="13">
        <v>2.00803212851406E-2</v>
      </c>
      <c r="BM13" s="13">
        <v>3.7533512064343202E-2</v>
      </c>
    </row>
    <row r="14" spans="2:65" x14ac:dyDescent="0.3">
      <c r="B14" s="14" t="s">
        <v>76</v>
      </c>
      <c r="C14" s="17">
        <v>0.509493670886076</v>
      </c>
      <c r="D14" s="17">
        <v>0.50836120401337803</v>
      </c>
      <c r="E14" s="17">
        <v>0.51057401812688796</v>
      </c>
      <c r="F14" s="17"/>
      <c r="G14" s="17">
        <v>0.435294117647059</v>
      </c>
      <c r="H14" s="17">
        <v>0.51249999999999996</v>
      </c>
      <c r="I14" s="17">
        <v>0.63432835820895495</v>
      </c>
      <c r="J14" s="17">
        <v>0.49038461538461497</v>
      </c>
      <c r="K14" s="17">
        <v>0.39655172413793099</v>
      </c>
      <c r="L14" s="17">
        <v>0.48351648351648402</v>
      </c>
      <c r="M14" s="17"/>
      <c r="N14" s="17">
        <v>0.46255506607929497</v>
      </c>
      <c r="O14" s="17">
        <v>0.49079754601226999</v>
      </c>
      <c r="P14" s="17">
        <v>0.55294117647058805</v>
      </c>
      <c r="Q14" s="17">
        <v>0.58441558441558406</v>
      </c>
      <c r="R14" s="17"/>
      <c r="S14" s="17">
        <v>0.54400000000000004</v>
      </c>
      <c r="T14" s="17">
        <v>0.51515151515151503</v>
      </c>
      <c r="U14" s="17">
        <v>0.45714285714285702</v>
      </c>
      <c r="V14" s="17">
        <v>0.46</v>
      </c>
      <c r="W14" s="17">
        <v>0.476190476190476</v>
      </c>
      <c r="X14" s="17">
        <v>0.60714285714285698</v>
      </c>
      <c r="Y14" s="17">
        <v>0.53846153846153899</v>
      </c>
      <c r="Z14" s="17">
        <v>0.75</v>
      </c>
      <c r="AA14" s="17">
        <v>0.55128205128205099</v>
      </c>
      <c r="AB14" s="17">
        <v>0.42857142857142899</v>
      </c>
      <c r="AC14" s="17">
        <v>0.32258064516128998</v>
      </c>
      <c r="AD14" s="17">
        <v>0.27272727272727298</v>
      </c>
      <c r="AE14" s="17"/>
      <c r="AF14" s="17">
        <v>0.50507614213198004</v>
      </c>
      <c r="AG14" s="17">
        <v>0.52155172413793105</v>
      </c>
      <c r="AH14" s="17"/>
      <c r="AI14" s="17">
        <v>0.50393700787401596</v>
      </c>
      <c r="AJ14" s="17">
        <v>0.65714285714285703</v>
      </c>
      <c r="AK14" s="17">
        <v>0.47852760736196298</v>
      </c>
      <c r="AL14" s="17"/>
      <c r="AM14" s="17">
        <v>0.69230769230769196</v>
      </c>
      <c r="AN14" s="17">
        <v>0.6</v>
      </c>
      <c r="AO14" s="17">
        <v>0.38235294117647101</v>
      </c>
      <c r="AP14" s="17"/>
      <c r="AQ14" s="17">
        <v>0.57843137254902</v>
      </c>
      <c r="AR14" s="17">
        <v>0.44444444444444398</v>
      </c>
      <c r="AS14" s="17"/>
      <c r="AT14" s="17">
        <v>0.54193548387096802</v>
      </c>
      <c r="AU14" s="17">
        <v>0.50107991360691095</v>
      </c>
      <c r="AV14" s="17"/>
      <c r="AW14" s="17">
        <v>0.43023255813953498</v>
      </c>
      <c r="AX14" s="17">
        <v>0.53863134657836598</v>
      </c>
      <c r="AY14" s="17"/>
      <c r="AZ14" s="17">
        <v>0.45059288537549402</v>
      </c>
      <c r="BA14" s="17">
        <v>0.55013550135501399</v>
      </c>
      <c r="BB14" s="17"/>
      <c r="BC14" s="17">
        <v>0.560693641618497</v>
      </c>
      <c r="BD14" s="17">
        <v>0.48672566371681403</v>
      </c>
      <c r="BE14" s="17"/>
      <c r="BF14" s="17">
        <v>0.61194029850746301</v>
      </c>
      <c r="BG14" s="17">
        <v>0.52830188679245305</v>
      </c>
      <c r="BH14" s="17"/>
      <c r="BI14" s="17">
        <v>0.54385964912280704</v>
      </c>
      <c r="BJ14" s="17">
        <v>0.50612959719789796</v>
      </c>
      <c r="BK14" s="17"/>
      <c r="BL14" s="17">
        <v>0.43373493975903599</v>
      </c>
      <c r="BM14" s="17">
        <v>0.55495978552278802</v>
      </c>
    </row>
    <row r="15" spans="2:65" x14ac:dyDescent="0.3">
      <c r="B15" s="14" t="s">
        <v>77</v>
      </c>
      <c r="C15" s="17">
        <v>0.251582278481013</v>
      </c>
      <c r="D15" s="17">
        <v>0.25083612040133801</v>
      </c>
      <c r="E15" s="17">
        <v>0.25377643504531699</v>
      </c>
      <c r="F15" s="17"/>
      <c r="G15" s="17">
        <v>0.23529411764705899</v>
      </c>
      <c r="H15" s="17">
        <v>0.23125000000000001</v>
      </c>
      <c r="I15" s="17">
        <v>0.238805970149254</v>
      </c>
      <c r="J15" s="17">
        <v>0.25961538461538503</v>
      </c>
      <c r="K15" s="17">
        <v>0.34482758620689702</v>
      </c>
      <c r="L15" s="17">
        <v>0.25274725274725302</v>
      </c>
      <c r="M15" s="17"/>
      <c r="N15" s="17">
        <v>0.3215859030837</v>
      </c>
      <c r="O15" s="17">
        <v>0.25766871165644201</v>
      </c>
      <c r="P15" s="17">
        <v>0.16470588235294101</v>
      </c>
      <c r="Q15" s="17">
        <v>0.18831168831168801</v>
      </c>
      <c r="R15" s="17"/>
      <c r="S15" s="17">
        <v>0.24</v>
      </c>
      <c r="T15" s="17">
        <v>0.21212121212121199</v>
      </c>
      <c r="U15" s="17">
        <v>0.34285714285714303</v>
      </c>
      <c r="V15" s="17">
        <v>0.28000000000000003</v>
      </c>
      <c r="W15" s="17">
        <v>0.26984126984126999</v>
      </c>
      <c r="X15" s="17">
        <v>0.160714285714286</v>
      </c>
      <c r="Y15" s="17">
        <v>0.15384615384615399</v>
      </c>
      <c r="Z15" s="17">
        <v>0.1875</v>
      </c>
      <c r="AA15" s="17">
        <v>0.28205128205128199</v>
      </c>
      <c r="AB15" s="17">
        <v>0.28571428571428598</v>
      </c>
      <c r="AC15" s="17">
        <v>0.32258064516128998</v>
      </c>
      <c r="AD15" s="17">
        <v>0.54545454545454497</v>
      </c>
      <c r="AE15" s="17"/>
      <c r="AF15" s="17">
        <v>0.24873096446700499</v>
      </c>
      <c r="AG15" s="17">
        <v>0.25</v>
      </c>
      <c r="AH15" s="17"/>
      <c r="AI15" s="17">
        <v>0.220472440944882</v>
      </c>
      <c r="AJ15" s="17">
        <v>0.14285714285714299</v>
      </c>
      <c r="AK15" s="17">
        <v>0.27607361963190202</v>
      </c>
      <c r="AL15" s="17"/>
      <c r="AM15" s="17">
        <v>0.128205128205128</v>
      </c>
      <c r="AN15" s="17">
        <v>0.16</v>
      </c>
      <c r="AO15" s="17">
        <v>0.26470588235294101</v>
      </c>
      <c r="AP15" s="17"/>
      <c r="AQ15" s="17">
        <v>0.20261437908496699</v>
      </c>
      <c r="AR15" s="17">
        <v>0.296296296296296</v>
      </c>
      <c r="AS15" s="17"/>
      <c r="AT15" s="17">
        <v>0.206451612903226</v>
      </c>
      <c r="AU15" s="17">
        <v>0.26349892008639297</v>
      </c>
      <c r="AV15" s="17"/>
      <c r="AW15" s="17">
        <v>0.32558139534883701</v>
      </c>
      <c r="AX15" s="17">
        <v>0.22516556291390699</v>
      </c>
      <c r="AY15" s="17"/>
      <c r="AZ15" s="17">
        <v>0.32015810276679801</v>
      </c>
      <c r="BA15" s="17">
        <v>0.20054200542005399</v>
      </c>
      <c r="BB15" s="17"/>
      <c r="BC15" s="17">
        <v>0.23121387283236999</v>
      </c>
      <c r="BD15" s="17">
        <v>0.238938053097345</v>
      </c>
      <c r="BE15" s="17"/>
      <c r="BF15" s="17">
        <v>0.19402985074626899</v>
      </c>
      <c r="BG15" s="17">
        <v>0.25471698113207503</v>
      </c>
      <c r="BH15" s="17"/>
      <c r="BI15" s="17">
        <v>0.19298245614035101</v>
      </c>
      <c r="BJ15" s="17">
        <v>0.25744308231173402</v>
      </c>
      <c r="BK15" s="17"/>
      <c r="BL15" s="17">
        <v>0.317269076305221</v>
      </c>
      <c r="BM15" s="17">
        <v>0.21447721179624701</v>
      </c>
    </row>
    <row r="16" spans="2:65" x14ac:dyDescent="0.3">
      <c r="B16" s="14" t="s">
        <v>78</v>
      </c>
      <c r="C16" s="18">
        <v>0.257911392405063</v>
      </c>
      <c r="D16" s="18">
        <v>0.25752508361204002</v>
      </c>
      <c r="E16" s="18">
        <v>0.25679758308157102</v>
      </c>
      <c r="F16" s="18"/>
      <c r="G16" s="18">
        <v>0.2</v>
      </c>
      <c r="H16" s="18">
        <v>0.28125</v>
      </c>
      <c r="I16" s="18">
        <v>0.39552238805970102</v>
      </c>
      <c r="J16" s="18">
        <v>0.230769230769231</v>
      </c>
      <c r="K16" s="18">
        <v>5.1724137931034503E-2</v>
      </c>
      <c r="L16" s="18">
        <v>0.230769230769231</v>
      </c>
      <c r="M16" s="18"/>
      <c r="N16" s="18">
        <v>0.140969162995595</v>
      </c>
      <c r="O16" s="18">
        <v>0.23312883435582801</v>
      </c>
      <c r="P16" s="18">
        <v>0.38823529411764701</v>
      </c>
      <c r="Q16" s="18">
        <v>0.39610389610389601</v>
      </c>
      <c r="R16" s="18"/>
      <c r="S16" s="18">
        <v>0.30399999999999999</v>
      </c>
      <c r="T16" s="18">
        <v>0.30303030303030298</v>
      </c>
      <c r="U16" s="18">
        <v>0.114285714285714</v>
      </c>
      <c r="V16" s="18">
        <v>0.18</v>
      </c>
      <c r="W16" s="18">
        <v>0.206349206349206</v>
      </c>
      <c r="X16" s="18">
        <v>0.44642857142857201</v>
      </c>
      <c r="Y16" s="18">
        <v>0.38461538461538503</v>
      </c>
      <c r="Z16" s="18">
        <v>0.5625</v>
      </c>
      <c r="AA16" s="18">
        <v>0.269230769230769</v>
      </c>
      <c r="AB16" s="18">
        <v>0.14285714285714299</v>
      </c>
      <c r="AC16" s="18">
        <v>0</v>
      </c>
      <c r="AD16" s="18">
        <v>-0.27272727272727298</v>
      </c>
      <c r="AE16" s="18"/>
      <c r="AF16" s="18">
        <v>0.256345177664975</v>
      </c>
      <c r="AG16" s="18">
        <v>0.27155172413793099</v>
      </c>
      <c r="AH16" s="18"/>
      <c r="AI16" s="18">
        <v>0.28346456692913402</v>
      </c>
      <c r="AJ16" s="18">
        <v>0.51428571428571401</v>
      </c>
      <c r="AK16" s="18">
        <v>0.20245398773006101</v>
      </c>
      <c r="AL16" s="18"/>
      <c r="AM16" s="18">
        <v>0.56410256410256399</v>
      </c>
      <c r="AN16" s="18">
        <v>0.44</v>
      </c>
      <c r="AO16" s="18">
        <v>0.11764705882352899</v>
      </c>
      <c r="AP16" s="18"/>
      <c r="AQ16" s="18">
        <v>0.37581699346405201</v>
      </c>
      <c r="AR16" s="18">
        <v>0.148148148148148</v>
      </c>
      <c r="AS16" s="18"/>
      <c r="AT16" s="18">
        <v>0.33548387096774201</v>
      </c>
      <c r="AU16" s="18">
        <v>0.23758099352051801</v>
      </c>
      <c r="AV16" s="18"/>
      <c r="AW16" s="18">
        <v>0.104651162790698</v>
      </c>
      <c r="AX16" s="18">
        <v>0.31346578366445899</v>
      </c>
      <c r="AY16" s="18"/>
      <c r="AZ16" s="18">
        <v>0.13043478260869601</v>
      </c>
      <c r="BA16" s="18">
        <v>0.34959349593495898</v>
      </c>
      <c r="BB16" s="18"/>
      <c r="BC16" s="18">
        <v>0.329479768786127</v>
      </c>
      <c r="BD16" s="18">
        <v>0.247787610619469</v>
      </c>
      <c r="BE16" s="18"/>
      <c r="BF16" s="18">
        <v>0.41791044776119401</v>
      </c>
      <c r="BG16" s="18">
        <v>0.27358490566037702</v>
      </c>
      <c r="BH16" s="18"/>
      <c r="BI16" s="18">
        <v>0.35087719298245601</v>
      </c>
      <c r="BJ16" s="18">
        <v>0.248686514886165</v>
      </c>
      <c r="BK16" s="18"/>
      <c r="BL16" s="18">
        <v>0.116465863453815</v>
      </c>
      <c r="BM16" s="18">
        <v>0.340482573726541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632</v>
      </c>
      <c r="D7" s="10">
        <v>299</v>
      </c>
      <c r="E7" s="10">
        <v>331</v>
      </c>
      <c r="F7" s="10"/>
      <c r="G7" s="10">
        <v>85</v>
      </c>
      <c r="H7" s="10">
        <v>160</v>
      </c>
      <c r="I7" s="10">
        <v>134</v>
      </c>
      <c r="J7" s="10">
        <v>104</v>
      </c>
      <c r="K7" s="10">
        <v>58</v>
      </c>
      <c r="L7" s="10">
        <v>91</v>
      </c>
      <c r="M7" s="10"/>
      <c r="N7" s="10">
        <v>227</v>
      </c>
      <c r="O7" s="10">
        <v>163</v>
      </c>
      <c r="P7" s="10">
        <v>85</v>
      </c>
      <c r="Q7" s="10">
        <v>154</v>
      </c>
      <c r="R7" s="10"/>
      <c r="S7" s="10">
        <v>125</v>
      </c>
      <c r="T7" s="10">
        <v>66</v>
      </c>
      <c r="U7" s="10">
        <v>35</v>
      </c>
      <c r="V7" s="10">
        <v>50</v>
      </c>
      <c r="W7" s="10">
        <v>63</v>
      </c>
      <c r="X7" s="10">
        <v>56</v>
      </c>
      <c r="Y7" s="10">
        <v>52</v>
      </c>
      <c r="Z7" s="10">
        <v>16</v>
      </c>
      <c r="AA7" s="10">
        <v>78</v>
      </c>
      <c r="AB7" s="10">
        <v>49</v>
      </c>
      <c r="AC7" s="10">
        <v>31</v>
      </c>
      <c r="AD7" s="10">
        <v>11</v>
      </c>
      <c r="AE7" s="10"/>
      <c r="AF7" s="10">
        <v>394</v>
      </c>
      <c r="AG7" s="10">
        <v>232</v>
      </c>
      <c r="AH7" s="10"/>
      <c r="AI7" s="10">
        <v>127</v>
      </c>
      <c r="AJ7" s="10">
        <v>35</v>
      </c>
      <c r="AK7" s="10">
        <v>163</v>
      </c>
      <c r="AL7" s="10"/>
      <c r="AM7" s="10">
        <v>39</v>
      </c>
      <c r="AN7" s="10">
        <v>25</v>
      </c>
      <c r="AO7" s="10">
        <v>68</v>
      </c>
      <c r="AP7" s="10"/>
      <c r="AQ7" s="10">
        <v>306</v>
      </c>
      <c r="AR7" s="10">
        <v>324</v>
      </c>
      <c r="AS7" s="10"/>
      <c r="AT7" s="10">
        <v>155</v>
      </c>
      <c r="AU7" s="10">
        <v>463</v>
      </c>
      <c r="AV7" s="10"/>
      <c r="AW7" s="10">
        <v>172</v>
      </c>
      <c r="AX7" s="10">
        <v>453</v>
      </c>
      <c r="AY7" s="10"/>
      <c r="AZ7" s="10">
        <v>253</v>
      </c>
      <c r="BA7" s="10">
        <v>369</v>
      </c>
      <c r="BB7" s="10"/>
      <c r="BC7" s="10">
        <v>173</v>
      </c>
      <c r="BD7" s="10">
        <v>113</v>
      </c>
      <c r="BE7" s="10"/>
      <c r="BF7" s="10">
        <v>67</v>
      </c>
      <c r="BG7" s="10">
        <v>106</v>
      </c>
      <c r="BH7" s="10"/>
      <c r="BI7" s="10">
        <v>57</v>
      </c>
      <c r="BJ7" s="10">
        <v>571</v>
      </c>
      <c r="BK7" s="10"/>
      <c r="BL7" s="10">
        <v>249</v>
      </c>
      <c r="BM7" s="10">
        <v>373</v>
      </c>
    </row>
    <row r="8" spans="2:65" x14ac:dyDescent="0.3">
      <c r="B8" s="14" t="s">
        <v>400</v>
      </c>
      <c r="C8" s="13">
        <v>0.208860759493671</v>
      </c>
      <c r="D8" s="13">
        <v>0.220735785953177</v>
      </c>
      <c r="E8" s="13">
        <v>0.199395770392749</v>
      </c>
      <c r="F8" s="13"/>
      <c r="G8" s="13">
        <v>0.129411764705882</v>
      </c>
      <c r="H8" s="13">
        <v>0.25624999999999998</v>
      </c>
      <c r="I8" s="13">
        <v>0.24626865671641801</v>
      </c>
      <c r="J8" s="13">
        <v>0.19230769230769201</v>
      </c>
      <c r="K8" s="13">
        <v>0.17241379310344801</v>
      </c>
      <c r="L8" s="13">
        <v>0.18681318681318701</v>
      </c>
      <c r="M8" s="13"/>
      <c r="N8" s="13">
        <v>0.171806167400881</v>
      </c>
      <c r="O8" s="13">
        <v>0.17177914110429399</v>
      </c>
      <c r="P8" s="13">
        <v>0.30588235294117599</v>
      </c>
      <c r="Q8" s="13">
        <v>0.253246753246753</v>
      </c>
      <c r="R8" s="13"/>
      <c r="S8" s="13">
        <v>0.2</v>
      </c>
      <c r="T8" s="13">
        <v>0.25757575757575801</v>
      </c>
      <c r="U8" s="13">
        <v>0.2</v>
      </c>
      <c r="V8" s="13">
        <v>0.1</v>
      </c>
      <c r="W8" s="13">
        <v>0.206349206349206</v>
      </c>
      <c r="X8" s="13">
        <v>0.26785714285714302</v>
      </c>
      <c r="Y8" s="13">
        <v>0.230769230769231</v>
      </c>
      <c r="Z8" s="13">
        <v>0.375</v>
      </c>
      <c r="AA8" s="13">
        <v>0.20512820512820501</v>
      </c>
      <c r="AB8" s="13">
        <v>0.22448979591836701</v>
      </c>
      <c r="AC8" s="13">
        <v>0.16129032258064499</v>
      </c>
      <c r="AD8" s="13">
        <v>0</v>
      </c>
      <c r="AE8" s="13"/>
      <c r="AF8" s="13">
        <v>0.21319796954314699</v>
      </c>
      <c r="AG8" s="13">
        <v>0.20689655172413801</v>
      </c>
      <c r="AH8" s="13"/>
      <c r="AI8" s="13">
        <v>0.220472440944882</v>
      </c>
      <c r="AJ8" s="13">
        <v>0.371428571428571</v>
      </c>
      <c r="AK8" s="13">
        <v>0.17791411042944799</v>
      </c>
      <c r="AL8" s="13"/>
      <c r="AM8" s="13">
        <v>0.46153846153846201</v>
      </c>
      <c r="AN8" s="13">
        <v>0.24</v>
      </c>
      <c r="AO8" s="13">
        <v>0.11764705882352899</v>
      </c>
      <c r="AP8" s="13"/>
      <c r="AQ8" s="13">
        <v>0.29738562091503301</v>
      </c>
      <c r="AR8" s="13">
        <v>0.12654320987654299</v>
      </c>
      <c r="AS8" s="13"/>
      <c r="AT8" s="13">
        <v>0.238709677419355</v>
      </c>
      <c r="AU8" s="13">
        <v>0.203023758099352</v>
      </c>
      <c r="AV8" s="13"/>
      <c r="AW8" s="13">
        <v>0.116279069767442</v>
      </c>
      <c r="AX8" s="13">
        <v>0.24503311258278099</v>
      </c>
      <c r="AY8" s="13"/>
      <c r="AZ8" s="13">
        <v>0.138339920948617</v>
      </c>
      <c r="BA8" s="13">
        <v>0.25745257452574499</v>
      </c>
      <c r="BB8" s="13"/>
      <c r="BC8" s="13">
        <v>0.23121387283236999</v>
      </c>
      <c r="BD8" s="13">
        <v>0.247787610619469</v>
      </c>
      <c r="BE8" s="13"/>
      <c r="BF8" s="13">
        <v>0.25373134328358199</v>
      </c>
      <c r="BG8" s="13">
        <v>0.21698113207547201</v>
      </c>
      <c r="BH8" s="13"/>
      <c r="BI8" s="13">
        <v>0.24561403508771901</v>
      </c>
      <c r="BJ8" s="13">
        <v>0.204903677758319</v>
      </c>
      <c r="BK8" s="13"/>
      <c r="BL8" s="13">
        <v>0.14457831325301199</v>
      </c>
      <c r="BM8" s="13">
        <v>0.24932975871313701</v>
      </c>
    </row>
    <row r="9" spans="2:65" x14ac:dyDescent="0.3">
      <c r="B9" s="14" t="s">
        <v>71</v>
      </c>
      <c r="C9" s="13">
        <v>0.262658227848101</v>
      </c>
      <c r="D9" s="13">
        <v>0.25752508361204002</v>
      </c>
      <c r="E9" s="13">
        <v>0.265861027190332</v>
      </c>
      <c r="F9" s="13"/>
      <c r="G9" s="13">
        <v>0.36470588235294099</v>
      </c>
      <c r="H9" s="13">
        <v>0.28749999999999998</v>
      </c>
      <c r="I9" s="13">
        <v>0.31343283582089598</v>
      </c>
      <c r="J9" s="13">
        <v>0.22115384615384601</v>
      </c>
      <c r="K9" s="13">
        <v>0.15517241379310301</v>
      </c>
      <c r="L9" s="13">
        <v>0.164835164835165</v>
      </c>
      <c r="M9" s="13"/>
      <c r="N9" s="13">
        <v>0.233480176211454</v>
      </c>
      <c r="O9" s="13">
        <v>0.30674846625766899</v>
      </c>
      <c r="P9" s="13">
        <v>0.27058823529411802</v>
      </c>
      <c r="Q9" s="13">
        <v>0.253246753246753</v>
      </c>
      <c r="R9" s="13"/>
      <c r="S9" s="13">
        <v>0.34399999999999997</v>
      </c>
      <c r="T9" s="13">
        <v>0.27272727272727298</v>
      </c>
      <c r="U9" s="13">
        <v>0.17142857142857101</v>
      </c>
      <c r="V9" s="13">
        <v>0.28000000000000003</v>
      </c>
      <c r="W9" s="13">
        <v>0.26984126984126999</v>
      </c>
      <c r="X9" s="13">
        <v>0.214285714285714</v>
      </c>
      <c r="Y9" s="13">
        <v>0.269230769230769</v>
      </c>
      <c r="Z9" s="13">
        <v>0.1875</v>
      </c>
      <c r="AA9" s="13">
        <v>0.32051282051282098</v>
      </c>
      <c r="AB9" s="13">
        <v>0.122448979591837</v>
      </c>
      <c r="AC9" s="13">
        <v>0.225806451612903</v>
      </c>
      <c r="AD9" s="13">
        <v>9.0909090909090898E-2</v>
      </c>
      <c r="AE9" s="13"/>
      <c r="AF9" s="13">
        <v>0.27918781725888298</v>
      </c>
      <c r="AG9" s="13">
        <v>0.22844827586206901</v>
      </c>
      <c r="AH9" s="13"/>
      <c r="AI9" s="13">
        <v>0.33858267716535401</v>
      </c>
      <c r="AJ9" s="13">
        <v>0.25714285714285701</v>
      </c>
      <c r="AK9" s="13">
        <v>0.23926380368098199</v>
      </c>
      <c r="AL9" s="13"/>
      <c r="AM9" s="13">
        <v>0.256410256410256</v>
      </c>
      <c r="AN9" s="13">
        <v>0.44</v>
      </c>
      <c r="AO9" s="13">
        <v>0.29411764705882398</v>
      </c>
      <c r="AP9" s="13"/>
      <c r="AQ9" s="13">
        <v>0.29411764705882398</v>
      </c>
      <c r="AR9" s="13">
        <v>0.234567901234568</v>
      </c>
      <c r="AS9" s="13"/>
      <c r="AT9" s="13">
        <v>0.309677419354839</v>
      </c>
      <c r="AU9" s="13">
        <v>0.24622030237581</v>
      </c>
      <c r="AV9" s="13"/>
      <c r="AW9" s="13">
        <v>0.290697674418605</v>
      </c>
      <c r="AX9" s="13">
        <v>0.253863134657837</v>
      </c>
      <c r="AY9" s="13"/>
      <c r="AZ9" s="13">
        <v>0.21343873517786599</v>
      </c>
      <c r="BA9" s="13">
        <v>0.29810298102980998</v>
      </c>
      <c r="BB9" s="13"/>
      <c r="BC9" s="13">
        <v>0.30635838150289002</v>
      </c>
      <c r="BD9" s="13">
        <v>0.238938053097345</v>
      </c>
      <c r="BE9" s="13"/>
      <c r="BF9" s="13">
        <v>0.34328358208955201</v>
      </c>
      <c r="BG9" s="13">
        <v>0.28301886792452802</v>
      </c>
      <c r="BH9" s="13"/>
      <c r="BI9" s="13">
        <v>0.33333333333333298</v>
      </c>
      <c r="BJ9" s="13">
        <v>0.25569176882661998</v>
      </c>
      <c r="BK9" s="13"/>
      <c r="BL9" s="13">
        <v>0.261044176706827</v>
      </c>
      <c r="BM9" s="13">
        <v>0.26005361930294901</v>
      </c>
    </row>
    <row r="10" spans="2:65" x14ac:dyDescent="0.3">
      <c r="B10" s="14" t="s">
        <v>401</v>
      </c>
      <c r="C10" s="13">
        <v>0.118670886075949</v>
      </c>
      <c r="D10" s="13">
        <v>0.103678929765886</v>
      </c>
      <c r="E10" s="13">
        <v>0.132930513595166</v>
      </c>
      <c r="F10" s="13"/>
      <c r="G10" s="13">
        <v>0.2</v>
      </c>
      <c r="H10" s="13">
        <v>0.11874999999999999</v>
      </c>
      <c r="I10" s="13">
        <v>9.7014925373134303E-2</v>
      </c>
      <c r="J10" s="13">
        <v>7.69230769230769E-2</v>
      </c>
      <c r="K10" s="13">
        <v>0.13793103448275901</v>
      </c>
      <c r="L10" s="13">
        <v>0.10989010989011</v>
      </c>
      <c r="M10" s="13"/>
      <c r="N10" s="13">
        <v>0.13215859030836999</v>
      </c>
      <c r="O10" s="13">
        <v>0.104294478527607</v>
      </c>
      <c r="P10" s="13">
        <v>0.11764705882352899</v>
      </c>
      <c r="Q10" s="13">
        <v>0.11688311688311701</v>
      </c>
      <c r="R10" s="13"/>
      <c r="S10" s="13">
        <v>9.6000000000000002E-2</v>
      </c>
      <c r="T10" s="13">
        <v>0.12121212121212099</v>
      </c>
      <c r="U10" s="13">
        <v>8.5714285714285701E-2</v>
      </c>
      <c r="V10" s="13">
        <v>0.14000000000000001</v>
      </c>
      <c r="W10" s="13">
        <v>0.11111111111111099</v>
      </c>
      <c r="X10" s="13">
        <v>0.125</v>
      </c>
      <c r="Y10" s="13">
        <v>0.115384615384615</v>
      </c>
      <c r="Z10" s="13">
        <v>0.125</v>
      </c>
      <c r="AA10" s="13">
        <v>0.102564102564103</v>
      </c>
      <c r="AB10" s="13">
        <v>0.14285714285714299</v>
      </c>
      <c r="AC10" s="13">
        <v>0.19354838709677399</v>
      </c>
      <c r="AD10" s="13">
        <v>0.18181818181818199</v>
      </c>
      <c r="AE10" s="13"/>
      <c r="AF10" s="13">
        <v>0.116751269035533</v>
      </c>
      <c r="AG10" s="13">
        <v>0.12068965517241401</v>
      </c>
      <c r="AH10" s="13"/>
      <c r="AI10" s="13">
        <v>0.102362204724409</v>
      </c>
      <c r="AJ10" s="13">
        <v>5.7142857142857099E-2</v>
      </c>
      <c r="AK10" s="13">
        <v>0.104294478527607</v>
      </c>
      <c r="AL10" s="13"/>
      <c r="AM10" s="13">
        <v>5.1282051282051301E-2</v>
      </c>
      <c r="AN10" s="13">
        <v>0.04</v>
      </c>
      <c r="AO10" s="13">
        <v>0.13235294117647101</v>
      </c>
      <c r="AP10" s="13"/>
      <c r="AQ10" s="13">
        <v>0.12745098039215699</v>
      </c>
      <c r="AR10" s="13">
        <v>0.108024691358025</v>
      </c>
      <c r="AS10" s="13"/>
      <c r="AT10" s="13">
        <v>0.135483870967742</v>
      </c>
      <c r="AU10" s="13">
        <v>0.114470842332613</v>
      </c>
      <c r="AV10" s="13"/>
      <c r="AW10" s="13">
        <v>0.11046511627907001</v>
      </c>
      <c r="AX10" s="13">
        <v>0.119205298013245</v>
      </c>
      <c r="AY10" s="13"/>
      <c r="AZ10" s="13">
        <v>0.114624505928854</v>
      </c>
      <c r="BA10" s="13">
        <v>0.119241192411924</v>
      </c>
      <c r="BB10" s="13"/>
      <c r="BC10" s="13">
        <v>0.10404624277456601</v>
      </c>
      <c r="BD10" s="13">
        <v>0.106194690265487</v>
      </c>
      <c r="BE10" s="13"/>
      <c r="BF10" s="13">
        <v>0.134328358208955</v>
      </c>
      <c r="BG10" s="13">
        <v>8.4905660377358499E-2</v>
      </c>
      <c r="BH10" s="13"/>
      <c r="BI10" s="13">
        <v>8.7719298245614002E-2</v>
      </c>
      <c r="BJ10" s="13">
        <v>0.120840630472855</v>
      </c>
      <c r="BK10" s="13"/>
      <c r="BL10" s="13">
        <v>0.104417670682731</v>
      </c>
      <c r="BM10" s="13">
        <v>0.12600536193029499</v>
      </c>
    </row>
    <row r="11" spans="2:65" x14ac:dyDescent="0.3">
      <c r="B11" s="14" t="s">
        <v>73</v>
      </c>
      <c r="C11" s="13">
        <v>0.199367088607595</v>
      </c>
      <c r="D11" s="13">
        <v>0.217391304347826</v>
      </c>
      <c r="E11" s="13">
        <v>0.18126888217522699</v>
      </c>
      <c r="F11" s="13"/>
      <c r="G11" s="13">
        <v>0.129411764705882</v>
      </c>
      <c r="H11" s="13">
        <v>0.15625</v>
      </c>
      <c r="I11" s="13">
        <v>0.15671641791044799</v>
      </c>
      <c r="J11" s="13">
        <v>0.29807692307692302</v>
      </c>
      <c r="K11" s="13">
        <v>0.20689655172413801</v>
      </c>
      <c r="L11" s="13">
        <v>0.28571428571428598</v>
      </c>
      <c r="M11" s="13"/>
      <c r="N11" s="13">
        <v>0.198237885462555</v>
      </c>
      <c r="O11" s="13">
        <v>0.190184049079755</v>
      </c>
      <c r="P11" s="13">
        <v>0.16470588235294101</v>
      </c>
      <c r="Q11" s="13">
        <v>0.23376623376623401</v>
      </c>
      <c r="R11" s="13"/>
      <c r="S11" s="13">
        <v>0.2</v>
      </c>
      <c r="T11" s="13">
        <v>0.13636363636363599</v>
      </c>
      <c r="U11" s="13">
        <v>0.25714285714285701</v>
      </c>
      <c r="V11" s="13">
        <v>0.34</v>
      </c>
      <c r="W11" s="13">
        <v>0.206349206349206</v>
      </c>
      <c r="X11" s="13">
        <v>0.19642857142857101</v>
      </c>
      <c r="Y11" s="13">
        <v>0.19230769230769201</v>
      </c>
      <c r="Z11" s="13">
        <v>0.25</v>
      </c>
      <c r="AA11" s="13">
        <v>0.102564102564103</v>
      </c>
      <c r="AB11" s="13">
        <v>0.22448979591836701</v>
      </c>
      <c r="AC11" s="13">
        <v>0.16129032258064499</v>
      </c>
      <c r="AD11" s="13">
        <v>0.36363636363636398</v>
      </c>
      <c r="AE11" s="13"/>
      <c r="AF11" s="13">
        <v>0.19035532994923901</v>
      </c>
      <c r="AG11" s="13">
        <v>0.211206896551724</v>
      </c>
      <c r="AH11" s="13"/>
      <c r="AI11" s="13">
        <v>0.17322834645669299</v>
      </c>
      <c r="AJ11" s="13">
        <v>0.17142857142857101</v>
      </c>
      <c r="AK11" s="13">
        <v>0.20858895705521499</v>
      </c>
      <c r="AL11" s="13"/>
      <c r="AM11" s="13">
        <v>0.102564102564103</v>
      </c>
      <c r="AN11" s="13">
        <v>0.2</v>
      </c>
      <c r="AO11" s="13">
        <v>0.25</v>
      </c>
      <c r="AP11" s="13"/>
      <c r="AQ11" s="13">
        <v>0.14705882352941199</v>
      </c>
      <c r="AR11" s="13">
        <v>0.25</v>
      </c>
      <c r="AS11" s="13"/>
      <c r="AT11" s="13">
        <v>0.14193548387096799</v>
      </c>
      <c r="AU11" s="13">
        <v>0.21166306695464401</v>
      </c>
      <c r="AV11" s="13"/>
      <c r="AW11" s="13">
        <v>0.24418604651162801</v>
      </c>
      <c r="AX11" s="13">
        <v>0.18101545253863099</v>
      </c>
      <c r="AY11" s="13"/>
      <c r="AZ11" s="13">
        <v>0.26086956521739102</v>
      </c>
      <c r="BA11" s="13">
        <v>0.159891598915989</v>
      </c>
      <c r="BB11" s="13"/>
      <c r="BC11" s="13">
        <v>0.144508670520231</v>
      </c>
      <c r="BD11" s="13">
        <v>0.247787610619469</v>
      </c>
      <c r="BE11" s="13"/>
      <c r="BF11" s="13">
        <v>8.9552238805970102E-2</v>
      </c>
      <c r="BG11" s="13">
        <v>0.179245283018868</v>
      </c>
      <c r="BH11" s="13"/>
      <c r="BI11" s="13">
        <v>0.12280701754386</v>
      </c>
      <c r="BJ11" s="13">
        <v>0.20840630472854599</v>
      </c>
      <c r="BK11" s="13"/>
      <c r="BL11" s="13">
        <v>0.232931726907631</v>
      </c>
      <c r="BM11" s="13">
        <v>0.17962466487935699</v>
      </c>
    </row>
    <row r="12" spans="2:65" x14ac:dyDescent="0.3">
      <c r="B12" s="14" t="s">
        <v>402</v>
      </c>
      <c r="C12" s="13">
        <v>0.186708860759494</v>
      </c>
      <c r="D12" s="13">
        <v>0.18394648829431401</v>
      </c>
      <c r="E12" s="13">
        <v>0.190332326283988</v>
      </c>
      <c r="F12" s="13"/>
      <c r="G12" s="13">
        <v>0.152941176470588</v>
      </c>
      <c r="H12" s="13">
        <v>0.16875000000000001</v>
      </c>
      <c r="I12" s="13">
        <v>0.17910447761194001</v>
      </c>
      <c r="J12" s="13">
        <v>0.17307692307692299</v>
      </c>
      <c r="K12" s="13">
        <v>0.27586206896551702</v>
      </c>
      <c r="L12" s="13">
        <v>0.21978021978022</v>
      </c>
      <c r="M12" s="13"/>
      <c r="N12" s="13">
        <v>0.23788546255506601</v>
      </c>
      <c r="O12" s="13">
        <v>0.19631901840490801</v>
      </c>
      <c r="P12" s="13">
        <v>0.129411764705882</v>
      </c>
      <c r="Q12" s="13">
        <v>0.123376623376623</v>
      </c>
      <c r="R12" s="13"/>
      <c r="S12" s="13">
        <v>0.14399999999999999</v>
      </c>
      <c r="T12" s="13">
        <v>0.19696969696969699</v>
      </c>
      <c r="U12" s="13">
        <v>0.28571428571428598</v>
      </c>
      <c r="V12" s="13">
        <v>0.12</v>
      </c>
      <c r="W12" s="13">
        <v>0.19047619047618999</v>
      </c>
      <c r="X12" s="13">
        <v>0.125</v>
      </c>
      <c r="Y12" s="13">
        <v>0.134615384615385</v>
      </c>
      <c r="Z12" s="13">
        <v>6.25E-2</v>
      </c>
      <c r="AA12" s="13">
        <v>0.256410256410256</v>
      </c>
      <c r="AB12" s="13">
        <v>0.26530612244898</v>
      </c>
      <c r="AC12" s="13">
        <v>0.25806451612903197</v>
      </c>
      <c r="AD12" s="13">
        <v>0.27272727272727298</v>
      </c>
      <c r="AE12" s="13"/>
      <c r="AF12" s="13">
        <v>0.18527918781725899</v>
      </c>
      <c r="AG12" s="13">
        <v>0.193965517241379</v>
      </c>
      <c r="AH12" s="13"/>
      <c r="AI12" s="13">
        <v>0.15748031496063</v>
      </c>
      <c r="AJ12" s="13">
        <v>0.114285714285714</v>
      </c>
      <c r="AK12" s="13">
        <v>0.251533742331288</v>
      </c>
      <c r="AL12" s="13"/>
      <c r="AM12" s="13">
        <v>0.128205128205128</v>
      </c>
      <c r="AN12" s="13">
        <v>0.08</v>
      </c>
      <c r="AO12" s="13">
        <v>0.17647058823529399</v>
      </c>
      <c r="AP12" s="13"/>
      <c r="AQ12" s="13">
        <v>0.11437908496731999</v>
      </c>
      <c r="AR12" s="13">
        <v>0.25308641975308599</v>
      </c>
      <c r="AS12" s="13"/>
      <c r="AT12" s="13">
        <v>0.135483870967742</v>
      </c>
      <c r="AU12" s="13">
        <v>0.20518358531317499</v>
      </c>
      <c r="AV12" s="13"/>
      <c r="AW12" s="13">
        <v>0.226744186046512</v>
      </c>
      <c r="AX12" s="13">
        <v>0.17218543046357601</v>
      </c>
      <c r="AY12" s="13"/>
      <c r="AZ12" s="13">
        <v>0.24901185770751</v>
      </c>
      <c r="BA12" s="13">
        <v>0.14092140921409199</v>
      </c>
      <c r="BB12" s="13"/>
      <c r="BC12" s="13">
        <v>0.20809248554913301</v>
      </c>
      <c r="BD12" s="13">
        <v>0.132743362831858</v>
      </c>
      <c r="BE12" s="13"/>
      <c r="BF12" s="13">
        <v>0.164179104477612</v>
      </c>
      <c r="BG12" s="13">
        <v>0.235849056603774</v>
      </c>
      <c r="BH12" s="13"/>
      <c r="BI12" s="13">
        <v>0.21052631578947401</v>
      </c>
      <c r="BJ12" s="13">
        <v>0.183887915936953</v>
      </c>
      <c r="BK12" s="13"/>
      <c r="BL12" s="13">
        <v>0.24497991967871499</v>
      </c>
      <c r="BM12" s="13">
        <v>0.15281501340482601</v>
      </c>
    </row>
    <row r="13" spans="2:65" x14ac:dyDescent="0.3">
      <c r="B13" s="14" t="s">
        <v>91</v>
      </c>
      <c r="C13" s="13">
        <v>2.3734177215189899E-2</v>
      </c>
      <c r="D13" s="13">
        <v>1.6722408026755901E-2</v>
      </c>
      <c r="E13" s="13">
        <v>3.0211480362537801E-2</v>
      </c>
      <c r="F13" s="13"/>
      <c r="G13" s="13">
        <v>2.3529411764705899E-2</v>
      </c>
      <c r="H13" s="13">
        <v>1.2500000000000001E-2</v>
      </c>
      <c r="I13" s="13">
        <v>7.4626865671641798E-3</v>
      </c>
      <c r="J13" s="13">
        <v>3.8461538461538498E-2</v>
      </c>
      <c r="K13" s="13">
        <v>5.1724137931034503E-2</v>
      </c>
      <c r="L13" s="13">
        <v>3.2967032967033003E-2</v>
      </c>
      <c r="M13" s="13"/>
      <c r="N13" s="13">
        <v>2.6431718061673999E-2</v>
      </c>
      <c r="O13" s="13">
        <v>3.0674846625766899E-2</v>
      </c>
      <c r="P13" s="13">
        <v>1.1764705882352899E-2</v>
      </c>
      <c r="Q13" s="13">
        <v>1.9480519480519501E-2</v>
      </c>
      <c r="R13" s="13"/>
      <c r="S13" s="13">
        <v>1.6E-2</v>
      </c>
      <c r="T13" s="13">
        <v>1.5151515151515201E-2</v>
      </c>
      <c r="U13" s="13">
        <v>0</v>
      </c>
      <c r="V13" s="13">
        <v>0.02</v>
      </c>
      <c r="W13" s="13">
        <v>1.58730158730159E-2</v>
      </c>
      <c r="X13" s="13">
        <v>7.1428571428571397E-2</v>
      </c>
      <c r="Y13" s="13">
        <v>5.7692307692307702E-2</v>
      </c>
      <c r="Z13" s="13">
        <v>0</v>
      </c>
      <c r="AA13" s="13">
        <v>1.2820512820512799E-2</v>
      </c>
      <c r="AB13" s="13">
        <v>2.04081632653061E-2</v>
      </c>
      <c r="AC13" s="13">
        <v>0</v>
      </c>
      <c r="AD13" s="13">
        <v>9.0909090909090898E-2</v>
      </c>
      <c r="AE13" s="13"/>
      <c r="AF13" s="13">
        <v>1.5228426395939101E-2</v>
      </c>
      <c r="AG13" s="13">
        <v>3.8793103448275898E-2</v>
      </c>
      <c r="AH13" s="13"/>
      <c r="AI13" s="13">
        <v>7.8740157480314994E-3</v>
      </c>
      <c r="AJ13" s="13">
        <v>2.8571428571428598E-2</v>
      </c>
      <c r="AK13" s="13">
        <v>1.84049079754601E-2</v>
      </c>
      <c r="AL13" s="13"/>
      <c r="AM13" s="13">
        <v>0</v>
      </c>
      <c r="AN13" s="13">
        <v>0</v>
      </c>
      <c r="AO13" s="13">
        <v>2.9411764705882401E-2</v>
      </c>
      <c r="AP13" s="13"/>
      <c r="AQ13" s="13">
        <v>1.9607843137254902E-2</v>
      </c>
      <c r="AR13" s="13">
        <v>2.7777777777777801E-2</v>
      </c>
      <c r="AS13" s="13"/>
      <c r="AT13" s="13">
        <v>3.8709677419354799E-2</v>
      </c>
      <c r="AU13" s="13">
        <v>1.9438444924405999E-2</v>
      </c>
      <c r="AV13" s="13"/>
      <c r="AW13" s="13">
        <v>1.16279069767442E-2</v>
      </c>
      <c r="AX13" s="13">
        <v>2.8697571743929399E-2</v>
      </c>
      <c r="AY13" s="13"/>
      <c r="AZ13" s="13">
        <v>2.3715415019762799E-2</v>
      </c>
      <c r="BA13" s="13">
        <v>2.4390243902439001E-2</v>
      </c>
      <c r="BB13" s="13"/>
      <c r="BC13" s="13">
        <v>5.78034682080925E-3</v>
      </c>
      <c r="BD13" s="13">
        <v>2.6548672566371698E-2</v>
      </c>
      <c r="BE13" s="13"/>
      <c r="BF13" s="13">
        <v>1.49253731343284E-2</v>
      </c>
      <c r="BG13" s="13">
        <v>0</v>
      </c>
      <c r="BH13" s="13"/>
      <c r="BI13" s="13">
        <v>0</v>
      </c>
      <c r="BJ13" s="13">
        <v>2.62697022767075E-2</v>
      </c>
      <c r="BK13" s="13"/>
      <c r="BL13" s="13">
        <v>1.20481927710843E-2</v>
      </c>
      <c r="BM13" s="13">
        <v>3.2171581769436998E-2</v>
      </c>
    </row>
    <row r="14" spans="2:65" x14ac:dyDescent="0.3">
      <c r="B14" s="14" t="s">
        <v>76</v>
      </c>
      <c r="C14" s="17">
        <v>0.471518987341772</v>
      </c>
      <c r="D14" s="17">
        <v>0.47826086956521702</v>
      </c>
      <c r="E14" s="17">
        <v>0.46525679758308203</v>
      </c>
      <c r="F14" s="17"/>
      <c r="G14" s="17">
        <v>0.49411764705882399</v>
      </c>
      <c r="H14" s="17">
        <v>0.54374999999999996</v>
      </c>
      <c r="I14" s="17">
        <v>0.55970149253731305</v>
      </c>
      <c r="J14" s="17">
        <v>0.41346153846153799</v>
      </c>
      <c r="K14" s="17">
        <v>0.32758620689655199</v>
      </c>
      <c r="L14" s="17">
        <v>0.35164835164835201</v>
      </c>
      <c r="M14" s="17"/>
      <c r="N14" s="17">
        <v>0.40528634361233501</v>
      </c>
      <c r="O14" s="17">
        <v>0.47852760736196298</v>
      </c>
      <c r="P14" s="17">
        <v>0.57647058823529396</v>
      </c>
      <c r="Q14" s="17">
        <v>0.506493506493506</v>
      </c>
      <c r="R14" s="17"/>
      <c r="S14" s="17">
        <v>0.54400000000000004</v>
      </c>
      <c r="T14" s="17">
        <v>0.53030303030303005</v>
      </c>
      <c r="U14" s="17">
        <v>0.371428571428571</v>
      </c>
      <c r="V14" s="17">
        <v>0.38</v>
      </c>
      <c r="W14" s="17">
        <v>0.476190476190476</v>
      </c>
      <c r="X14" s="17">
        <v>0.48214285714285698</v>
      </c>
      <c r="Y14" s="17">
        <v>0.5</v>
      </c>
      <c r="Z14" s="17">
        <v>0.5625</v>
      </c>
      <c r="AA14" s="17">
        <v>0.52564102564102599</v>
      </c>
      <c r="AB14" s="17">
        <v>0.34693877551020402</v>
      </c>
      <c r="AC14" s="17">
        <v>0.38709677419354799</v>
      </c>
      <c r="AD14" s="17">
        <v>9.0909090909090898E-2</v>
      </c>
      <c r="AE14" s="17"/>
      <c r="AF14" s="17">
        <v>0.49238578680202999</v>
      </c>
      <c r="AG14" s="17">
        <v>0.43534482758620702</v>
      </c>
      <c r="AH14" s="17"/>
      <c r="AI14" s="17">
        <v>0.559055118110236</v>
      </c>
      <c r="AJ14" s="17">
        <v>0.628571428571429</v>
      </c>
      <c r="AK14" s="17">
        <v>0.41717791411042898</v>
      </c>
      <c r="AL14" s="17"/>
      <c r="AM14" s="17">
        <v>0.71794871794871795</v>
      </c>
      <c r="AN14" s="17">
        <v>0.68</v>
      </c>
      <c r="AO14" s="17">
        <v>0.41176470588235298</v>
      </c>
      <c r="AP14" s="17"/>
      <c r="AQ14" s="17">
        <v>0.591503267973856</v>
      </c>
      <c r="AR14" s="17">
        <v>0.36111111111111099</v>
      </c>
      <c r="AS14" s="17"/>
      <c r="AT14" s="17">
        <v>0.54838709677419395</v>
      </c>
      <c r="AU14" s="17">
        <v>0.44924406047516202</v>
      </c>
      <c r="AV14" s="17"/>
      <c r="AW14" s="17">
        <v>0.40697674418604701</v>
      </c>
      <c r="AX14" s="17">
        <v>0.49889624724061798</v>
      </c>
      <c r="AY14" s="17"/>
      <c r="AZ14" s="17">
        <v>0.35177865612648201</v>
      </c>
      <c r="BA14" s="17">
        <v>0.55555555555555602</v>
      </c>
      <c r="BB14" s="17"/>
      <c r="BC14" s="17">
        <v>0.53757225433526001</v>
      </c>
      <c r="BD14" s="17">
        <v>0.48672566371681403</v>
      </c>
      <c r="BE14" s="17"/>
      <c r="BF14" s="17">
        <v>0.59701492537313405</v>
      </c>
      <c r="BG14" s="17">
        <v>0.5</v>
      </c>
      <c r="BH14" s="17"/>
      <c r="BI14" s="17">
        <v>0.57894736842105299</v>
      </c>
      <c r="BJ14" s="17">
        <v>0.46059544658493901</v>
      </c>
      <c r="BK14" s="17"/>
      <c r="BL14" s="17">
        <v>0.40562248995983902</v>
      </c>
      <c r="BM14" s="17">
        <v>0.50938337801608602</v>
      </c>
    </row>
    <row r="15" spans="2:65" x14ac:dyDescent="0.3">
      <c r="B15" s="14" t="s">
        <v>77</v>
      </c>
      <c r="C15" s="17">
        <v>0.386075949367089</v>
      </c>
      <c r="D15" s="17">
        <v>0.40133779264213998</v>
      </c>
      <c r="E15" s="17">
        <v>0.37160120845921502</v>
      </c>
      <c r="F15" s="17"/>
      <c r="G15" s="17">
        <v>0.28235294117647097</v>
      </c>
      <c r="H15" s="17">
        <v>0.32500000000000001</v>
      </c>
      <c r="I15" s="17">
        <v>0.33582089552238797</v>
      </c>
      <c r="J15" s="17">
        <v>0.47115384615384598</v>
      </c>
      <c r="K15" s="17">
        <v>0.48275862068965503</v>
      </c>
      <c r="L15" s="17">
        <v>0.50549450549450503</v>
      </c>
      <c r="M15" s="17"/>
      <c r="N15" s="17">
        <v>0.43612334801762098</v>
      </c>
      <c r="O15" s="17">
        <v>0.38650306748466301</v>
      </c>
      <c r="P15" s="17">
        <v>0.29411764705882398</v>
      </c>
      <c r="Q15" s="17">
        <v>0.35714285714285698</v>
      </c>
      <c r="R15" s="17"/>
      <c r="S15" s="17">
        <v>0.34399999999999997</v>
      </c>
      <c r="T15" s="17">
        <v>0.33333333333333298</v>
      </c>
      <c r="U15" s="17">
        <v>0.54285714285714304</v>
      </c>
      <c r="V15" s="17">
        <v>0.46</v>
      </c>
      <c r="W15" s="17">
        <v>0.39682539682539703</v>
      </c>
      <c r="X15" s="17">
        <v>0.32142857142857101</v>
      </c>
      <c r="Y15" s="17">
        <v>0.32692307692307698</v>
      </c>
      <c r="Z15" s="17">
        <v>0.3125</v>
      </c>
      <c r="AA15" s="17">
        <v>0.35897435897435898</v>
      </c>
      <c r="AB15" s="17">
        <v>0.48979591836734698</v>
      </c>
      <c r="AC15" s="17">
        <v>0.41935483870967699</v>
      </c>
      <c r="AD15" s="17">
        <v>0.63636363636363602</v>
      </c>
      <c r="AE15" s="17"/>
      <c r="AF15" s="17">
        <v>0.37563451776649698</v>
      </c>
      <c r="AG15" s="17">
        <v>0.40517241379310298</v>
      </c>
      <c r="AH15" s="17"/>
      <c r="AI15" s="17">
        <v>0.33070866141732302</v>
      </c>
      <c r="AJ15" s="17">
        <v>0.28571428571428598</v>
      </c>
      <c r="AK15" s="17">
        <v>0.46012269938650302</v>
      </c>
      <c r="AL15" s="17"/>
      <c r="AM15" s="17">
        <v>0.230769230769231</v>
      </c>
      <c r="AN15" s="17">
        <v>0.28000000000000003</v>
      </c>
      <c r="AO15" s="17">
        <v>0.42647058823529399</v>
      </c>
      <c r="AP15" s="17"/>
      <c r="AQ15" s="17">
        <v>0.26143790849673199</v>
      </c>
      <c r="AR15" s="17">
        <v>0.50308641975308599</v>
      </c>
      <c r="AS15" s="17"/>
      <c r="AT15" s="17">
        <v>0.27741935483871</v>
      </c>
      <c r="AU15" s="17">
        <v>0.41684665226781897</v>
      </c>
      <c r="AV15" s="17"/>
      <c r="AW15" s="17">
        <v>0.47093023255813898</v>
      </c>
      <c r="AX15" s="17">
        <v>0.35320088300220798</v>
      </c>
      <c r="AY15" s="17"/>
      <c r="AZ15" s="17">
        <v>0.50988142292490102</v>
      </c>
      <c r="BA15" s="17">
        <v>0.30081300813008099</v>
      </c>
      <c r="BB15" s="17"/>
      <c r="BC15" s="17">
        <v>0.35260115606936399</v>
      </c>
      <c r="BD15" s="17">
        <v>0.38053097345132703</v>
      </c>
      <c r="BE15" s="17"/>
      <c r="BF15" s="17">
        <v>0.25373134328358199</v>
      </c>
      <c r="BG15" s="17">
        <v>0.41509433962264197</v>
      </c>
      <c r="BH15" s="17"/>
      <c r="BI15" s="17">
        <v>0.33333333333333298</v>
      </c>
      <c r="BJ15" s="17">
        <v>0.39229422066549902</v>
      </c>
      <c r="BK15" s="17"/>
      <c r="BL15" s="17">
        <v>0.477911646586345</v>
      </c>
      <c r="BM15" s="17">
        <v>0.33243967828418203</v>
      </c>
    </row>
    <row r="16" spans="2:65" x14ac:dyDescent="0.3">
      <c r="B16" s="14" t="s">
        <v>78</v>
      </c>
      <c r="C16" s="18">
        <v>8.5443037974683597E-2</v>
      </c>
      <c r="D16" s="18">
        <v>7.6923076923076997E-2</v>
      </c>
      <c r="E16" s="18">
        <v>9.3655589123867095E-2</v>
      </c>
      <c r="F16" s="18"/>
      <c r="G16" s="18">
        <v>0.21176470588235299</v>
      </c>
      <c r="H16" s="18">
        <v>0.21875</v>
      </c>
      <c r="I16" s="18">
        <v>0.22388059701492499</v>
      </c>
      <c r="J16" s="18">
        <v>-5.7692307692307702E-2</v>
      </c>
      <c r="K16" s="18">
        <v>-0.15517241379310301</v>
      </c>
      <c r="L16" s="18">
        <v>-0.15384615384615399</v>
      </c>
      <c r="M16" s="18"/>
      <c r="N16" s="18">
        <v>-3.0837004405286299E-2</v>
      </c>
      <c r="O16" s="18">
        <v>9.2024539877300596E-2</v>
      </c>
      <c r="P16" s="18">
        <v>0.28235294117647097</v>
      </c>
      <c r="Q16" s="18">
        <v>0.14935064935064901</v>
      </c>
      <c r="R16" s="18"/>
      <c r="S16" s="18">
        <v>0.2</v>
      </c>
      <c r="T16" s="18">
        <v>0.19696969696969699</v>
      </c>
      <c r="U16" s="18">
        <v>-0.17142857142857101</v>
      </c>
      <c r="V16" s="18">
        <v>-0.08</v>
      </c>
      <c r="W16" s="18">
        <v>7.9365079365079402E-2</v>
      </c>
      <c r="X16" s="18">
        <v>0.160714285714286</v>
      </c>
      <c r="Y16" s="18">
        <v>0.17307692307692299</v>
      </c>
      <c r="Z16" s="18">
        <v>0.25</v>
      </c>
      <c r="AA16" s="18">
        <v>0.16666666666666699</v>
      </c>
      <c r="AB16" s="18">
        <v>-0.14285714285714299</v>
      </c>
      <c r="AC16" s="18">
        <v>-3.2258064516128997E-2</v>
      </c>
      <c r="AD16" s="18">
        <v>-0.54545454545454497</v>
      </c>
      <c r="AE16" s="18"/>
      <c r="AF16" s="18">
        <v>0.116751269035533</v>
      </c>
      <c r="AG16" s="18">
        <v>3.0172413793103502E-2</v>
      </c>
      <c r="AH16" s="18"/>
      <c r="AI16" s="18">
        <v>0.22834645669291301</v>
      </c>
      <c r="AJ16" s="18">
        <v>0.34285714285714303</v>
      </c>
      <c r="AK16" s="18">
        <v>-4.2944785276073601E-2</v>
      </c>
      <c r="AL16" s="18"/>
      <c r="AM16" s="18">
        <v>0.487179487179487</v>
      </c>
      <c r="AN16" s="18">
        <v>0.4</v>
      </c>
      <c r="AO16" s="18">
        <v>-1.4705882352941201E-2</v>
      </c>
      <c r="AP16" s="18"/>
      <c r="AQ16" s="18">
        <v>0.33006535947712401</v>
      </c>
      <c r="AR16" s="18">
        <v>-0.141975308641975</v>
      </c>
      <c r="AS16" s="18"/>
      <c r="AT16" s="18">
        <v>0.27096774193548401</v>
      </c>
      <c r="AU16" s="18">
        <v>3.2397408207343402E-2</v>
      </c>
      <c r="AV16" s="18"/>
      <c r="AW16" s="18">
        <v>-6.3953488372092998E-2</v>
      </c>
      <c r="AX16" s="18">
        <v>0.14569536423841101</v>
      </c>
      <c r="AY16" s="18"/>
      <c r="AZ16" s="18">
        <v>-0.158102766798419</v>
      </c>
      <c r="BA16" s="18">
        <v>0.25474254742547398</v>
      </c>
      <c r="BB16" s="18"/>
      <c r="BC16" s="18">
        <v>0.184971098265896</v>
      </c>
      <c r="BD16" s="18">
        <v>0.106194690265487</v>
      </c>
      <c r="BE16" s="18"/>
      <c r="BF16" s="18">
        <v>0.34328358208955201</v>
      </c>
      <c r="BG16" s="18">
        <v>8.4905660377358499E-2</v>
      </c>
      <c r="BH16" s="18"/>
      <c r="BI16" s="18">
        <v>0.24561403508771901</v>
      </c>
      <c r="BJ16" s="18">
        <v>6.8301225919439601E-2</v>
      </c>
      <c r="BK16" s="18"/>
      <c r="BL16" s="18">
        <v>-7.2289156626505993E-2</v>
      </c>
      <c r="BM16" s="18">
        <v>0.17694369973190299</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632</v>
      </c>
      <c r="D7" s="10">
        <v>299</v>
      </c>
      <c r="E7" s="10">
        <v>331</v>
      </c>
      <c r="F7" s="10"/>
      <c r="G7" s="10">
        <v>85</v>
      </c>
      <c r="H7" s="10">
        <v>160</v>
      </c>
      <c r="I7" s="10">
        <v>134</v>
      </c>
      <c r="J7" s="10">
        <v>104</v>
      </c>
      <c r="K7" s="10">
        <v>58</v>
      </c>
      <c r="L7" s="10">
        <v>91</v>
      </c>
      <c r="M7" s="10"/>
      <c r="N7" s="10">
        <v>227</v>
      </c>
      <c r="O7" s="10">
        <v>163</v>
      </c>
      <c r="P7" s="10">
        <v>85</v>
      </c>
      <c r="Q7" s="10">
        <v>154</v>
      </c>
      <c r="R7" s="10"/>
      <c r="S7" s="10">
        <v>125</v>
      </c>
      <c r="T7" s="10">
        <v>66</v>
      </c>
      <c r="U7" s="10">
        <v>35</v>
      </c>
      <c r="V7" s="10">
        <v>50</v>
      </c>
      <c r="W7" s="10">
        <v>63</v>
      </c>
      <c r="X7" s="10">
        <v>56</v>
      </c>
      <c r="Y7" s="10">
        <v>52</v>
      </c>
      <c r="Z7" s="10">
        <v>16</v>
      </c>
      <c r="AA7" s="10">
        <v>78</v>
      </c>
      <c r="AB7" s="10">
        <v>49</v>
      </c>
      <c r="AC7" s="10">
        <v>31</v>
      </c>
      <c r="AD7" s="10">
        <v>11</v>
      </c>
      <c r="AE7" s="10"/>
      <c r="AF7" s="10">
        <v>394</v>
      </c>
      <c r="AG7" s="10">
        <v>232</v>
      </c>
      <c r="AH7" s="10"/>
      <c r="AI7" s="10">
        <v>127</v>
      </c>
      <c r="AJ7" s="10">
        <v>35</v>
      </c>
      <c r="AK7" s="10">
        <v>163</v>
      </c>
      <c r="AL7" s="10"/>
      <c r="AM7" s="10">
        <v>39</v>
      </c>
      <c r="AN7" s="10">
        <v>25</v>
      </c>
      <c r="AO7" s="10">
        <v>68</v>
      </c>
      <c r="AP7" s="10"/>
      <c r="AQ7" s="10">
        <v>306</v>
      </c>
      <c r="AR7" s="10">
        <v>324</v>
      </c>
      <c r="AS7" s="10"/>
      <c r="AT7" s="10">
        <v>155</v>
      </c>
      <c r="AU7" s="10">
        <v>463</v>
      </c>
      <c r="AV7" s="10"/>
      <c r="AW7" s="10">
        <v>172</v>
      </c>
      <c r="AX7" s="10">
        <v>453</v>
      </c>
      <c r="AY7" s="10"/>
      <c r="AZ7" s="10">
        <v>253</v>
      </c>
      <c r="BA7" s="10">
        <v>369</v>
      </c>
      <c r="BB7" s="10"/>
      <c r="BC7" s="10">
        <v>173</v>
      </c>
      <c r="BD7" s="10">
        <v>113</v>
      </c>
      <c r="BE7" s="10"/>
      <c r="BF7" s="10">
        <v>67</v>
      </c>
      <c r="BG7" s="10">
        <v>106</v>
      </c>
      <c r="BH7" s="10"/>
      <c r="BI7" s="10">
        <v>57</v>
      </c>
      <c r="BJ7" s="10">
        <v>571</v>
      </c>
      <c r="BK7" s="10"/>
      <c r="BL7" s="10">
        <v>249</v>
      </c>
      <c r="BM7" s="10">
        <v>373</v>
      </c>
    </row>
    <row r="8" spans="2:65" x14ac:dyDescent="0.3">
      <c r="B8" s="14" t="s">
        <v>400</v>
      </c>
      <c r="C8" s="13">
        <v>0.229430379746835</v>
      </c>
      <c r="D8" s="13">
        <v>0.22742474916388</v>
      </c>
      <c r="E8" s="13">
        <v>0.23262839879154101</v>
      </c>
      <c r="F8" s="13"/>
      <c r="G8" s="13">
        <v>0.14117647058823499</v>
      </c>
      <c r="H8" s="13">
        <v>0.25624999999999998</v>
      </c>
      <c r="I8" s="13">
        <v>0.29104477611940299</v>
      </c>
      <c r="J8" s="13">
        <v>0.21153846153846201</v>
      </c>
      <c r="K8" s="13">
        <v>0.22413793103448301</v>
      </c>
      <c r="L8" s="13">
        <v>0.19780219780219799</v>
      </c>
      <c r="M8" s="13"/>
      <c r="N8" s="13">
        <v>0.22466960352422899</v>
      </c>
      <c r="O8" s="13">
        <v>0.20858895705521499</v>
      </c>
      <c r="P8" s="13">
        <v>0.25882352941176501</v>
      </c>
      <c r="Q8" s="13">
        <v>0.246753246753247</v>
      </c>
      <c r="R8" s="13"/>
      <c r="S8" s="13">
        <v>0.23200000000000001</v>
      </c>
      <c r="T8" s="13">
        <v>0.18181818181818199</v>
      </c>
      <c r="U8" s="13">
        <v>0.25714285714285701</v>
      </c>
      <c r="V8" s="13">
        <v>0.18</v>
      </c>
      <c r="W8" s="13">
        <v>0.28571428571428598</v>
      </c>
      <c r="X8" s="13">
        <v>0.30357142857142899</v>
      </c>
      <c r="Y8" s="13">
        <v>0.230769230769231</v>
      </c>
      <c r="Z8" s="13">
        <v>0.3125</v>
      </c>
      <c r="AA8" s="13">
        <v>0.21794871794871801</v>
      </c>
      <c r="AB8" s="13">
        <v>0.26530612244898</v>
      </c>
      <c r="AC8" s="13">
        <v>0.12903225806451599</v>
      </c>
      <c r="AD8" s="13">
        <v>0</v>
      </c>
      <c r="AE8" s="13"/>
      <c r="AF8" s="13">
        <v>0.218274111675127</v>
      </c>
      <c r="AG8" s="13">
        <v>0.25</v>
      </c>
      <c r="AH8" s="13"/>
      <c r="AI8" s="13">
        <v>0.181102362204724</v>
      </c>
      <c r="AJ8" s="13">
        <v>0.314285714285714</v>
      </c>
      <c r="AK8" s="13">
        <v>0.220858895705521</v>
      </c>
      <c r="AL8" s="13"/>
      <c r="AM8" s="13">
        <v>0.38461538461538503</v>
      </c>
      <c r="AN8" s="13">
        <v>0.28000000000000003</v>
      </c>
      <c r="AO8" s="13">
        <v>0.10294117647058799</v>
      </c>
      <c r="AP8" s="13"/>
      <c r="AQ8" s="13">
        <v>0.31372549019607798</v>
      </c>
      <c r="AR8" s="13">
        <v>0.15123456790123499</v>
      </c>
      <c r="AS8" s="13"/>
      <c r="AT8" s="13">
        <v>0.27096774193548401</v>
      </c>
      <c r="AU8" s="13">
        <v>0.21814254859611201</v>
      </c>
      <c r="AV8" s="13"/>
      <c r="AW8" s="13">
        <v>0.15116279069767399</v>
      </c>
      <c r="AX8" s="13">
        <v>0.26048565121412798</v>
      </c>
      <c r="AY8" s="13"/>
      <c r="AZ8" s="13">
        <v>0.15019762845849799</v>
      </c>
      <c r="BA8" s="13">
        <v>0.28184281842818398</v>
      </c>
      <c r="BB8" s="13"/>
      <c r="BC8" s="13">
        <v>0.24277456647398801</v>
      </c>
      <c r="BD8" s="13">
        <v>0.185840707964602</v>
      </c>
      <c r="BE8" s="13"/>
      <c r="BF8" s="13">
        <v>0.25373134328358199</v>
      </c>
      <c r="BG8" s="13">
        <v>0.235849056603774</v>
      </c>
      <c r="BH8" s="13"/>
      <c r="BI8" s="13">
        <v>0.19298245614035101</v>
      </c>
      <c r="BJ8" s="13">
        <v>0.23467600700525401</v>
      </c>
      <c r="BK8" s="13"/>
      <c r="BL8" s="13">
        <v>0.160642570281124</v>
      </c>
      <c r="BM8" s="13">
        <v>0.278820375335121</v>
      </c>
    </row>
    <row r="9" spans="2:65" x14ac:dyDescent="0.3">
      <c r="B9" s="14" t="s">
        <v>71</v>
      </c>
      <c r="C9" s="13">
        <v>0.264240506329114</v>
      </c>
      <c r="D9" s="13">
        <v>0.24749163879598701</v>
      </c>
      <c r="E9" s="13">
        <v>0.27794561933534701</v>
      </c>
      <c r="F9" s="13"/>
      <c r="G9" s="13">
        <v>0.32941176470588202</v>
      </c>
      <c r="H9" s="13">
        <v>0.29375000000000001</v>
      </c>
      <c r="I9" s="13">
        <v>0.26865671641791</v>
      </c>
      <c r="J9" s="13">
        <v>0.25</v>
      </c>
      <c r="K9" s="13">
        <v>0.18965517241379301</v>
      </c>
      <c r="L9" s="13">
        <v>0.20879120879120899</v>
      </c>
      <c r="M9" s="13"/>
      <c r="N9" s="13">
        <v>0.20704845814978001</v>
      </c>
      <c r="O9" s="13">
        <v>0.245398773006135</v>
      </c>
      <c r="P9" s="13">
        <v>0.4</v>
      </c>
      <c r="Q9" s="13">
        <v>0.29870129870129902</v>
      </c>
      <c r="R9" s="13"/>
      <c r="S9" s="13">
        <v>0.27200000000000002</v>
      </c>
      <c r="T9" s="13">
        <v>0.30303030303030298</v>
      </c>
      <c r="U9" s="13">
        <v>0.17142857142857101</v>
      </c>
      <c r="V9" s="13">
        <v>0.28000000000000003</v>
      </c>
      <c r="W9" s="13">
        <v>0.28571428571428598</v>
      </c>
      <c r="X9" s="13">
        <v>0.17857142857142899</v>
      </c>
      <c r="Y9" s="13">
        <v>0.30769230769230799</v>
      </c>
      <c r="Z9" s="13">
        <v>0.3125</v>
      </c>
      <c r="AA9" s="13">
        <v>0.33333333333333298</v>
      </c>
      <c r="AB9" s="13">
        <v>0.183673469387755</v>
      </c>
      <c r="AC9" s="13">
        <v>0.16129032258064499</v>
      </c>
      <c r="AD9" s="13">
        <v>0.36363636363636398</v>
      </c>
      <c r="AE9" s="13"/>
      <c r="AF9" s="13">
        <v>0.27918781725888298</v>
      </c>
      <c r="AG9" s="13">
        <v>0.232758620689655</v>
      </c>
      <c r="AH9" s="13"/>
      <c r="AI9" s="13">
        <v>0.31496062992126</v>
      </c>
      <c r="AJ9" s="13">
        <v>0.22857142857142901</v>
      </c>
      <c r="AK9" s="13">
        <v>0.27607361963190202</v>
      </c>
      <c r="AL9" s="13"/>
      <c r="AM9" s="13">
        <v>0.230769230769231</v>
      </c>
      <c r="AN9" s="13">
        <v>0.2</v>
      </c>
      <c r="AO9" s="13">
        <v>0.27941176470588203</v>
      </c>
      <c r="AP9" s="13"/>
      <c r="AQ9" s="13">
        <v>0.27124183006535901</v>
      </c>
      <c r="AR9" s="13">
        <v>0.25925925925925902</v>
      </c>
      <c r="AS9" s="13"/>
      <c r="AT9" s="13">
        <v>0.23225806451612899</v>
      </c>
      <c r="AU9" s="13">
        <v>0.27213822894168499</v>
      </c>
      <c r="AV9" s="13"/>
      <c r="AW9" s="13">
        <v>0.25</v>
      </c>
      <c r="AX9" s="13">
        <v>0.26931567328918299</v>
      </c>
      <c r="AY9" s="13"/>
      <c r="AZ9" s="13">
        <v>0.26482213438735203</v>
      </c>
      <c r="BA9" s="13">
        <v>0.27100271002710002</v>
      </c>
      <c r="BB9" s="13"/>
      <c r="BC9" s="13">
        <v>0.31791907514450901</v>
      </c>
      <c r="BD9" s="13">
        <v>0.27433628318584102</v>
      </c>
      <c r="BE9" s="13"/>
      <c r="BF9" s="13">
        <v>0.41791044776119401</v>
      </c>
      <c r="BG9" s="13">
        <v>0.25471698113207503</v>
      </c>
      <c r="BH9" s="13"/>
      <c r="BI9" s="13">
        <v>0.31578947368421101</v>
      </c>
      <c r="BJ9" s="13">
        <v>0.25744308231173402</v>
      </c>
      <c r="BK9" s="13"/>
      <c r="BL9" s="13">
        <v>0.25301204819277101</v>
      </c>
      <c r="BM9" s="13">
        <v>0.26541554959785502</v>
      </c>
    </row>
    <row r="10" spans="2:65" x14ac:dyDescent="0.3">
      <c r="B10" s="14" t="s">
        <v>401</v>
      </c>
      <c r="C10" s="13">
        <v>0.189873417721519</v>
      </c>
      <c r="D10" s="13">
        <v>0.19397993311036801</v>
      </c>
      <c r="E10" s="13">
        <v>0.18429003021147999</v>
      </c>
      <c r="F10" s="13"/>
      <c r="G10" s="13">
        <v>0.30588235294117599</v>
      </c>
      <c r="H10" s="13">
        <v>0.1875</v>
      </c>
      <c r="I10" s="13">
        <v>0.14925373134328401</v>
      </c>
      <c r="J10" s="13">
        <v>0.15384615384615399</v>
      </c>
      <c r="K10" s="13">
        <v>0.17241379310344801</v>
      </c>
      <c r="L10" s="13">
        <v>0.19780219780219799</v>
      </c>
      <c r="M10" s="13"/>
      <c r="N10" s="13">
        <v>0.185022026431718</v>
      </c>
      <c r="O10" s="13">
        <v>0.214723926380368</v>
      </c>
      <c r="P10" s="13">
        <v>0.14117647058823499</v>
      </c>
      <c r="Q10" s="13">
        <v>0.19480519480519501</v>
      </c>
      <c r="R10" s="13"/>
      <c r="S10" s="13">
        <v>0.192</v>
      </c>
      <c r="T10" s="13">
        <v>0.21212121212121199</v>
      </c>
      <c r="U10" s="13">
        <v>0.2</v>
      </c>
      <c r="V10" s="13">
        <v>0.26</v>
      </c>
      <c r="W10" s="13">
        <v>7.9365079365079402E-2</v>
      </c>
      <c r="X10" s="13">
        <v>0.214285714285714</v>
      </c>
      <c r="Y10" s="13">
        <v>0.230769230769231</v>
      </c>
      <c r="Z10" s="13">
        <v>0.1875</v>
      </c>
      <c r="AA10" s="13">
        <v>0.15384615384615399</v>
      </c>
      <c r="AB10" s="13">
        <v>0.16326530612244899</v>
      </c>
      <c r="AC10" s="13">
        <v>0.25806451612903197</v>
      </c>
      <c r="AD10" s="13">
        <v>0.18181818181818199</v>
      </c>
      <c r="AE10" s="13"/>
      <c r="AF10" s="13">
        <v>0.19035532994923901</v>
      </c>
      <c r="AG10" s="13">
        <v>0.193965517241379</v>
      </c>
      <c r="AH10" s="13"/>
      <c r="AI10" s="13">
        <v>0.22834645669291301</v>
      </c>
      <c r="AJ10" s="13">
        <v>0.14285714285714299</v>
      </c>
      <c r="AK10" s="13">
        <v>0.159509202453988</v>
      </c>
      <c r="AL10" s="13"/>
      <c r="AM10" s="13">
        <v>0.20512820512820501</v>
      </c>
      <c r="AN10" s="13">
        <v>0.28000000000000003</v>
      </c>
      <c r="AO10" s="13">
        <v>0.220588235294118</v>
      </c>
      <c r="AP10" s="13"/>
      <c r="AQ10" s="13">
        <v>0.18954248366013099</v>
      </c>
      <c r="AR10" s="13">
        <v>0.188271604938272</v>
      </c>
      <c r="AS10" s="13"/>
      <c r="AT10" s="13">
        <v>0.2</v>
      </c>
      <c r="AU10" s="13">
        <v>0.18790496760259201</v>
      </c>
      <c r="AV10" s="13"/>
      <c r="AW10" s="13">
        <v>0.21511627906976699</v>
      </c>
      <c r="AX10" s="13">
        <v>0.183222958057395</v>
      </c>
      <c r="AY10" s="13"/>
      <c r="AZ10" s="13">
        <v>0.19762845849802399</v>
      </c>
      <c r="BA10" s="13">
        <v>0.18428184281842799</v>
      </c>
      <c r="BB10" s="13"/>
      <c r="BC10" s="13">
        <v>0.17341040462427701</v>
      </c>
      <c r="BD10" s="13">
        <v>0.212389380530973</v>
      </c>
      <c r="BE10" s="13"/>
      <c r="BF10" s="13">
        <v>0.104477611940299</v>
      </c>
      <c r="BG10" s="13">
        <v>0.21698113207547201</v>
      </c>
      <c r="BH10" s="13"/>
      <c r="BI10" s="13">
        <v>0.175438596491228</v>
      </c>
      <c r="BJ10" s="13">
        <v>0.19089316987740801</v>
      </c>
      <c r="BK10" s="13"/>
      <c r="BL10" s="13">
        <v>0.19678714859437799</v>
      </c>
      <c r="BM10" s="13">
        <v>0.17962466487935699</v>
      </c>
    </row>
    <row r="11" spans="2:65" x14ac:dyDescent="0.3">
      <c r="B11" s="14" t="s">
        <v>73</v>
      </c>
      <c r="C11" s="13">
        <v>0.177215189873418</v>
      </c>
      <c r="D11" s="13">
        <v>0.20401337792642099</v>
      </c>
      <c r="E11" s="13">
        <v>0.15407854984894301</v>
      </c>
      <c r="F11" s="13"/>
      <c r="G11" s="13">
        <v>0.105882352941176</v>
      </c>
      <c r="H11" s="13">
        <v>0.17499999999999999</v>
      </c>
      <c r="I11" s="13">
        <v>0.15671641791044799</v>
      </c>
      <c r="J11" s="13">
        <v>0.20192307692307701</v>
      </c>
      <c r="K11" s="13">
        <v>0.20689655172413801</v>
      </c>
      <c r="L11" s="13">
        <v>0.230769230769231</v>
      </c>
      <c r="M11" s="13"/>
      <c r="N11" s="13">
        <v>0.215859030837004</v>
      </c>
      <c r="O11" s="13">
        <v>0.17791411042944799</v>
      </c>
      <c r="P11" s="13">
        <v>0.129411764705882</v>
      </c>
      <c r="Q11" s="13">
        <v>0.14285714285714299</v>
      </c>
      <c r="R11" s="13"/>
      <c r="S11" s="13">
        <v>0.2</v>
      </c>
      <c r="T11" s="13">
        <v>0.13636363636363599</v>
      </c>
      <c r="U11" s="13">
        <v>0.2</v>
      </c>
      <c r="V11" s="13">
        <v>0.16</v>
      </c>
      <c r="W11" s="13">
        <v>0.14285714285714299</v>
      </c>
      <c r="X11" s="13">
        <v>0.160714285714286</v>
      </c>
      <c r="Y11" s="13">
        <v>0.134615384615385</v>
      </c>
      <c r="Z11" s="13">
        <v>0.125</v>
      </c>
      <c r="AA11" s="13">
        <v>0.15384615384615399</v>
      </c>
      <c r="AB11" s="13">
        <v>0.26530612244898</v>
      </c>
      <c r="AC11" s="13">
        <v>0.225806451612903</v>
      </c>
      <c r="AD11" s="13">
        <v>0.36363636363636398</v>
      </c>
      <c r="AE11" s="13"/>
      <c r="AF11" s="13">
        <v>0.17005076142132</v>
      </c>
      <c r="AG11" s="13">
        <v>0.18534482758620699</v>
      </c>
      <c r="AH11" s="13"/>
      <c r="AI11" s="13">
        <v>0.14173228346456701</v>
      </c>
      <c r="AJ11" s="13">
        <v>0.2</v>
      </c>
      <c r="AK11" s="13">
        <v>0.190184049079755</v>
      </c>
      <c r="AL11" s="13"/>
      <c r="AM11" s="13">
        <v>0.102564102564103</v>
      </c>
      <c r="AN11" s="13">
        <v>0.16</v>
      </c>
      <c r="AO11" s="13">
        <v>0.191176470588235</v>
      </c>
      <c r="AP11" s="13"/>
      <c r="AQ11" s="13">
        <v>0.12745098039215699</v>
      </c>
      <c r="AR11" s="13">
        <v>0.225308641975309</v>
      </c>
      <c r="AS11" s="13"/>
      <c r="AT11" s="13">
        <v>0.154838709677419</v>
      </c>
      <c r="AU11" s="13">
        <v>0.183585313174946</v>
      </c>
      <c r="AV11" s="13"/>
      <c r="AW11" s="13">
        <v>0.22093023255814001</v>
      </c>
      <c r="AX11" s="13">
        <v>0.15673289183222999</v>
      </c>
      <c r="AY11" s="13"/>
      <c r="AZ11" s="13">
        <v>0.21343873517786599</v>
      </c>
      <c r="BA11" s="13">
        <v>0.14905149051490499</v>
      </c>
      <c r="BB11" s="13"/>
      <c r="BC11" s="13">
        <v>0.13294797687861301</v>
      </c>
      <c r="BD11" s="13">
        <v>0.20353982300885001</v>
      </c>
      <c r="BE11" s="13"/>
      <c r="BF11" s="13">
        <v>8.9552238805970102E-2</v>
      </c>
      <c r="BG11" s="13">
        <v>0.160377358490566</v>
      </c>
      <c r="BH11" s="13"/>
      <c r="BI11" s="13">
        <v>0.157894736842105</v>
      </c>
      <c r="BJ11" s="13">
        <v>0.18038528896672501</v>
      </c>
      <c r="BK11" s="13"/>
      <c r="BL11" s="13">
        <v>0.21285140562249</v>
      </c>
      <c r="BM11" s="13">
        <v>0.15817694369973201</v>
      </c>
    </row>
    <row r="12" spans="2:65" x14ac:dyDescent="0.3">
      <c r="B12" s="14" t="s">
        <v>402</v>
      </c>
      <c r="C12" s="13">
        <v>0.110759493670886</v>
      </c>
      <c r="D12" s="13">
        <v>0.103678929765886</v>
      </c>
      <c r="E12" s="13">
        <v>0.11782477341389699</v>
      </c>
      <c r="F12" s="13"/>
      <c r="G12" s="13">
        <v>9.41176470588235E-2</v>
      </c>
      <c r="H12" s="13">
        <v>7.4999999999999997E-2</v>
      </c>
      <c r="I12" s="13">
        <v>0.119402985074627</v>
      </c>
      <c r="J12" s="13">
        <v>0.115384615384615</v>
      </c>
      <c r="K12" s="13">
        <v>0.15517241379310301</v>
      </c>
      <c r="L12" s="13">
        <v>0.14285714285714299</v>
      </c>
      <c r="M12" s="13"/>
      <c r="N12" s="13">
        <v>0.11894273127753301</v>
      </c>
      <c r="O12" s="13">
        <v>0.122699386503067</v>
      </c>
      <c r="P12" s="13">
        <v>7.0588235294117604E-2</v>
      </c>
      <c r="Q12" s="13">
        <v>0.103896103896104</v>
      </c>
      <c r="R12" s="13"/>
      <c r="S12" s="13">
        <v>0.08</v>
      </c>
      <c r="T12" s="13">
        <v>0.15151515151515199</v>
      </c>
      <c r="U12" s="13">
        <v>0.17142857142857101</v>
      </c>
      <c r="V12" s="13">
        <v>0.08</v>
      </c>
      <c r="W12" s="13">
        <v>0.19047619047618999</v>
      </c>
      <c r="X12" s="13">
        <v>5.3571428571428603E-2</v>
      </c>
      <c r="Y12" s="13">
        <v>1.9230769230769201E-2</v>
      </c>
      <c r="Z12" s="13">
        <v>6.25E-2</v>
      </c>
      <c r="AA12" s="13">
        <v>0.128205128205128</v>
      </c>
      <c r="AB12" s="13">
        <v>0.102040816326531</v>
      </c>
      <c r="AC12" s="13">
        <v>0.225806451612903</v>
      </c>
      <c r="AD12" s="13">
        <v>9.0909090909090898E-2</v>
      </c>
      <c r="AE12" s="13"/>
      <c r="AF12" s="13">
        <v>0.12436548223350299</v>
      </c>
      <c r="AG12" s="13">
        <v>9.0517241379310304E-2</v>
      </c>
      <c r="AH12" s="13"/>
      <c r="AI12" s="13">
        <v>0.118110236220472</v>
      </c>
      <c r="AJ12" s="13">
        <v>0.114285714285714</v>
      </c>
      <c r="AK12" s="13">
        <v>0.122699386503067</v>
      </c>
      <c r="AL12" s="13"/>
      <c r="AM12" s="13">
        <v>7.69230769230769E-2</v>
      </c>
      <c r="AN12" s="13">
        <v>0.08</v>
      </c>
      <c r="AO12" s="13">
        <v>0.17647058823529399</v>
      </c>
      <c r="AP12" s="13"/>
      <c r="AQ12" s="13">
        <v>6.8627450980392204E-2</v>
      </c>
      <c r="AR12" s="13">
        <v>0.148148148148148</v>
      </c>
      <c r="AS12" s="13"/>
      <c r="AT12" s="13">
        <v>9.0322580645161299E-2</v>
      </c>
      <c r="AU12" s="13">
        <v>0.116630669546436</v>
      </c>
      <c r="AV12" s="13"/>
      <c r="AW12" s="13">
        <v>0.13372093023255799</v>
      </c>
      <c r="AX12" s="13">
        <v>0.101545253863135</v>
      </c>
      <c r="AY12" s="13"/>
      <c r="AZ12" s="13">
        <v>0.154150197628458</v>
      </c>
      <c r="BA12" s="13">
        <v>8.1300813008130093E-2</v>
      </c>
      <c r="BB12" s="13"/>
      <c r="BC12" s="13">
        <v>0.12138728323699401</v>
      </c>
      <c r="BD12" s="13">
        <v>9.7345132743362803E-2</v>
      </c>
      <c r="BE12" s="13"/>
      <c r="BF12" s="13">
        <v>0.104477611940299</v>
      </c>
      <c r="BG12" s="13">
        <v>0.13207547169811301</v>
      </c>
      <c r="BH12" s="13"/>
      <c r="BI12" s="13">
        <v>0.157894736842105</v>
      </c>
      <c r="BJ12" s="13">
        <v>0.10507880910683</v>
      </c>
      <c r="BK12" s="13"/>
      <c r="BL12" s="13">
        <v>0.15261044176706801</v>
      </c>
      <c r="BM12" s="13">
        <v>8.5790884718498703E-2</v>
      </c>
    </row>
    <row r="13" spans="2:65" x14ac:dyDescent="0.3">
      <c r="B13" s="14" t="s">
        <v>91</v>
      </c>
      <c r="C13" s="13">
        <v>2.8481012658227799E-2</v>
      </c>
      <c r="D13" s="13">
        <v>2.3411371237458199E-2</v>
      </c>
      <c r="E13" s="13">
        <v>3.32326283987915E-2</v>
      </c>
      <c r="F13" s="13"/>
      <c r="G13" s="13">
        <v>2.3529411764705899E-2</v>
      </c>
      <c r="H13" s="13">
        <v>1.2500000000000001E-2</v>
      </c>
      <c r="I13" s="13">
        <v>1.49253731343284E-2</v>
      </c>
      <c r="J13" s="13">
        <v>6.7307692307692304E-2</v>
      </c>
      <c r="K13" s="13">
        <v>5.1724137931034503E-2</v>
      </c>
      <c r="L13" s="13">
        <v>2.1978021978022001E-2</v>
      </c>
      <c r="M13" s="13"/>
      <c r="N13" s="13">
        <v>4.8458149779735699E-2</v>
      </c>
      <c r="O13" s="13">
        <v>3.0674846625766899E-2</v>
      </c>
      <c r="P13" s="13">
        <v>0</v>
      </c>
      <c r="Q13" s="13">
        <v>1.2987012987013E-2</v>
      </c>
      <c r="R13" s="13"/>
      <c r="S13" s="13">
        <v>2.4E-2</v>
      </c>
      <c r="T13" s="13">
        <v>1.5151515151515201E-2</v>
      </c>
      <c r="U13" s="13">
        <v>0</v>
      </c>
      <c r="V13" s="13">
        <v>0.04</v>
      </c>
      <c r="W13" s="13">
        <v>1.58730158730159E-2</v>
      </c>
      <c r="X13" s="13">
        <v>8.9285714285714302E-2</v>
      </c>
      <c r="Y13" s="13">
        <v>7.69230769230769E-2</v>
      </c>
      <c r="Z13" s="13">
        <v>0</v>
      </c>
      <c r="AA13" s="13">
        <v>1.2820512820512799E-2</v>
      </c>
      <c r="AB13" s="13">
        <v>2.04081632653061E-2</v>
      </c>
      <c r="AC13" s="13">
        <v>0</v>
      </c>
      <c r="AD13" s="13">
        <v>0</v>
      </c>
      <c r="AE13" s="13"/>
      <c r="AF13" s="13">
        <v>1.7766497461928901E-2</v>
      </c>
      <c r="AG13" s="13">
        <v>4.7413793103448301E-2</v>
      </c>
      <c r="AH13" s="13"/>
      <c r="AI13" s="13">
        <v>1.5748031496062999E-2</v>
      </c>
      <c r="AJ13" s="13">
        <v>0</v>
      </c>
      <c r="AK13" s="13">
        <v>3.0674846625766899E-2</v>
      </c>
      <c r="AL13" s="13"/>
      <c r="AM13" s="13">
        <v>0</v>
      </c>
      <c r="AN13" s="13">
        <v>0</v>
      </c>
      <c r="AO13" s="13">
        <v>2.9411764705882401E-2</v>
      </c>
      <c r="AP13" s="13"/>
      <c r="AQ13" s="13">
        <v>2.9411764705882401E-2</v>
      </c>
      <c r="AR13" s="13">
        <v>2.7777777777777801E-2</v>
      </c>
      <c r="AS13" s="13"/>
      <c r="AT13" s="13">
        <v>5.16129032258065E-2</v>
      </c>
      <c r="AU13" s="13">
        <v>2.1598272138228899E-2</v>
      </c>
      <c r="AV13" s="13"/>
      <c r="AW13" s="13">
        <v>2.9069767441860499E-2</v>
      </c>
      <c r="AX13" s="13">
        <v>2.8697571743929399E-2</v>
      </c>
      <c r="AY13" s="13"/>
      <c r="AZ13" s="13">
        <v>1.97628458498024E-2</v>
      </c>
      <c r="BA13" s="13">
        <v>3.2520325203252001E-2</v>
      </c>
      <c r="BB13" s="13"/>
      <c r="BC13" s="13">
        <v>1.15606936416185E-2</v>
      </c>
      <c r="BD13" s="13">
        <v>2.6548672566371698E-2</v>
      </c>
      <c r="BE13" s="13"/>
      <c r="BF13" s="13">
        <v>2.9850746268656699E-2</v>
      </c>
      <c r="BG13" s="13">
        <v>0</v>
      </c>
      <c r="BH13" s="13"/>
      <c r="BI13" s="13">
        <v>0</v>
      </c>
      <c r="BJ13" s="13">
        <v>3.1523642732049002E-2</v>
      </c>
      <c r="BK13" s="13"/>
      <c r="BL13" s="13">
        <v>2.40963855421687E-2</v>
      </c>
      <c r="BM13" s="13">
        <v>3.2171581769436998E-2</v>
      </c>
    </row>
    <row r="14" spans="2:65" x14ac:dyDescent="0.3">
      <c r="B14" s="14" t="s">
        <v>76</v>
      </c>
      <c r="C14" s="17">
        <v>0.493670886075949</v>
      </c>
      <c r="D14" s="17">
        <v>0.47491638795986602</v>
      </c>
      <c r="E14" s="17">
        <v>0.51057401812688796</v>
      </c>
      <c r="F14" s="17"/>
      <c r="G14" s="17">
        <v>0.47058823529411797</v>
      </c>
      <c r="H14" s="17">
        <v>0.55000000000000004</v>
      </c>
      <c r="I14" s="17">
        <v>0.55970149253731305</v>
      </c>
      <c r="J14" s="17">
        <v>0.46153846153846201</v>
      </c>
      <c r="K14" s="17">
        <v>0.41379310344827602</v>
      </c>
      <c r="L14" s="17">
        <v>0.40659340659340698</v>
      </c>
      <c r="M14" s="17"/>
      <c r="N14" s="17">
        <v>0.431718061674009</v>
      </c>
      <c r="O14" s="17">
        <v>0.45398773006135001</v>
      </c>
      <c r="P14" s="17">
        <v>0.65882352941176503</v>
      </c>
      <c r="Q14" s="17">
        <v>0.54545454545454497</v>
      </c>
      <c r="R14" s="17"/>
      <c r="S14" s="17">
        <v>0.504</v>
      </c>
      <c r="T14" s="17">
        <v>0.48484848484848497</v>
      </c>
      <c r="U14" s="17">
        <v>0.42857142857142899</v>
      </c>
      <c r="V14" s="17">
        <v>0.46</v>
      </c>
      <c r="W14" s="17">
        <v>0.57142857142857095</v>
      </c>
      <c r="X14" s="17">
        <v>0.48214285714285698</v>
      </c>
      <c r="Y14" s="17">
        <v>0.53846153846153899</v>
      </c>
      <c r="Z14" s="17">
        <v>0.625</v>
      </c>
      <c r="AA14" s="17">
        <v>0.55128205128205099</v>
      </c>
      <c r="AB14" s="17">
        <v>0.44897959183673503</v>
      </c>
      <c r="AC14" s="17">
        <v>0.29032258064516098</v>
      </c>
      <c r="AD14" s="17">
        <v>0.36363636363636398</v>
      </c>
      <c r="AE14" s="17"/>
      <c r="AF14" s="17">
        <v>0.49746192893400998</v>
      </c>
      <c r="AG14" s="17">
        <v>0.48275862068965503</v>
      </c>
      <c r="AH14" s="17"/>
      <c r="AI14" s="17">
        <v>0.49606299212598398</v>
      </c>
      <c r="AJ14" s="17">
        <v>0.54285714285714304</v>
      </c>
      <c r="AK14" s="17">
        <v>0.496932515337423</v>
      </c>
      <c r="AL14" s="17"/>
      <c r="AM14" s="17">
        <v>0.61538461538461497</v>
      </c>
      <c r="AN14" s="17">
        <v>0.48</v>
      </c>
      <c r="AO14" s="17">
        <v>0.38235294117647101</v>
      </c>
      <c r="AP14" s="17"/>
      <c r="AQ14" s="17">
        <v>0.58496732026143805</v>
      </c>
      <c r="AR14" s="17">
        <v>0.41049382716049398</v>
      </c>
      <c r="AS14" s="17"/>
      <c r="AT14" s="17">
        <v>0.50322580645161297</v>
      </c>
      <c r="AU14" s="17">
        <v>0.49028077753779697</v>
      </c>
      <c r="AV14" s="17"/>
      <c r="AW14" s="17">
        <v>0.40116279069767402</v>
      </c>
      <c r="AX14" s="17">
        <v>0.52980132450331097</v>
      </c>
      <c r="AY14" s="17"/>
      <c r="AZ14" s="17">
        <v>0.41501976284585002</v>
      </c>
      <c r="BA14" s="17">
        <v>0.55284552845528401</v>
      </c>
      <c r="BB14" s="17"/>
      <c r="BC14" s="17">
        <v>0.560693641618497</v>
      </c>
      <c r="BD14" s="17">
        <v>0.46017699115044203</v>
      </c>
      <c r="BE14" s="17"/>
      <c r="BF14" s="17">
        <v>0.67164179104477595</v>
      </c>
      <c r="BG14" s="17">
        <v>0.490566037735849</v>
      </c>
      <c r="BH14" s="17"/>
      <c r="BI14" s="17">
        <v>0.50877192982456099</v>
      </c>
      <c r="BJ14" s="17">
        <v>0.492119089316988</v>
      </c>
      <c r="BK14" s="17"/>
      <c r="BL14" s="17">
        <v>0.41365461847389601</v>
      </c>
      <c r="BM14" s="17">
        <v>0.54423592493297601</v>
      </c>
    </row>
    <row r="15" spans="2:65" x14ac:dyDescent="0.3">
      <c r="B15" s="14" t="s">
        <v>77</v>
      </c>
      <c r="C15" s="17">
        <v>0.287974683544304</v>
      </c>
      <c r="D15" s="17">
        <v>0.30769230769230799</v>
      </c>
      <c r="E15" s="17">
        <v>0.27190332326284</v>
      </c>
      <c r="F15" s="17"/>
      <c r="G15" s="17">
        <v>0.2</v>
      </c>
      <c r="H15" s="17">
        <v>0.25</v>
      </c>
      <c r="I15" s="17">
        <v>0.27611940298507498</v>
      </c>
      <c r="J15" s="17">
        <v>0.31730769230769201</v>
      </c>
      <c r="K15" s="17">
        <v>0.36206896551724099</v>
      </c>
      <c r="L15" s="17">
        <v>0.37362637362637402</v>
      </c>
      <c r="M15" s="17"/>
      <c r="N15" s="17">
        <v>0.33480176211453699</v>
      </c>
      <c r="O15" s="17">
        <v>0.30061349693251499</v>
      </c>
      <c r="P15" s="17">
        <v>0.2</v>
      </c>
      <c r="Q15" s="17">
        <v>0.246753246753247</v>
      </c>
      <c r="R15" s="17"/>
      <c r="S15" s="17">
        <v>0.28000000000000003</v>
      </c>
      <c r="T15" s="17">
        <v>0.28787878787878801</v>
      </c>
      <c r="U15" s="17">
        <v>0.371428571428571</v>
      </c>
      <c r="V15" s="17">
        <v>0.24</v>
      </c>
      <c r="W15" s="17">
        <v>0.33333333333333298</v>
      </c>
      <c r="X15" s="17">
        <v>0.214285714285714</v>
      </c>
      <c r="Y15" s="17">
        <v>0.15384615384615399</v>
      </c>
      <c r="Z15" s="17">
        <v>0.1875</v>
      </c>
      <c r="AA15" s="17">
        <v>0.28205128205128199</v>
      </c>
      <c r="AB15" s="17">
        <v>0.36734693877551</v>
      </c>
      <c r="AC15" s="17">
        <v>0.45161290322580599</v>
      </c>
      <c r="AD15" s="17">
        <v>0.45454545454545497</v>
      </c>
      <c r="AE15" s="17"/>
      <c r="AF15" s="17">
        <v>0.294416243654822</v>
      </c>
      <c r="AG15" s="17">
        <v>0.27586206896551702</v>
      </c>
      <c r="AH15" s="17"/>
      <c r="AI15" s="17">
        <v>0.25984251968503902</v>
      </c>
      <c r="AJ15" s="17">
        <v>0.314285714285714</v>
      </c>
      <c r="AK15" s="17">
        <v>0.312883435582822</v>
      </c>
      <c r="AL15" s="17"/>
      <c r="AM15" s="17">
        <v>0.17948717948717899</v>
      </c>
      <c r="AN15" s="17">
        <v>0.24</v>
      </c>
      <c r="AO15" s="17">
        <v>0.36764705882352899</v>
      </c>
      <c r="AP15" s="17"/>
      <c r="AQ15" s="17">
        <v>0.19607843137254899</v>
      </c>
      <c r="AR15" s="17">
        <v>0.37345679012345701</v>
      </c>
      <c r="AS15" s="17"/>
      <c r="AT15" s="17">
        <v>0.24516129032258099</v>
      </c>
      <c r="AU15" s="17">
        <v>0.300215982721382</v>
      </c>
      <c r="AV15" s="17"/>
      <c r="AW15" s="17">
        <v>0.35465116279069803</v>
      </c>
      <c r="AX15" s="17">
        <v>0.258278145695364</v>
      </c>
      <c r="AY15" s="17"/>
      <c r="AZ15" s="17">
        <v>0.36758893280632399</v>
      </c>
      <c r="BA15" s="17">
        <v>0.23035230352303501</v>
      </c>
      <c r="BB15" s="17"/>
      <c r="BC15" s="17">
        <v>0.25433526011560698</v>
      </c>
      <c r="BD15" s="17">
        <v>0.30088495575221202</v>
      </c>
      <c r="BE15" s="17"/>
      <c r="BF15" s="17">
        <v>0.19402985074626899</v>
      </c>
      <c r="BG15" s="17">
        <v>0.29245283018867901</v>
      </c>
      <c r="BH15" s="17"/>
      <c r="BI15" s="17">
        <v>0.31578947368421101</v>
      </c>
      <c r="BJ15" s="17">
        <v>0.28546409807355499</v>
      </c>
      <c r="BK15" s="17"/>
      <c r="BL15" s="17">
        <v>0.365461847389558</v>
      </c>
      <c r="BM15" s="17">
        <v>0.243967828418231</v>
      </c>
    </row>
    <row r="16" spans="2:65" x14ac:dyDescent="0.3">
      <c r="B16" s="14" t="s">
        <v>78</v>
      </c>
      <c r="C16" s="18">
        <v>0.205696202531646</v>
      </c>
      <c r="D16" s="18">
        <v>0.167224080267559</v>
      </c>
      <c r="E16" s="18">
        <v>0.23867069486404799</v>
      </c>
      <c r="F16" s="18"/>
      <c r="G16" s="18">
        <v>0.27058823529411802</v>
      </c>
      <c r="H16" s="18">
        <v>0.3</v>
      </c>
      <c r="I16" s="18">
        <v>0.28358208955223901</v>
      </c>
      <c r="J16" s="18">
        <v>0.144230769230769</v>
      </c>
      <c r="K16" s="18">
        <v>5.1724137931034503E-2</v>
      </c>
      <c r="L16" s="18">
        <v>3.2967032967033003E-2</v>
      </c>
      <c r="M16" s="18"/>
      <c r="N16" s="18">
        <v>9.6916299559471397E-2</v>
      </c>
      <c r="O16" s="18">
        <v>0.153374233128834</v>
      </c>
      <c r="P16" s="18">
        <v>0.45882352941176502</v>
      </c>
      <c r="Q16" s="18">
        <v>0.29870129870129902</v>
      </c>
      <c r="R16" s="18"/>
      <c r="S16" s="18">
        <v>0.224</v>
      </c>
      <c r="T16" s="18">
        <v>0.19696969696969699</v>
      </c>
      <c r="U16" s="18">
        <v>5.7142857142857099E-2</v>
      </c>
      <c r="V16" s="18">
        <v>0.22</v>
      </c>
      <c r="W16" s="18">
        <v>0.238095238095238</v>
      </c>
      <c r="X16" s="18">
        <v>0.26785714285714302</v>
      </c>
      <c r="Y16" s="18">
        <v>0.38461538461538503</v>
      </c>
      <c r="Z16" s="18">
        <v>0.4375</v>
      </c>
      <c r="AA16" s="18">
        <v>0.269230769230769</v>
      </c>
      <c r="AB16" s="18">
        <v>8.1632653061224497E-2</v>
      </c>
      <c r="AC16" s="18">
        <v>-0.16129032258064499</v>
      </c>
      <c r="AD16" s="18">
        <v>-9.0909090909090898E-2</v>
      </c>
      <c r="AE16" s="18"/>
      <c r="AF16" s="18">
        <v>0.20304568527918801</v>
      </c>
      <c r="AG16" s="18">
        <v>0.20689655172413801</v>
      </c>
      <c r="AH16" s="18"/>
      <c r="AI16" s="18">
        <v>0.23622047244094499</v>
      </c>
      <c r="AJ16" s="18">
        <v>0.22857142857142901</v>
      </c>
      <c r="AK16" s="18">
        <v>0.184049079754601</v>
      </c>
      <c r="AL16" s="18"/>
      <c r="AM16" s="18">
        <v>0.43589743589743601</v>
      </c>
      <c r="AN16" s="18">
        <v>0.24</v>
      </c>
      <c r="AO16" s="18">
        <v>1.47058823529411E-2</v>
      </c>
      <c r="AP16" s="18"/>
      <c r="AQ16" s="18">
        <v>0.38888888888888901</v>
      </c>
      <c r="AR16" s="18">
        <v>3.7037037037037E-2</v>
      </c>
      <c r="AS16" s="18"/>
      <c r="AT16" s="18">
        <v>0.25806451612903197</v>
      </c>
      <c r="AU16" s="18">
        <v>0.190064794816415</v>
      </c>
      <c r="AV16" s="18"/>
      <c r="AW16" s="18">
        <v>4.6511627906976799E-2</v>
      </c>
      <c r="AX16" s="18">
        <v>0.27152317880794702</v>
      </c>
      <c r="AY16" s="18"/>
      <c r="AZ16" s="18">
        <v>4.74308300395258E-2</v>
      </c>
      <c r="BA16" s="18">
        <v>0.32249322493224902</v>
      </c>
      <c r="BB16" s="18"/>
      <c r="BC16" s="18">
        <v>0.30635838150289002</v>
      </c>
      <c r="BD16" s="18">
        <v>0.15929203539823</v>
      </c>
      <c r="BE16" s="18"/>
      <c r="BF16" s="18">
        <v>0.47761194029850701</v>
      </c>
      <c r="BG16" s="18">
        <v>0.19811320754716999</v>
      </c>
      <c r="BH16" s="18"/>
      <c r="BI16" s="18">
        <v>0.19298245614035101</v>
      </c>
      <c r="BJ16" s="18">
        <v>0.20665499124343301</v>
      </c>
      <c r="BK16" s="18"/>
      <c r="BL16" s="18">
        <v>4.8192771084337303E-2</v>
      </c>
      <c r="BM16" s="18">
        <v>0.30026809651474501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2" t="s">
        <v>456</v>
      </c>
      <c r="E2" s="29"/>
      <c r="F2" s="29"/>
      <c r="G2" s="29"/>
    </row>
    <row r="6" spans="2:7" ht="49.95" customHeight="1" x14ac:dyDescent="0.3">
      <c r="B6" s="16" t="s">
        <v>15</v>
      </c>
      <c r="C6" s="16" t="s">
        <v>449</v>
      </c>
      <c r="D6" s="16" t="s">
        <v>448</v>
      </c>
      <c r="E6" s="16" t="s">
        <v>450</v>
      </c>
      <c r="F6" s="16" t="s">
        <v>447</v>
      </c>
    </row>
    <row r="7" spans="2:7" x14ac:dyDescent="0.3">
      <c r="B7" s="14" t="s">
        <v>400</v>
      </c>
      <c r="C7" s="13">
        <v>0.32173913043478303</v>
      </c>
      <c r="D7" s="13">
        <v>0.35362318840579698</v>
      </c>
      <c r="E7" s="13">
        <v>0.3</v>
      </c>
      <c r="F7" s="13">
        <v>0.22608695652173899</v>
      </c>
    </row>
    <row r="8" spans="2:7" x14ac:dyDescent="0.3">
      <c r="B8" s="14" t="s">
        <v>71</v>
      </c>
      <c r="C8" s="13">
        <v>0.38260869565217398</v>
      </c>
      <c r="D8" s="13">
        <v>0.29855072463768101</v>
      </c>
      <c r="E8" s="13">
        <v>0.34202898550724598</v>
      </c>
      <c r="F8" s="13">
        <v>0.29565217391304299</v>
      </c>
    </row>
    <row r="9" spans="2:7" x14ac:dyDescent="0.3">
      <c r="B9" s="14" t="s">
        <v>401</v>
      </c>
      <c r="C9" s="13">
        <v>0.128985507246377</v>
      </c>
      <c r="D9" s="13">
        <v>0.16521739130434801</v>
      </c>
      <c r="E9" s="13">
        <v>0.143478260869565</v>
      </c>
      <c r="F9" s="13">
        <v>0.19130434782608699</v>
      </c>
    </row>
    <row r="10" spans="2:7" x14ac:dyDescent="0.3">
      <c r="B10" s="14" t="s">
        <v>73</v>
      </c>
      <c r="C10" s="13">
        <v>9.5652173913043495E-2</v>
      </c>
      <c r="D10" s="13">
        <v>8.9855072463768101E-2</v>
      </c>
      <c r="E10" s="13">
        <v>0.107246376811594</v>
      </c>
      <c r="F10" s="13">
        <v>0.19565217391304299</v>
      </c>
    </row>
    <row r="11" spans="2:7" x14ac:dyDescent="0.3">
      <c r="B11" s="14" t="s">
        <v>402</v>
      </c>
      <c r="C11" s="13">
        <v>5.3623188405797099E-2</v>
      </c>
      <c r="D11" s="13">
        <v>7.1014492753623204E-2</v>
      </c>
      <c r="E11" s="13">
        <v>8.6956521739130405E-2</v>
      </c>
      <c r="F11" s="13">
        <v>7.1014492753623204E-2</v>
      </c>
    </row>
    <row r="12" spans="2:7" x14ac:dyDescent="0.3">
      <c r="B12" s="14" t="s">
        <v>91</v>
      </c>
      <c r="C12" s="13">
        <v>1.7391304347826101E-2</v>
      </c>
      <c r="D12" s="13">
        <v>2.1739130434782601E-2</v>
      </c>
      <c r="E12" s="13">
        <v>2.0289855072463801E-2</v>
      </c>
      <c r="F12" s="13">
        <v>2.0289855072463801E-2</v>
      </c>
    </row>
    <row r="13" spans="2:7" x14ac:dyDescent="0.3">
      <c r="B13" s="19" t="s">
        <v>76</v>
      </c>
      <c r="C13" s="17">
        <v>0.70434782608695601</v>
      </c>
      <c r="D13" s="17">
        <v>0.65217391304347805</v>
      </c>
      <c r="E13" s="17">
        <v>0.64202898550724596</v>
      </c>
      <c r="F13" s="17">
        <v>0.52173913043478304</v>
      </c>
    </row>
    <row r="14" spans="2:7" x14ac:dyDescent="0.3">
      <c r="B14" s="19" t="s">
        <v>77</v>
      </c>
      <c r="C14" s="17">
        <v>0.149275362318841</v>
      </c>
      <c r="D14" s="17">
        <v>0.16086956521739099</v>
      </c>
      <c r="E14" s="17">
        <v>0.19420289855072501</v>
      </c>
      <c r="F14" s="17">
        <v>0.266666666666667</v>
      </c>
    </row>
    <row r="15" spans="2:7" x14ac:dyDescent="0.3">
      <c r="B15" s="19" t="s">
        <v>78</v>
      </c>
      <c r="C15" s="18">
        <v>0.55507246376811603</v>
      </c>
      <c r="D15" s="18">
        <v>0.49130434782608701</v>
      </c>
      <c r="E15" s="18">
        <v>0.44782608695652198</v>
      </c>
      <c r="F15" s="18">
        <v>0.25507246376811599</v>
      </c>
    </row>
    <row r="16" spans="2:7" x14ac:dyDescent="0.3">
      <c r="B16" s="15" t="s">
        <v>184</v>
      </c>
      <c r="C16" s="15"/>
      <c r="D16" s="15"/>
      <c r="E16" s="15"/>
      <c r="F16" s="15"/>
    </row>
    <row r="17" spans="2:2" x14ac:dyDescent="0.3">
      <c r="B17" t="s">
        <v>80</v>
      </c>
    </row>
    <row r="18" spans="2:2" x14ac:dyDescent="0.3">
      <c r="B18" t="s">
        <v>81</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690</v>
      </c>
      <c r="D7" s="10">
        <v>324</v>
      </c>
      <c r="E7" s="10">
        <v>361</v>
      </c>
      <c r="F7" s="10"/>
      <c r="G7" s="10">
        <v>96</v>
      </c>
      <c r="H7" s="10">
        <v>197</v>
      </c>
      <c r="I7" s="10">
        <v>137</v>
      </c>
      <c r="J7" s="10">
        <v>107</v>
      </c>
      <c r="K7" s="10">
        <v>73</v>
      </c>
      <c r="L7" s="10">
        <v>80</v>
      </c>
      <c r="M7" s="10"/>
      <c r="N7" s="10">
        <v>243</v>
      </c>
      <c r="O7" s="10">
        <v>177</v>
      </c>
      <c r="P7" s="10">
        <v>93</v>
      </c>
      <c r="Q7" s="10">
        <v>165</v>
      </c>
      <c r="R7" s="10"/>
      <c r="S7" s="10">
        <v>164</v>
      </c>
      <c r="T7" s="10">
        <v>68</v>
      </c>
      <c r="U7" s="10">
        <v>27</v>
      </c>
      <c r="V7" s="10">
        <v>55</v>
      </c>
      <c r="W7" s="10">
        <v>56</v>
      </c>
      <c r="X7" s="10">
        <v>76</v>
      </c>
      <c r="Y7" s="10">
        <v>55</v>
      </c>
      <c r="Z7" s="10">
        <v>14</v>
      </c>
      <c r="AA7" s="10">
        <v>81</v>
      </c>
      <c r="AB7" s="10">
        <v>45</v>
      </c>
      <c r="AC7" s="10">
        <v>37</v>
      </c>
      <c r="AD7" s="10">
        <v>12</v>
      </c>
      <c r="AE7" s="10"/>
      <c r="AF7" s="10">
        <v>403</v>
      </c>
      <c r="AG7" s="10">
        <v>282</v>
      </c>
      <c r="AH7" s="10"/>
      <c r="AI7" s="10">
        <v>109</v>
      </c>
      <c r="AJ7" s="10">
        <v>42</v>
      </c>
      <c r="AK7" s="10">
        <v>183</v>
      </c>
      <c r="AL7" s="10"/>
      <c r="AM7" s="10">
        <v>29</v>
      </c>
      <c r="AN7" s="10">
        <v>27</v>
      </c>
      <c r="AO7" s="10">
        <v>67</v>
      </c>
      <c r="AP7" s="10"/>
      <c r="AQ7" s="10">
        <v>372</v>
      </c>
      <c r="AR7" s="10">
        <v>316</v>
      </c>
      <c r="AS7" s="10"/>
      <c r="AT7" s="10">
        <v>178</v>
      </c>
      <c r="AU7" s="10">
        <v>496</v>
      </c>
      <c r="AV7" s="10"/>
      <c r="AW7" s="10">
        <v>181</v>
      </c>
      <c r="AX7" s="10">
        <v>500</v>
      </c>
      <c r="AY7" s="10"/>
      <c r="AZ7" s="10">
        <v>289</v>
      </c>
      <c r="BA7" s="10">
        <v>391</v>
      </c>
      <c r="BB7" s="10"/>
      <c r="BC7" s="10">
        <v>175</v>
      </c>
      <c r="BD7" s="10">
        <v>117</v>
      </c>
      <c r="BE7" s="10"/>
      <c r="BF7" s="10">
        <v>69</v>
      </c>
      <c r="BG7" s="10">
        <v>106</v>
      </c>
      <c r="BH7" s="10"/>
      <c r="BI7" s="10">
        <v>81</v>
      </c>
      <c r="BJ7" s="10">
        <v>598</v>
      </c>
      <c r="BK7" s="10"/>
      <c r="BL7" s="10">
        <v>256</v>
      </c>
      <c r="BM7" s="10">
        <v>419</v>
      </c>
    </row>
    <row r="8" spans="2:65" x14ac:dyDescent="0.3">
      <c r="B8" s="14" t="s">
        <v>400</v>
      </c>
      <c r="C8" s="13">
        <v>0.3</v>
      </c>
      <c r="D8" s="13">
        <v>0.280864197530864</v>
      </c>
      <c r="E8" s="13">
        <v>0.31578947368421101</v>
      </c>
      <c r="F8" s="13"/>
      <c r="G8" s="13">
        <v>0.375</v>
      </c>
      <c r="H8" s="13">
        <v>0.390862944162437</v>
      </c>
      <c r="I8" s="13">
        <v>0.233576642335766</v>
      </c>
      <c r="J8" s="13">
        <v>0.233644859813084</v>
      </c>
      <c r="K8" s="13">
        <v>0.17808219178082199</v>
      </c>
      <c r="L8" s="13">
        <v>0.3</v>
      </c>
      <c r="M8" s="13"/>
      <c r="N8" s="13">
        <v>0.29218106995884802</v>
      </c>
      <c r="O8" s="13">
        <v>0.28248587570621497</v>
      </c>
      <c r="P8" s="13">
        <v>0.29032258064516098</v>
      </c>
      <c r="Q8" s="13">
        <v>0.32727272727272699</v>
      </c>
      <c r="R8" s="13"/>
      <c r="S8" s="13">
        <v>0.29878048780487798</v>
      </c>
      <c r="T8" s="13">
        <v>0.27941176470588203</v>
      </c>
      <c r="U8" s="13">
        <v>0.296296296296296</v>
      </c>
      <c r="V8" s="13">
        <v>0.27272727272727298</v>
      </c>
      <c r="W8" s="13">
        <v>0.33928571428571402</v>
      </c>
      <c r="X8" s="13">
        <v>0.355263157894737</v>
      </c>
      <c r="Y8" s="13">
        <v>0.236363636363636</v>
      </c>
      <c r="Z8" s="13">
        <v>7.1428571428571397E-2</v>
      </c>
      <c r="AA8" s="13">
        <v>0.30864197530864201</v>
      </c>
      <c r="AB8" s="13">
        <v>0.35555555555555601</v>
      </c>
      <c r="AC8" s="13">
        <v>0.29729729729729698</v>
      </c>
      <c r="AD8" s="13">
        <v>0.33333333333333298</v>
      </c>
      <c r="AE8" s="13"/>
      <c r="AF8" s="13">
        <v>0.32009925558312702</v>
      </c>
      <c r="AG8" s="13">
        <v>0.269503546099291</v>
      </c>
      <c r="AH8" s="13"/>
      <c r="AI8" s="13">
        <v>0.34862385321100903</v>
      </c>
      <c r="AJ8" s="13">
        <v>0.26190476190476197</v>
      </c>
      <c r="AK8" s="13">
        <v>0.33333333333333298</v>
      </c>
      <c r="AL8" s="13"/>
      <c r="AM8" s="13">
        <v>0.44827586206896602</v>
      </c>
      <c r="AN8" s="13">
        <v>0.33333333333333298</v>
      </c>
      <c r="AO8" s="13">
        <v>0.238805970149254</v>
      </c>
      <c r="AP8" s="13"/>
      <c r="AQ8" s="13">
        <v>0.32258064516128998</v>
      </c>
      <c r="AR8" s="13">
        <v>0.275316455696203</v>
      </c>
      <c r="AS8" s="13"/>
      <c r="AT8" s="13">
        <v>0.28089887640449401</v>
      </c>
      <c r="AU8" s="13">
        <v>0.30645161290322598</v>
      </c>
      <c r="AV8" s="13"/>
      <c r="AW8" s="13">
        <v>0.31491712707182301</v>
      </c>
      <c r="AX8" s="13">
        <v>0.29599999999999999</v>
      </c>
      <c r="AY8" s="13"/>
      <c r="AZ8" s="13">
        <v>0.28373702422145303</v>
      </c>
      <c r="BA8" s="13">
        <v>0.31457800511508899</v>
      </c>
      <c r="BB8" s="13"/>
      <c r="BC8" s="13">
        <v>0.33142857142857102</v>
      </c>
      <c r="BD8" s="13">
        <v>0.27350427350427398</v>
      </c>
      <c r="BE8" s="13"/>
      <c r="BF8" s="13">
        <v>0.30434782608695699</v>
      </c>
      <c r="BG8" s="13">
        <v>0.34905660377358499</v>
      </c>
      <c r="BH8" s="13"/>
      <c r="BI8" s="13">
        <v>0.34567901234567899</v>
      </c>
      <c r="BJ8" s="13">
        <v>0.29765886287625398</v>
      </c>
      <c r="BK8" s="13"/>
      <c r="BL8" s="13">
        <v>0.296875</v>
      </c>
      <c r="BM8" s="13">
        <v>0.30548926014319799</v>
      </c>
    </row>
    <row r="9" spans="2:65" x14ac:dyDescent="0.3">
      <c r="B9" s="14" t="s">
        <v>71</v>
      </c>
      <c r="C9" s="13">
        <v>0.34202898550724598</v>
      </c>
      <c r="D9" s="13">
        <v>0.30864197530864201</v>
      </c>
      <c r="E9" s="13">
        <v>0.37119113573407198</v>
      </c>
      <c r="F9" s="13"/>
      <c r="G9" s="13">
        <v>0.375</v>
      </c>
      <c r="H9" s="13">
        <v>0.31979695431472099</v>
      </c>
      <c r="I9" s="13">
        <v>0.36496350364963498</v>
      </c>
      <c r="J9" s="13">
        <v>0.43925233644859801</v>
      </c>
      <c r="K9" s="13">
        <v>0.32876712328767099</v>
      </c>
      <c r="L9" s="13">
        <v>0.2</v>
      </c>
      <c r="M9" s="13"/>
      <c r="N9" s="13">
        <v>0.34156378600823001</v>
      </c>
      <c r="O9" s="13">
        <v>0.322033898305085</v>
      </c>
      <c r="P9" s="13">
        <v>0.36559139784946199</v>
      </c>
      <c r="Q9" s="13">
        <v>0.351515151515152</v>
      </c>
      <c r="R9" s="13"/>
      <c r="S9" s="13">
        <v>0.34146341463414598</v>
      </c>
      <c r="T9" s="13">
        <v>0.33823529411764702</v>
      </c>
      <c r="U9" s="13">
        <v>0.22222222222222199</v>
      </c>
      <c r="V9" s="13">
        <v>0.29090909090909101</v>
      </c>
      <c r="W9" s="13">
        <v>0.35714285714285698</v>
      </c>
      <c r="X9" s="13">
        <v>0.27631578947368401</v>
      </c>
      <c r="Y9" s="13">
        <v>0.36363636363636398</v>
      </c>
      <c r="Z9" s="13">
        <v>0.28571428571428598</v>
      </c>
      <c r="AA9" s="13">
        <v>0.41975308641975301</v>
      </c>
      <c r="AB9" s="13">
        <v>0.35555555555555601</v>
      </c>
      <c r="AC9" s="13">
        <v>0.37837837837837801</v>
      </c>
      <c r="AD9" s="13">
        <v>0.5</v>
      </c>
      <c r="AE9" s="13"/>
      <c r="AF9" s="13">
        <v>0.317617866004963</v>
      </c>
      <c r="AG9" s="13">
        <v>0.379432624113475</v>
      </c>
      <c r="AH9" s="13"/>
      <c r="AI9" s="13">
        <v>0.27522935779816499</v>
      </c>
      <c r="AJ9" s="13">
        <v>0.5</v>
      </c>
      <c r="AK9" s="13">
        <v>0.30054644808743203</v>
      </c>
      <c r="AL9" s="13"/>
      <c r="AM9" s="13">
        <v>0.20689655172413801</v>
      </c>
      <c r="AN9" s="13">
        <v>0.407407407407407</v>
      </c>
      <c r="AO9" s="13">
        <v>0.34328358208955201</v>
      </c>
      <c r="AP9" s="13"/>
      <c r="AQ9" s="13">
        <v>0.37634408602150499</v>
      </c>
      <c r="AR9" s="13">
        <v>0.300632911392405</v>
      </c>
      <c r="AS9" s="13"/>
      <c r="AT9" s="13">
        <v>0.40449438202247201</v>
      </c>
      <c r="AU9" s="13">
        <v>0.31854838709677402</v>
      </c>
      <c r="AV9" s="13"/>
      <c r="AW9" s="13">
        <v>0.34254143646408802</v>
      </c>
      <c r="AX9" s="13">
        <v>0.33800000000000002</v>
      </c>
      <c r="AY9" s="13"/>
      <c r="AZ9" s="13">
        <v>0.321799307958477</v>
      </c>
      <c r="BA9" s="13">
        <v>0.35294117647058798</v>
      </c>
      <c r="BB9" s="13"/>
      <c r="BC9" s="13">
        <v>0.34285714285714303</v>
      </c>
      <c r="BD9" s="13">
        <v>0.29059829059829101</v>
      </c>
      <c r="BE9" s="13"/>
      <c r="BF9" s="13">
        <v>0.33333333333333298</v>
      </c>
      <c r="BG9" s="13">
        <v>0.34905660377358499</v>
      </c>
      <c r="BH9" s="13"/>
      <c r="BI9" s="13">
        <v>0.27160493827160498</v>
      </c>
      <c r="BJ9" s="13">
        <v>0.34782608695652201</v>
      </c>
      <c r="BK9" s="13"/>
      <c r="BL9" s="13">
        <v>0.30859375</v>
      </c>
      <c r="BM9" s="13">
        <v>0.35799522673030998</v>
      </c>
    </row>
    <row r="10" spans="2:65" x14ac:dyDescent="0.3">
      <c r="B10" s="14" t="s">
        <v>401</v>
      </c>
      <c r="C10" s="13">
        <v>0.143478260869565</v>
      </c>
      <c r="D10" s="13">
        <v>0.15123456790123499</v>
      </c>
      <c r="E10" s="13">
        <v>0.13573407202216101</v>
      </c>
      <c r="F10" s="13"/>
      <c r="G10" s="13">
        <v>0.114583333333333</v>
      </c>
      <c r="H10" s="13">
        <v>8.6294416243654803E-2</v>
      </c>
      <c r="I10" s="13">
        <v>0.17518248175182499</v>
      </c>
      <c r="J10" s="13">
        <v>0.15887850467289699</v>
      </c>
      <c r="K10" s="13">
        <v>0.219178082191781</v>
      </c>
      <c r="L10" s="13">
        <v>0.17499999999999999</v>
      </c>
      <c r="M10" s="13"/>
      <c r="N10" s="13">
        <v>0.14403292181069999</v>
      </c>
      <c r="O10" s="13">
        <v>0.152542372881356</v>
      </c>
      <c r="P10" s="13">
        <v>0.10752688172043</v>
      </c>
      <c r="Q10" s="13">
        <v>0.15151515151515199</v>
      </c>
      <c r="R10" s="13"/>
      <c r="S10" s="13">
        <v>0.16463414634146301</v>
      </c>
      <c r="T10" s="13">
        <v>0.161764705882353</v>
      </c>
      <c r="U10" s="13">
        <v>0.11111111111111099</v>
      </c>
      <c r="V10" s="13">
        <v>0.236363636363636</v>
      </c>
      <c r="W10" s="13">
        <v>0.14285714285714299</v>
      </c>
      <c r="X10" s="13">
        <v>0.157894736842105</v>
      </c>
      <c r="Y10" s="13">
        <v>0.163636363636364</v>
      </c>
      <c r="Z10" s="13">
        <v>7.1428571428571397E-2</v>
      </c>
      <c r="AA10" s="13">
        <v>8.6419753086419707E-2</v>
      </c>
      <c r="AB10" s="13">
        <v>6.6666666666666693E-2</v>
      </c>
      <c r="AC10" s="13">
        <v>0.108108108108108</v>
      </c>
      <c r="AD10" s="13">
        <v>8.3333333333333301E-2</v>
      </c>
      <c r="AE10" s="13"/>
      <c r="AF10" s="13">
        <v>0.15136476426799</v>
      </c>
      <c r="AG10" s="13">
        <v>0.134751773049645</v>
      </c>
      <c r="AH10" s="13"/>
      <c r="AI10" s="13">
        <v>0.17431192660550501</v>
      </c>
      <c r="AJ10" s="13">
        <v>7.1428571428571397E-2</v>
      </c>
      <c r="AK10" s="13">
        <v>0.15300546448087399</v>
      </c>
      <c r="AL10" s="13"/>
      <c r="AM10" s="13">
        <v>0.10344827586206901</v>
      </c>
      <c r="AN10" s="13">
        <v>0.22222222222222199</v>
      </c>
      <c r="AO10" s="13">
        <v>0.17910447761194001</v>
      </c>
      <c r="AP10" s="13"/>
      <c r="AQ10" s="13">
        <v>0.13978494623655899</v>
      </c>
      <c r="AR10" s="13">
        <v>0.145569620253165</v>
      </c>
      <c r="AS10" s="13"/>
      <c r="AT10" s="13">
        <v>0.14606741573033699</v>
      </c>
      <c r="AU10" s="13">
        <v>0.13911290322580599</v>
      </c>
      <c r="AV10" s="13"/>
      <c r="AW10" s="13">
        <v>0.149171270718232</v>
      </c>
      <c r="AX10" s="13">
        <v>0.14000000000000001</v>
      </c>
      <c r="AY10" s="13"/>
      <c r="AZ10" s="13">
        <v>0.12802768166090001</v>
      </c>
      <c r="BA10" s="13">
        <v>0.15601023017902799</v>
      </c>
      <c r="BB10" s="13"/>
      <c r="BC10" s="13">
        <v>0.114285714285714</v>
      </c>
      <c r="BD10" s="13">
        <v>0.22222222222222199</v>
      </c>
      <c r="BE10" s="13"/>
      <c r="BF10" s="13">
        <v>7.2463768115942004E-2</v>
      </c>
      <c r="BG10" s="13">
        <v>0.14150943396226401</v>
      </c>
      <c r="BH10" s="13"/>
      <c r="BI10" s="13">
        <v>0.16049382716049401</v>
      </c>
      <c r="BJ10" s="13">
        <v>0.14046822742474899</v>
      </c>
      <c r="BK10" s="13"/>
      <c r="BL10" s="13">
        <v>0.1484375</v>
      </c>
      <c r="BM10" s="13">
        <v>0.13842482100238701</v>
      </c>
    </row>
    <row r="11" spans="2:65" x14ac:dyDescent="0.3">
      <c r="B11" s="14" t="s">
        <v>73</v>
      </c>
      <c r="C11" s="13">
        <v>0.107246376811594</v>
      </c>
      <c r="D11" s="13">
        <v>0.13888888888888901</v>
      </c>
      <c r="E11" s="13">
        <v>8.0332409972299207E-2</v>
      </c>
      <c r="F11" s="13"/>
      <c r="G11" s="13">
        <v>9.375E-2</v>
      </c>
      <c r="H11" s="13">
        <v>0.101522842639594</v>
      </c>
      <c r="I11" s="13">
        <v>0.116788321167883</v>
      </c>
      <c r="J11" s="13">
        <v>8.4112149532710304E-2</v>
      </c>
      <c r="K11" s="13">
        <v>9.5890410958904104E-2</v>
      </c>
      <c r="L11" s="13">
        <v>0.16250000000000001</v>
      </c>
      <c r="M11" s="13"/>
      <c r="N11" s="13">
        <v>0.131687242798354</v>
      </c>
      <c r="O11" s="13">
        <v>9.6045197740112997E-2</v>
      </c>
      <c r="P11" s="13">
        <v>9.6774193548387094E-2</v>
      </c>
      <c r="Q11" s="13">
        <v>9.0909090909090898E-2</v>
      </c>
      <c r="R11" s="13"/>
      <c r="S11" s="13">
        <v>0.115853658536585</v>
      </c>
      <c r="T11" s="13">
        <v>0.10294117647058799</v>
      </c>
      <c r="U11" s="13">
        <v>0.148148148148148</v>
      </c>
      <c r="V11" s="13">
        <v>0.109090909090909</v>
      </c>
      <c r="W11" s="13">
        <v>8.9285714285714302E-2</v>
      </c>
      <c r="X11" s="13">
        <v>6.5789473684210495E-2</v>
      </c>
      <c r="Y11" s="13">
        <v>0.145454545454545</v>
      </c>
      <c r="Z11" s="13">
        <v>0.14285714285714299</v>
      </c>
      <c r="AA11" s="13">
        <v>7.4074074074074098E-2</v>
      </c>
      <c r="AB11" s="13">
        <v>0.17777777777777801</v>
      </c>
      <c r="AC11" s="13">
        <v>8.1081081081081099E-2</v>
      </c>
      <c r="AD11" s="13">
        <v>8.3333333333333301E-2</v>
      </c>
      <c r="AE11" s="13"/>
      <c r="AF11" s="13">
        <v>0.109181141439206</v>
      </c>
      <c r="AG11" s="13">
        <v>9.9290780141844004E-2</v>
      </c>
      <c r="AH11" s="13"/>
      <c r="AI11" s="13">
        <v>0.100917431192661</v>
      </c>
      <c r="AJ11" s="13">
        <v>9.5238095238095205E-2</v>
      </c>
      <c r="AK11" s="13">
        <v>0.109289617486339</v>
      </c>
      <c r="AL11" s="13"/>
      <c r="AM11" s="13">
        <v>6.8965517241379296E-2</v>
      </c>
      <c r="AN11" s="13">
        <v>0</v>
      </c>
      <c r="AO11" s="13">
        <v>0.14925373134328401</v>
      </c>
      <c r="AP11" s="13"/>
      <c r="AQ11" s="13">
        <v>9.6774193548387094E-2</v>
      </c>
      <c r="AR11" s="13">
        <v>0.120253164556962</v>
      </c>
      <c r="AS11" s="13"/>
      <c r="AT11" s="13">
        <v>0.101123595505618</v>
      </c>
      <c r="AU11" s="13">
        <v>0.112903225806452</v>
      </c>
      <c r="AV11" s="13"/>
      <c r="AW11" s="13">
        <v>9.3922651933701695E-2</v>
      </c>
      <c r="AX11" s="13">
        <v>0.114</v>
      </c>
      <c r="AY11" s="13"/>
      <c r="AZ11" s="13">
        <v>0.114186851211073</v>
      </c>
      <c r="BA11" s="13">
        <v>0.10230179028133</v>
      </c>
      <c r="BB11" s="13"/>
      <c r="BC11" s="13">
        <v>0.10285714285714299</v>
      </c>
      <c r="BD11" s="13">
        <v>0.128205128205128</v>
      </c>
      <c r="BE11" s="13"/>
      <c r="BF11" s="13">
        <v>0.188405797101449</v>
      </c>
      <c r="BG11" s="13">
        <v>4.71698113207547E-2</v>
      </c>
      <c r="BH11" s="13"/>
      <c r="BI11" s="13">
        <v>8.6419753086419707E-2</v>
      </c>
      <c r="BJ11" s="13">
        <v>0.110367892976589</v>
      </c>
      <c r="BK11" s="13"/>
      <c r="BL11" s="13">
        <v>0.125</v>
      </c>
      <c r="BM11" s="13">
        <v>9.7852028639618102E-2</v>
      </c>
    </row>
    <row r="12" spans="2:65" x14ac:dyDescent="0.3">
      <c r="B12" s="14" t="s">
        <v>402</v>
      </c>
      <c r="C12" s="13">
        <v>8.6956521739130405E-2</v>
      </c>
      <c r="D12" s="13">
        <v>0.101851851851852</v>
      </c>
      <c r="E12" s="13">
        <v>7.4792243767312999E-2</v>
      </c>
      <c r="F12" s="13"/>
      <c r="G12" s="13">
        <v>4.1666666666666699E-2</v>
      </c>
      <c r="H12" s="13">
        <v>9.6446700507614197E-2</v>
      </c>
      <c r="I12" s="13">
        <v>8.0291970802919693E-2</v>
      </c>
      <c r="J12" s="13">
        <v>5.60747663551402E-2</v>
      </c>
      <c r="K12" s="13">
        <v>0.13698630136986301</v>
      </c>
      <c r="L12" s="13">
        <v>0.125</v>
      </c>
      <c r="M12" s="13"/>
      <c r="N12" s="13">
        <v>7.4074074074074098E-2</v>
      </c>
      <c r="O12" s="13">
        <v>0.11864406779661001</v>
      </c>
      <c r="P12" s="13">
        <v>0.118279569892473</v>
      </c>
      <c r="Q12" s="13">
        <v>6.0606060606060601E-2</v>
      </c>
      <c r="R12" s="13"/>
      <c r="S12" s="13">
        <v>5.4878048780487798E-2</v>
      </c>
      <c r="T12" s="13">
        <v>0.10294117647058799</v>
      </c>
      <c r="U12" s="13">
        <v>0.18518518518518501</v>
      </c>
      <c r="V12" s="13">
        <v>5.4545454545454501E-2</v>
      </c>
      <c r="W12" s="13">
        <v>5.3571428571428603E-2</v>
      </c>
      <c r="X12" s="13">
        <v>0.144736842105263</v>
      </c>
      <c r="Y12" s="13">
        <v>7.2727272727272696E-2</v>
      </c>
      <c r="Z12" s="13">
        <v>0.28571428571428598</v>
      </c>
      <c r="AA12" s="13">
        <v>0.11111111111111099</v>
      </c>
      <c r="AB12" s="13">
        <v>4.4444444444444398E-2</v>
      </c>
      <c r="AC12" s="13">
        <v>8.1081081081081099E-2</v>
      </c>
      <c r="AD12" s="13">
        <v>0</v>
      </c>
      <c r="AE12" s="13"/>
      <c r="AF12" s="13">
        <v>8.6848635235731997E-2</v>
      </c>
      <c r="AG12" s="13">
        <v>8.8652482269503494E-2</v>
      </c>
      <c r="AH12" s="13"/>
      <c r="AI12" s="13">
        <v>0.100917431192661</v>
      </c>
      <c r="AJ12" s="13">
        <v>7.1428571428571397E-2</v>
      </c>
      <c r="AK12" s="13">
        <v>8.1967213114754106E-2</v>
      </c>
      <c r="AL12" s="13"/>
      <c r="AM12" s="13">
        <v>0.17241379310344801</v>
      </c>
      <c r="AN12" s="13">
        <v>3.7037037037037E-2</v>
      </c>
      <c r="AO12" s="13">
        <v>8.9552238805970102E-2</v>
      </c>
      <c r="AP12" s="13"/>
      <c r="AQ12" s="13">
        <v>5.1075268817204297E-2</v>
      </c>
      <c r="AR12" s="13">
        <v>0.129746835443038</v>
      </c>
      <c r="AS12" s="13"/>
      <c r="AT12" s="13">
        <v>6.1797752808988797E-2</v>
      </c>
      <c r="AU12" s="13">
        <v>9.6774193548387094E-2</v>
      </c>
      <c r="AV12" s="13"/>
      <c r="AW12" s="13">
        <v>8.2872928176795604E-2</v>
      </c>
      <c r="AX12" s="13">
        <v>0.09</v>
      </c>
      <c r="AY12" s="13"/>
      <c r="AZ12" s="13">
        <v>0.124567474048443</v>
      </c>
      <c r="BA12" s="13">
        <v>6.1381074168797997E-2</v>
      </c>
      <c r="BB12" s="13"/>
      <c r="BC12" s="13">
        <v>9.71428571428571E-2</v>
      </c>
      <c r="BD12" s="13">
        <v>6.8376068376068397E-2</v>
      </c>
      <c r="BE12" s="13"/>
      <c r="BF12" s="13">
        <v>0.101449275362319</v>
      </c>
      <c r="BG12" s="13">
        <v>9.4339622641509399E-2</v>
      </c>
      <c r="BH12" s="13"/>
      <c r="BI12" s="13">
        <v>0.12345679012345701</v>
      </c>
      <c r="BJ12" s="13">
        <v>8.1939799331103694E-2</v>
      </c>
      <c r="BK12" s="13"/>
      <c r="BL12" s="13">
        <v>8.984375E-2</v>
      </c>
      <c r="BM12" s="13">
        <v>8.5918854415274498E-2</v>
      </c>
    </row>
    <row r="13" spans="2:65" x14ac:dyDescent="0.3">
      <c r="B13" s="14" t="s">
        <v>91</v>
      </c>
      <c r="C13" s="13">
        <v>2.0289855072463801E-2</v>
      </c>
      <c r="D13" s="13">
        <v>1.85185185185185E-2</v>
      </c>
      <c r="E13" s="13">
        <v>2.2160664819944598E-2</v>
      </c>
      <c r="F13" s="13"/>
      <c r="G13" s="13">
        <v>0</v>
      </c>
      <c r="H13" s="13">
        <v>5.0761421319797002E-3</v>
      </c>
      <c r="I13" s="13">
        <v>2.9197080291970798E-2</v>
      </c>
      <c r="J13" s="13">
        <v>2.80373831775701E-2</v>
      </c>
      <c r="K13" s="13">
        <v>4.1095890410958902E-2</v>
      </c>
      <c r="L13" s="13">
        <v>3.7499999999999999E-2</v>
      </c>
      <c r="M13" s="13"/>
      <c r="N13" s="13">
        <v>1.6460905349794198E-2</v>
      </c>
      <c r="O13" s="13">
        <v>2.82485875706215E-2</v>
      </c>
      <c r="P13" s="13">
        <v>2.1505376344085999E-2</v>
      </c>
      <c r="Q13" s="13">
        <v>1.8181818181818198E-2</v>
      </c>
      <c r="R13" s="13"/>
      <c r="S13" s="13">
        <v>2.4390243902439001E-2</v>
      </c>
      <c r="T13" s="13">
        <v>1.4705882352941201E-2</v>
      </c>
      <c r="U13" s="13">
        <v>3.7037037037037E-2</v>
      </c>
      <c r="V13" s="13">
        <v>3.6363636363636397E-2</v>
      </c>
      <c r="W13" s="13">
        <v>1.7857142857142901E-2</v>
      </c>
      <c r="X13" s="13">
        <v>0</v>
      </c>
      <c r="Y13" s="13">
        <v>1.8181818181818198E-2</v>
      </c>
      <c r="Z13" s="13">
        <v>0.14285714285714299</v>
      </c>
      <c r="AA13" s="13">
        <v>0</v>
      </c>
      <c r="AB13" s="13">
        <v>0</v>
      </c>
      <c r="AC13" s="13">
        <v>5.4054054054054099E-2</v>
      </c>
      <c r="AD13" s="13">
        <v>0</v>
      </c>
      <c r="AE13" s="13"/>
      <c r="AF13" s="13">
        <v>1.4888337468982601E-2</v>
      </c>
      <c r="AG13" s="13">
        <v>2.8368794326241099E-2</v>
      </c>
      <c r="AH13" s="13"/>
      <c r="AI13" s="13">
        <v>0</v>
      </c>
      <c r="AJ13" s="13">
        <v>0</v>
      </c>
      <c r="AK13" s="13">
        <v>2.1857923497267801E-2</v>
      </c>
      <c r="AL13" s="13"/>
      <c r="AM13" s="13">
        <v>0</v>
      </c>
      <c r="AN13" s="13">
        <v>0</v>
      </c>
      <c r="AO13" s="13">
        <v>0</v>
      </c>
      <c r="AP13" s="13"/>
      <c r="AQ13" s="13">
        <v>1.34408602150538E-2</v>
      </c>
      <c r="AR13" s="13">
        <v>2.8481012658227799E-2</v>
      </c>
      <c r="AS13" s="13"/>
      <c r="AT13" s="13">
        <v>5.6179775280898901E-3</v>
      </c>
      <c r="AU13" s="13">
        <v>2.6209677419354802E-2</v>
      </c>
      <c r="AV13" s="13"/>
      <c r="AW13" s="13">
        <v>1.6574585635359101E-2</v>
      </c>
      <c r="AX13" s="13">
        <v>2.1999999999999999E-2</v>
      </c>
      <c r="AY13" s="13"/>
      <c r="AZ13" s="13">
        <v>2.7681660899654001E-2</v>
      </c>
      <c r="BA13" s="13">
        <v>1.27877237851662E-2</v>
      </c>
      <c r="BB13" s="13"/>
      <c r="BC13" s="13">
        <v>1.1428571428571401E-2</v>
      </c>
      <c r="BD13" s="13">
        <v>1.7094017094017099E-2</v>
      </c>
      <c r="BE13" s="13"/>
      <c r="BF13" s="13">
        <v>0</v>
      </c>
      <c r="BG13" s="13">
        <v>1.88679245283019E-2</v>
      </c>
      <c r="BH13" s="13"/>
      <c r="BI13" s="13">
        <v>1.2345679012345699E-2</v>
      </c>
      <c r="BJ13" s="13">
        <v>2.1739130434782601E-2</v>
      </c>
      <c r="BK13" s="13"/>
      <c r="BL13" s="13">
        <v>3.125E-2</v>
      </c>
      <c r="BM13" s="13">
        <v>1.4319809069212401E-2</v>
      </c>
    </row>
    <row r="14" spans="2:65" x14ac:dyDescent="0.3">
      <c r="B14" s="14" t="s">
        <v>76</v>
      </c>
      <c r="C14" s="17">
        <v>0.64202898550724596</v>
      </c>
      <c r="D14" s="17">
        <v>0.58950617283950602</v>
      </c>
      <c r="E14" s="17">
        <v>0.68698060941828298</v>
      </c>
      <c r="F14" s="17"/>
      <c r="G14" s="17">
        <v>0.75</v>
      </c>
      <c r="H14" s="17">
        <v>0.71065989847715705</v>
      </c>
      <c r="I14" s="17">
        <v>0.59854014598540095</v>
      </c>
      <c r="J14" s="17">
        <v>0.67289719626168198</v>
      </c>
      <c r="K14" s="17">
        <v>0.50684931506849296</v>
      </c>
      <c r="L14" s="17">
        <v>0.5</v>
      </c>
      <c r="M14" s="17"/>
      <c r="N14" s="17">
        <v>0.63374485596707797</v>
      </c>
      <c r="O14" s="17">
        <v>0.60451977401129897</v>
      </c>
      <c r="P14" s="17">
        <v>0.65591397849462396</v>
      </c>
      <c r="Q14" s="17">
        <v>0.67878787878787905</v>
      </c>
      <c r="R14" s="17"/>
      <c r="S14" s="17">
        <v>0.64024390243902396</v>
      </c>
      <c r="T14" s="17">
        <v>0.61764705882352899</v>
      </c>
      <c r="U14" s="17">
        <v>0.51851851851851805</v>
      </c>
      <c r="V14" s="17">
        <v>0.56363636363636405</v>
      </c>
      <c r="W14" s="17">
        <v>0.69642857142857095</v>
      </c>
      <c r="X14" s="17">
        <v>0.63157894736842102</v>
      </c>
      <c r="Y14" s="17">
        <v>0.6</v>
      </c>
      <c r="Z14" s="17">
        <v>0.35714285714285698</v>
      </c>
      <c r="AA14" s="17">
        <v>0.72839506172839497</v>
      </c>
      <c r="AB14" s="17">
        <v>0.71111111111111103</v>
      </c>
      <c r="AC14" s="17">
        <v>0.67567567567567599</v>
      </c>
      <c r="AD14" s="17">
        <v>0.83333333333333304</v>
      </c>
      <c r="AE14" s="17"/>
      <c r="AF14" s="17">
        <v>0.63771712158808902</v>
      </c>
      <c r="AG14" s="17">
        <v>0.64893617021276595</v>
      </c>
      <c r="AH14" s="17"/>
      <c r="AI14" s="17">
        <v>0.62385321100917401</v>
      </c>
      <c r="AJ14" s="17">
        <v>0.76190476190476197</v>
      </c>
      <c r="AK14" s="17">
        <v>0.63387978142076495</v>
      </c>
      <c r="AL14" s="17"/>
      <c r="AM14" s="17">
        <v>0.65517241379310298</v>
      </c>
      <c r="AN14" s="17">
        <v>0.74074074074074103</v>
      </c>
      <c r="AO14" s="17">
        <v>0.58208955223880599</v>
      </c>
      <c r="AP14" s="17"/>
      <c r="AQ14" s="17">
        <v>0.69892473118279597</v>
      </c>
      <c r="AR14" s="17">
        <v>0.575949367088608</v>
      </c>
      <c r="AS14" s="17"/>
      <c r="AT14" s="17">
        <v>0.68539325842696597</v>
      </c>
      <c r="AU14" s="17">
        <v>0.625</v>
      </c>
      <c r="AV14" s="17"/>
      <c r="AW14" s="17">
        <v>0.65745856353591203</v>
      </c>
      <c r="AX14" s="17">
        <v>0.63400000000000001</v>
      </c>
      <c r="AY14" s="17"/>
      <c r="AZ14" s="17">
        <v>0.60553633217993097</v>
      </c>
      <c r="BA14" s="17">
        <v>0.66751918158567802</v>
      </c>
      <c r="BB14" s="17"/>
      <c r="BC14" s="17">
        <v>0.67428571428571404</v>
      </c>
      <c r="BD14" s="17">
        <v>0.56410256410256399</v>
      </c>
      <c r="BE14" s="17"/>
      <c r="BF14" s="17">
        <v>0.63768115942029002</v>
      </c>
      <c r="BG14" s="17">
        <v>0.69811320754716999</v>
      </c>
      <c r="BH14" s="17"/>
      <c r="BI14" s="17">
        <v>0.61728395061728403</v>
      </c>
      <c r="BJ14" s="17">
        <v>0.64548494983277604</v>
      </c>
      <c r="BK14" s="17"/>
      <c r="BL14" s="17">
        <v>0.60546875</v>
      </c>
      <c r="BM14" s="17">
        <v>0.66348448687350803</v>
      </c>
    </row>
    <row r="15" spans="2:65" x14ac:dyDescent="0.3">
      <c r="B15" s="14" t="s">
        <v>77</v>
      </c>
      <c r="C15" s="17">
        <v>0.19420289855072501</v>
      </c>
      <c r="D15" s="17">
        <v>0.240740740740741</v>
      </c>
      <c r="E15" s="17">
        <v>0.15512465373961201</v>
      </c>
      <c r="F15" s="17"/>
      <c r="G15" s="17">
        <v>0.13541666666666699</v>
      </c>
      <c r="H15" s="17">
        <v>0.19796954314720799</v>
      </c>
      <c r="I15" s="17">
        <v>0.19708029197080301</v>
      </c>
      <c r="J15" s="17">
        <v>0.14018691588785001</v>
      </c>
      <c r="K15" s="17">
        <v>0.232876712328767</v>
      </c>
      <c r="L15" s="17">
        <v>0.28749999999999998</v>
      </c>
      <c r="M15" s="17"/>
      <c r="N15" s="17">
        <v>0.20576131687242799</v>
      </c>
      <c r="O15" s="17">
        <v>0.21468926553672299</v>
      </c>
      <c r="P15" s="17">
        <v>0.21505376344086</v>
      </c>
      <c r="Q15" s="17">
        <v>0.15151515151515199</v>
      </c>
      <c r="R15" s="17"/>
      <c r="S15" s="17">
        <v>0.17073170731707299</v>
      </c>
      <c r="T15" s="17">
        <v>0.20588235294117599</v>
      </c>
      <c r="U15" s="17">
        <v>0.33333333333333298</v>
      </c>
      <c r="V15" s="17">
        <v>0.163636363636364</v>
      </c>
      <c r="W15" s="17">
        <v>0.14285714285714299</v>
      </c>
      <c r="X15" s="17">
        <v>0.21052631578947401</v>
      </c>
      <c r="Y15" s="17">
        <v>0.218181818181818</v>
      </c>
      <c r="Z15" s="17">
        <v>0.42857142857142899</v>
      </c>
      <c r="AA15" s="17">
        <v>0.18518518518518501</v>
      </c>
      <c r="AB15" s="17">
        <v>0.22222222222222199</v>
      </c>
      <c r="AC15" s="17">
        <v>0.162162162162162</v>
      </c>
      <c r="AD15" s="17">
        <v>8.3333333333333301E-2</v>
      </c>
      <c r="AE15" s="17"/>
      <c r="AF15" s="17">
        <v>0.19602977667493801</v>
      </c>
      <c r="AG15" s="17">
        <v>0.18794326241134801</v>
      </c>
      <c r="AH15" s="17"/>
      <c r="AI15" s="17">
        <v>0.201834862385321</v>
      </c>
      <c r="AJ15" s="17">
        <v>0.16666666666666699</v>
      </c>
      <c r="AK15" s="17">
        <v>0.191256830601093</v>
      </c>
      <c r="AL15" s="17"/>
      <c r="AM15" s="17">
        <v>0.24137931034482801</v>
      </c>
      <c r="AN15" s="17">
        <v>3.7037037037037E-2</v>
      </c>
      <c r="AO15" s="17">
        <v>0.238805970149254</v>
      </c>
      <c r="AP15" s="17"/>
      <c r="AQ15" s="17">
        <v>0.14784946236559099</v>
      </c>
      <c r="AR15" s="17">
        <v>0.25</v>
      </c>
      <c r="AS15" s="17"/>
      <c r="AT15" s="17">
        <v>0.162921348314607</v>
      </c>
      <c r="AU15" s="17">
        <v>0.209677419354839</v>
      </c>
      <c r="AV15" s="17"/>
      <c r="AW15" s="17">
        <v>0.17679558011049701</v>
      </c>
      <c r="AX15" s="17">
        <v>0.20399999999999999</v>
      </c>
      <c r="AY15" s="17"/>
      <c r="AZ15" s="17">
        <v>0.23875432525951601</v>
      </c>
      <c r="BA15" s="17">
        <v>0.163682864450128</v>
      </c>
      <c r="BB15" s="17"/>
      <c r="BC15" s="17">
        <v>0.2</v>
      </c>
      <c r="BD15" s="17">
        <v>0.19658119658119699</v>
      </c>
      <c r="BE15" s="17"/>
      <c r="BF15" s="17">
        <v>0.28985507246376802</v>
      </c>
      <c r="BG15" s="17">
        <v>0.14150943396226401</v>
      </c>
      <c r="BH15" s="17"/>
      <c r="BI15" s="17">
        <v>0.209876543209877</v>
      </c>
      <c r="BJ15" s="17">
        <v>0.19230769230769201</v>
      </c>
      <c r="BK15" s="17"/>
      <c r="BL15" s="17">
        <v>0.21484375</v>
      </c>
      <c r="BM15" s="17">
        <v>0.183770883054893</v>
      </c>
    </row>
    <row r="16" spans="2:65" x14ac:dyDescent="0.3">
      <c r="B16" s="14" t="s">
        <v>78</v>
      </c>
      <c r="C16" s="18">
        <v>0.44782608695652198</v>
      </c>
      <c r="D16" s="18">
        <v>0.34876543209876498</v>
      </c>
      <c r="E16" s="18">
        <v>0.53185595567866994</v>
      </c>
      <c r="F16" s="18"/>
      <c r="G16" s="18">
        <v>0.61458333333333304</v>
      </c>
      <c r="H16" s="18">
        <v>0.512690355329949</v>
      </c>
      <c r="I16" s="18">
        <v>0.40145985401459799</v>
      </c>
      <c r="J16" s="18">
        <v>0.53271028037383195</v>
      </c>
      <c r="K16" s="18">
        <v>0.27397260273972601</v>
      </c>
      <c r="L16" s="18">
        <v>0.21249999999999999</v>
      </c>
      <c r="M16" s="18"/>
      <c r="N16" s="18">
        <v>0.42798353909464998</v>
      </c>
      <c r="O16" s="18">
        <v>0.38983050847457601</v>
      </c>
      <c r="P16" s="18">
        <v>0.44086021505376299</v>
      </c>
      <c r="Q16" s="18">
        <v>0.527272727272727</v>
      </c>
      <c r="R16" s="18"/>
      <c r="S16" s="18">
        <v>0.46951219512195103</v>
      </c>
      <c r="T16" s="18">
        <v>0.41176470588235298</v>
      </c>
      <c r="U16" s="18">
        <v>0.18518518518518501</v>
      </c>
      <c r="V16" s="18">
        <v>0.4</v>
      </c>
      <c r="W16" s="18">
        <v>0.55357142857142905</v>
      </c>
      <c r="X16" s="18">
        <v>0.42105263157894701</v>
      </c>
      <c r="Y16" s="18">
        <v>0.381818181818182</v>
      </c>
      <c r="Z16" s="18">
        <v>-7.1428571428571494E-2</v>
      </c>
      <c r="AA16" s="18">
        <v>0.54320987654320996</v>
      </c>
      <c r="AB16" s="18">
        <v>0.48888888888888898</v>
      </c>
      <c r="AC16" s="18">
        <v>0.51351351351351304</v>
      </c>
      <c r="AD16" s="18">
        <v>0.75</v>
      </c>
      <c r="AE16" s="18"/>
      <c r="AF16" s="18">
        <v>0.44168734491315098</v>
      </c>
      <c r="AG16" s="18">
        <v>0.46099290780141799</v>
      </c>
      <c r="AH16" s="18"/>
      <c r="AI16" s="18">
        <v>0.42201834862385301</v>
      </c>
      <c r="AJ16" s="18">
        <v>0.59523809523809501</v>
      </c>
      <c r="AK16" s="18">
        <v>0.44262295081967201</v>
      </c>
      <c r="AL16" s="18"/>
      <c r="AM16" s="18">
        <v>0.41379310344827602</v>
      </c>
      <c r="AN16" s="18">
        <v>0.70370370370370405</v>
      </c>
      <c r="AO16" s="18">
        <v>0.34328358208955201</v>
      </c>
      <c r="AP16" s="18"/>
      <c r="AQ16" s="18">
        <v>0.55107526881720403</v>
      </c>
      <c r="AR16" s="18">
        <v>0.325949367088608</v>
      </c>
      <c r="AS16" s="18"/>
      <c r="AT16" s="18">
        <v>0.52247191011236005</v>
      </c>
      <c r="AU16" s="18">
        <v>0.41532258064516098</v>
      </c>
      <c r="AV16" s="18"/>
      <c r="AW16" s="18">
        <v>0.48066298342541403</v>
      </c>
      <c r="AX16" s="18">
        <v>0.43</v>
      </c>
      <c r="AY16" s="18"/>
      <c r="AZ16" s="18">
        <v>0.36678200692041502</v>
      </c>
      <c r="BA16" s="18">
        <v>0.50383631713554999</v>
      </c>
      <c r="BB16" s="18"/>
      <c r="BC16" s="18">
        <v>0.47428571428571398</v>
      </c>
      <c r="BD16" s="18">
        <v>0.36752136752136799</v>
      </c>
      <c r="BE16" s="18"/>
      <c r="BF16" s="18">
        <v>0.34782608695652201</v>
      </c>
      <c r="BG16" s="18">
        <v>0.55660377358490598</v>
      </c>
      <c r="BH16" s="18"/>
      <c r="BI16" s="18">
        <v>0.407407407407407</v>
      </c>
      <c r="BJ16" s="18">
        <v>0.45317725752508398</v>
      </c>
      <c r="BK16" s="18"/>
      <c r="BL16" s="18">
        <v>0.390625</v>
      </c>
      <c r="BM16" s="18">
        <v>0.479713603818616</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690</v>
      </c>
      <c r="D7" s="10">
        <v>324</v>
      </c>
      <c r="E7" s="10">
        <v>361</v>
      </c>
      <c r="F7" s="10"/>
      <c r="G7" s="10">
        <v>96</v>
      </c>
      <c r="H7" s="10">
        <v>197</v>
      </c>
      <c r="I7" s="10">
        <v>137</v>
      </c>
      <c r="J7" s="10">
        <v>107</v>
      </c>
      <c r="K7" s="10">
        <v>73</v>
      </c>
      <c r="L7" s="10">
        <v>80</v>
      </c>
      <c r="M7" s="10"/>
      <c r="N7" s="10">
        <v>243</v>
      </c>
      <c r="O7" s="10">
        <v>177</v>
      </c>
      <c r="P7" s="10">
        <v>93</v>
      </c>
      <c r="Q7" s="10">
        <v>165</v>
      </c>
      <c r="R7" s="10"/>
      <c r="S7" s="10">
        <v>164</v>
      </c>
      <c r="T7" s="10">
        <v>68</v>
      </c>
      <c r="U7" s="10">
        <v>27</v>
      </c>
      <c r="V7" s="10">
        <v>55</v>
      </c>
      <c r="W7" s="10">
        <v>56</v>
      </c>
      <c r="X7" s="10">
        <v>76</v>
      </c>
      <c r="Y7" s="10">
        <v>55</v>
      </c>
      <c r="Z7" s="10">
        <v>14</v>
      </c>
      <c r="AA7" s="10">
        <v>81</v>
      </c>
      <c r="AB7" s="10">
        <v>45</v>
      </c>
      <c r="AC7" s="10">
        <v>37</v>
      </c>
      <c r="AD7" s="10">
        <v>12</v>
      </c>
      <c r="AE7" s="10"/>
      <c r="AF7" s="10">
        <v>403</v>
      </c>
      <c r="AG7" s="10">
        <v>282</v>
      </c>
      <c r="AH7" s="10"/>
      <c r="AI7" s="10">
        <v>109</v>
      </c>
      <c r="AJ7" s="10">
        <v>42</v>
      </c>
      <c r="AK7" s="10">
        <v>183</v>
      </c>
      <c r="AL7" s="10"/>
      <c r="AM7" s="10">
        <v>29</v>
      </c>
      <c r="AN7" s="10">
        <v>27</v>
      </c>
      <c r="AO7" s="10">
        <v>67</v>
      </c>
      <c r="AP7" s="10"/>
      <c r="AQ7" s="10">
        <v>372</v>
      </c>
      <c r="AR7" s="10">
        <v>316</v>
      </c>
      <c r="AS7" s="10"/>
      <c r="AT7" s="10">
        <v>178</v>
      </c>
      <c r="AU7" s="10">
        <v>496</v>
      </c>
      <c r="AV7" s="10"/>
      <c r="AW7" s="10">
        <v>181</v>
      </c>
      <c r="AX7" s="10">
        <v>500</v>
      </c>
      <c r="AY7" s="10"/>
      <c r="AZ7" s="10">
        <v>289</v>
      </c>
      <c r="BA7" s="10">
        <v>391</v>
      </c>
      <c r="BB7" s="10"/>
      <c r="BC7" s="10">
        <v>175</v>
      </c>
      <c r="BD7" s="10">
        <v>117</v>
      </c>
      <c r="BE7" s="10"/>
      <c r="BF7" s="10">
        <v>69</v>
      </c>
      <c r="BG7" s="10">
        <v>106</v>
      </c>
      <c r="BH7" s="10"/>
      <c r="BI7" s="10">
        <v>81</v>
      </c>
      <c r="BJ7" s="10">
        <v>598</v>
      </c>
      <c r="BK7" s="10"/>
      <c r="BL7" s="10">
        <v>256</v>
      </c>
      <c r="BM7" s="10">
        <v>419</v>
      </c>
    </row>
    <row r="8" spans="2:65" x14ac:dyDescent="0.3">
      <c r="B8" s="14" t="s">
        <v>400</v>
      </c>
      <c r="C8" s="13">
        <v>0.35362318840579698</v>
      </c>
      <c r="D8" s="13">
        <v>0.33333333333333298</v>
      </c>
      <c r="E8" s="13">
        <v>0.37119113573407198</v>
      </c>
      <c r="F8" s="13"/>
      <c r="G8" s="13">
        <v>0.5</v>
      </c>
      <c r="H8" s="13">
        <v>0.37563451776649698</v>
      </c>
      <c r="I8" s="13">
        <v>0.321167883211679</v>
      </c>
      <c r="J8" s="13">
        <v>0.29906542056074797</v>
      </c>
      <c r="K8" s="13">
        <v>0.28767123287671198</v>
      </c>
      <c r="L8" s="13">
        <v>0.3125</v>
      </c>
      <c r="M8" s="13"/>
      <c r="N8" s="13">
        <v>0.32510288065843601</v>
      </c>
      <c r="O8" s="13">
        <v>0.35028248587570598</v>
      </c>
      <c r="P8" s="13">
        <v>0.33333333333333298</v>
      </c>
      <c r="Q8" s="13">
        <v>0.39393939393939398</v>
      </c>
      <c r="R8" s="13"/>
      <c r="S8" s="13">
        <v>0.33536585365853699</v>
      </c>
      <c r="T8" s="13">
        <v>0.39705882352941202</v>
      </c>
      <c r="U8" s="13">
        <v>0.33333333333333298</v>
      </c>
      <c r="V8" s="13">
        <v>0.32727272727272699</v>
      </c>
      <c r="W8" s="13">
        <v>0.30357142857142899</v>
      </c>
      <c r="X8" s="13">
        <v>0.32894736842105299</v>
      </c>
      <c r="Y8" s="13">
        <v>0.34545454545454501</v>
      </c>
      <c r="Z8" s="13">
        <v>7.1428571428571397E-2</v>
      </c>
      <c r="AA8" s="13">
        <v>0.358024691358025</v>
      </c>
      <c r="AB8" s="13">
        <v>0.46666666666666701</v>
      </c>
      <c r="AC8" s="13">
        <v>0.45945945945945899</v>
      </c>
      <c r="AD8" s="13">
        <v>0.5</v>
      </c>
      <c r="AE8" s="13"/>
      <c r="AF8" s="13">
        <v>0.357320099255583</v>
      </c>
      <c r="AG8" s="13">
        <v>0.34751773049645401</v>
      </c>
      <c r="AH8" s="13"/>
      <c r="AI8" s="13">
        <v>0.34862385321100903</v>
      </c>
      <c r="AJ8" s="13">
        <v>0.40476190476190499</v>
      </c>
      <c r="AK8" s="13">
        <v>0.35519125683060099</v>
      </c>
      <c r="AL8" s="13"/>
      <c r="AM8" s="13">
        <v>0.44827586206896602</v>
      </c>
      <c r="AN8" s="13">
        <v>0.37037037037037002</v>
      </c>
      <c r="AO8" s="13">
        <v>0.328358208955224</v>
      </c>
      <c r="AP8" s="13"/>
      <c r="AQ8" s="13">
        <v>0.36021505376344098</v>
      </c>
      <c r="AR8" s="13">
        <v>0.348101265822785</v>
      </c>
      <c r="AS8" s="13"/>
      <c r="AT8" s="13">
        <v>0.30337078651685401</v>
      </c>
      <c r="AU8" s="13">
        <v>0.36895161290322598</v>
      </c>
      <c r="AV8" s="13"/>
      <c r="AW8" s="13">
        <v>0.43093922651933703</v>
      </c>
      <c r="AX8" s="13">
        <v>0.32600000000000001</v>
      </c>
      <c r="AY8" s="13"/>
      <c r="AZ8" s="13">
        <v>0.37716262975778497</v>
      </c>
      <c r="BA8" s="13">
        <v>0.33503836317135499</v>
      </c>
      <c r="BB8" s="13"/>
      <c r="BC8" s="13">
        <v>0.38857142857142901</v>
      </c>
      <c r="BD8" s="13">
        <v>0.30769230769230799</v>
      </c>
      <c r="BE8" s="13"/>
      <c r="BF8" s="13">
        <v>0.36231884057970998</v>
      </c>
      <c r="BG8" s="13">
        <v>0.40566037735849098</v>
      </c>
      <c r="BH8" s="13"/>
      <c r="BI8" s="13">
        <v>0.39506172839506198</v>
      </c>
      <c r="BJ8" s="13">
        <v>0.35284280936454798</v>
      </c>
      <c r="BK8" s="13"/>
      <c r="BL8" s="13">
        <v>0.375</v>
      </c>
      <c r="BM8" s="13">
        <v>0.34367541766109799</v>
      </c>
    </row>
    <row r="9" spans="2:65" x14ac:dyDescent="0.3">
      <c r="B9" s="14" t="s">
        <v>71</v>
      </c>
      <c r="C9" s="13">
        <v>0.29855072463768101</v>
      </c>
      <c r="D9" s="13">
        <v>0.31481481481481499</v>
      </c>
      <c r="E9" s="13">
        <v>0.27977839335180099</v>
      </c>
      <c r="F9" s="13"/>
      <c r="G9" s="13">
        <v>0.23958333333333301</v>
      </c>
      <c r="H9" s="13">
        <v>0.29949238578680198</v>
      </c>
      <c r="I9" s="13">
        <v>0.306569343065693</v>
      </c>
      <c r="J9" s="13">
        <v>0.36448598130841098</v>
      </c>
      <c r="K9" s="13">
        <v>0.31506849315068503</v>
      </c>
      <c r="L9" s="13">
        <v>0.25</v>
      </c>
      <c r="M9" s="13"/>
      <c r="N9" s="13">
        <v>0.29218106995884802</v>
      </c>
      <c r="O9" s="13">
        <v>0.29378531073446301</v>
      </c>
      <c r="P9" s="13">
        <v>0.29032258064516098</v>
      </c>
      <c r="Q9" s="13">
        <v>0.31515151515151502</v>
      </c>
      <c r="R9" s="13"/>
      <c r="S9" s="13">
        <v>0.32926829268292701</v>
      </c>
      <c r="T9" s="13">
        <v>0.27941176470588203</v>
      </c>
      <c r="U9" s="13">
        <v>0.11111111111111099</v>
      </c>
      <c r="V9" s="13">
        <v>0.29090909090909101</v>
      </c>
      <c r="W9" s="13">
        <v>0.33928571428571402</v>
      </c>
      <c r="X9" s="13">
        <v>0.30263157894736797</v>
      </c>
      <c r="Y9" s="13">
        <v>0.27272727272727298</v>
      </c>
      <c r="Z9" s="13">
        <v>0.28571428571428598</v>
      </c>
      <c r="AA9" s="13">
        <v>0.37037037037037002</v>
      </c>
      <c r="AB9" s="13">
        <v>0.266666666666667</v>
      </c>
      <c r="AC9" s="13">
        <v>0.24324324324324301</v>
      </c>
      <c r="AD9" s="13">
        <v>0.16666666666666699</v>
      </c>
      <c r="AE9" s="13"/>
      <c r="AF9" s="13">
        <v>0.30272952853598001</v>
      </c>
      <c r="AG9" s="13">
        <v>0.29432624113475198</v>
      </c>
      <c r="AH9" s="13"/>
      <c r="AI9" s="13">
        <v>0.302752293577982</v>
      </c>
      <c r="AJ9" s="13">
        <v>0.28571428571428598</v>
      </c>
      <c r="AK9" s="13">
        <v>0.30601092896174897</v>
      </c>
      <c r="AL9" s="13"/>
      <c r="AM9" s="13">
        <v>0.17241379310344801</v>
      </c>
      <c r="AN9" s="13">
        <v>0.37037037037037002</v>
      </c>
      <c r="AO9" s="13">
        <v>0.328358208955224</v>
      </c>
      <c r="AP9" s="13"/>
      <c r="AQ9" s="13">
        <v>0.30913978494623701</v>
      </c>
      <c r="AR9" s="13">
        <v>0.284810126582278</v>
      </c>
      <c r="AS9" s="13"/>
      <c r="AT9" s="13">
        <v>0.37078651685393299</v>
      </c>
      <c r="AU9" s="13">
        <v>0.27620967741935498</v>
      </c>
      <c r="AV9" s="13"/>
      <c r="AW9" s="13">
        <v>0.26519337016574601</v>
      </c>
      <c r="AX9" s="13">
        <v>0.312</v>
      </c>
      <c r="AY9" s="13"/>
      <c r="AZ9" s="13">
        <v>0.25951557093425598</v>
      </c>
      <c r="BA9" s="13">
        <v>0.327365728900256</v>
      </c>
      <c r="BB9" s="13"/>
      <c r="BC9" s="13">
        <v>0.28571428571428598</v>
      </c>
      <c r="BD9" s="13">
        <v>0.26495726495726502</v>
      </c>
      <c r="BE9" s="13"/>
      <c r="BF9" s="13">
        <v>0.24637681159420299</v>
      </c>
      <c r="BG9" s="13">
        <v>0.31132075471698101</v>
      </c>
      <c r="BH9" s="13"/>
      <c r="BI9" s="13">
        <v>0.19753086419753099</v>
      </c>
      <c r="BJ9" s="13">
        <v>0.31103678929765899</v>
      </c>
      <c r="BK9" s="13"/>
      <c r="BL9" s="13">
        <v>0.27734375</v>
      </c>
      <c r="BM9" s="13">
        <v>0.31503579952267302</v>
      </c>
    </row>
    <row r="10" spans="2:65" x14ac:dyDescent="0.3">
      <c r="B10" s="14" t="s">
        <v>401</v>
      </c>
      <c r="C10" s="13">
        <v>0.16521739130434801</v>
      </c>
      <c r="D10" s="13">
        <v>0.15432098765432101</v>
      </c>
      <c r="E10" s="13">
        <v>0.17728531855955701</v>
      </c>
      <c r="F10" s="13"/>
      <c r="G10" s="13">
        <v>0.13541666666666699</v>
      </c>
      <c r="H10" s="13">
        <v>0.16243654822334999</v>
      </c>
      <c r="I10" s="13">
        <v>0.17518248175182499</v>
      </c>
      <c r="J10" s="13">
        <v>0.14953271028037399</v>
      </c>
      <c r="K10" s="13">
        <v>0.20547945205479501</v>
      </c>
      <c r="L10" s="13">
        <v>0.17499999999999999</v>
      </c>
      <c r="M10" s="13"/>
      <c r="N10" s="13">
        <v>0.18106995884773699</v>
      </c>
      <c r="O10" s="13">
        <v>0.152542372881356</v>
      </c>
      <c r="P10" s="13">
        <v>0.18279569892473099</v>
      </c>
      <c r="Q10" s="13">
        <v>0.15757575757575801</v>
      </c>
      <c r="R10" s="13"/>
      <c r="S10" s="13">
        <v>0.16463414634146301</v>
      </c>
      <c r="T10" s="13">
        <v>0.13235294117647101</v>
      </c>
      <c r="U10" s="13">
        <v>0.25925925925925902</v>
      </c>
      <c r="V10" s="13">
        <v>0.18181818181818199</v>
      </c>
      <c r="W10" s="13">
        <v>0.214285714285714</v>
      </c>
      <c r="X10" s="13">
        <v>0.144736842105263</v>
      </c>
      <c r="Y10" s="13">
        <v>0.236363636363636</v>
      </c>
      <c r="Z10" s="13">
        <v>0.14285714285714299</v>
      </c>
      <c r="AA10" s="13">
        <v>0.11111111111111099</v>
      </c>
      <c r="AB10" s="13">
        <v>0.11111111111111099</v>
      </c>
      <c r="AC10" s="13">
        <v>0.162162162162162</v>
      </c>
      <c r="AD10" s="13">
        <v>0.25</v>
      </c>
      <c r="AE10" s="13"/>
      <c r="AF10" s="13">
        <v>0.158808933002481</v>
      </c>
      <c r="AG10" s="13">
        <v>0.17730496453900699</v>
      </c>
      <c r="AH10" s="13"/>
      <c r="AI10" s="13">
        <v>0.16513761467889901</v>
      </c>
      <c r="AJ10" s="13">
        <v>0.14285714285714299</v>
      </c>
      <c r="AK10" s="13">
        <v>0.18032786885245899</v>
      </c>
      <c r="AL10" s="13"/>
      <c r="AM10" s="13">
        <v>0.13793103448275901</v>
      </c>
      <c r="AN10" s="13">
        <v>0.148148148148148</v>
      </c>
      <c r="AO10" s="13">
        <v>0.17910447761194001</v>
      </c>
      <c r="AP10" s="13"/>
      <c r="AQ10" s="13">
        <v>0.16666666666666699</v>
      </c>
      <c r="AR10" s="13">
        <v>0.164556962025316</v>
      </c>
      <c r="AS10" s="13"/>
      <c r="AT10" s="13">
        <v>0.151685393258427</v>
      </c>
      <c r="AU10" s="13">
        <v>0.165322580645161</v>
      </c>
      <c r="AV10" s="13"/>
      <c r="AW10" s="13">
        <v>0.149171270718232</v>
      </c>
      <c r="AX10" s="13">
        <v>0.17</v>
      </c>
      <c r="AY10" s="13"/>
      <c r="AZ10" s="13">
        <v>0.15916955017300999</v>
      </c>
      <c r="BA10" s="13">
        <v>0.17135549872122799</v>
      </c>
      <c r="BB10" s="13"/>
      <c r="BC10" s="13">
        <v>0.17142857142857101</v>
      </c>
      <c r="BD10" s="13">
        <v>0.213675213675214</v>
      </c>
      <c r="BE10" s="13"/>
      <c r="BF10" s="13">
        <v>0.188405797101449</v>
      </c>
      <c r="BG10" s="13">
        <v>0.160377358490566</v>
      </c>
      <c r="BH10" s="13"/>
      <c r="BI10" s="13">
        <v>0.19753086419753099</v>
      </c>
      <c r="BJ10" s="13">
        <v>0.157190635451505</v>
      </c>
      <c r="BK10" s="13"/>
      <c r="BL10" s="13">
        <v>0.1484375</v>
      </c>
      <c r="BM10" s="13">
        <v>0.16706443914081101</v>
      </c>
    </row>
    <row r="11" spans="2:65" x14ac:dyDescent="0.3">
      <c r="B11" s="14" t="s">
        <v>73</v>
      </c>
      <c r="C11" s="13">
        <v>8.9855072463768101E-2</v>
      </c>
      <c r="D11" s="13">
        <v>9.5679012345678993E-2</v>
      </c>
      <c r="E11" s="13">
        <v>8.5872576177285304E-2</v>
      </c>
      <c r="F11" s="13"/>
      <c r="G11" s="13">
        <v>8.3333333333333301E-2</v>
      </c>
      <c r="H11" s="13">
        <v>6.5989847715736002E-2</v>
      </c>
      <c r="I11" s="13">
        <v>0.102189781021898</v>
      </c>
      <c r="J11" s="13">
        <v>0.10280373831775701</v>
      </c>
      <c r="K11" s="13">
        <v>9.5890410958904104E-2</v>
      </c>
      <c r="L11" s="13">
        <v>0.1125</v>
      </c>
      <c r="M11" s="13"/>
      <c r="N11" s="13">
        <v>0.12757201646090499</v>
      </c>
      <c r="O11" s="13">
        <v>8.4745762711864403E-2</v>
      </c>
      <c r="P11" s="13">
        <v>7.5268817204301106E-2</v>
      </c>
      <c r="Q11" s="13">
        <v>4.8484848484848499E-2</v>
      </c>
      <c r="R11" s="13"/>
      <c r="S11" s="13">
        <v>8.5365853658536606E-2</v>
      </c>
      <c r="T11" s="13">
        <v>0.14705882352941199</v>
      </c>
      <c r="U11" s="13">
        <v>3.7037037037037E-2</v>
      </c>
      <c r="V11" s="13">
        <v>0.109090909090909</v>
      </c>
      <c r="W11" s="13">
        <v>5.3571428571428603E-2</v>
      </c>
      <c r="X11" s="13">
        <v>0.105263157894737</v>
      </c>
      <c r="Y11" s="13">
        <v>3.6363636363636397E-2</v>
      </c>
      <c r="Z11" s="13">
        <v>0.214285714285714</v>
      </c>
      <c r="AA11" s="13">
        <v>8.6419753086419707E-2</v>
      </c>
      <c r="AB11" s="13">
        <v>8.8888888888888906E-2</v>
      </c>
      <c r="AC11" s="13">
        <v>8.1081081081081099E-2</v>
      </c>
      <c r="AD11" s="13">
        <v>8.3333333333333301E-2</v>
      </c>
      <c r="AE11" s="13"/>
      <c r="AF11" s="13">
        <v>8.4367245657568202E-2</v>
      </c>
      <c r="AG11" s="13">
        <v>9.5744680851063801E-2</v>
      </c>
      <c r="AH11" s="13"/>
      <c r="AI11" s="13">
        <v>9.1743119266055106E-2</v>
      </c>
      <c r="AJ11" s="13">
        <v>2.3809523809523801E-2</v>
      </c>
      <c r="AK11" s="13">
        <v>8.7431693989070997E-2</v>
      </c>
      <c r="AL11" s="13"/>
      <c r="AM11" s="13">
        <v>0.10344827586206901</v>
      </c>
      <c r="AN11" s="13">
        <v>3.7037037037037E-2</v>
      </c>
      <c r="AO11" s="13">
        <v>7.4626865671641798E-2</v>
      </c>
      <c r="AP11" s="13"/>
      <c r="AQ11" s="13">
        <v>8.6021505376344107E-2</v>
      </c>
      <c r="AR11" s="13">
        <v>9.1772151898734194E-2</v>
      </c>
      <c r="AS11" s="13"/>
      <c r="AT11" s="13">
        <v>8.98876404494382E-2</v>
      </c>
      <c r="AU11" s="13">
        <v>9.2741935483870996E-2</v>
      </c>
      <c r="AV11" s="13"/>
      <c r="AW11" s="13">
        <v>8.8397790055248601E-2</v>
      </c>
      <c r="AX11" s="13">
        <v>8.7999999999999995E-2</v>
      </c>
      <c r="AY11" s="13"/>
      <c r="AZ11" s="13">
        <v>8.3044982698961906E-2</v>
      </c>
      <c r="BA11" s="13">
        <v>9.4629156010230198E-2</v>
      </c>
      <c r="BB11" s="13"/>
      <c r="BC11" s="13">
        <v>6.8571428571428603E-2</v>
      </c>
      <c r="BD11" s="13">
        <v>0.102564102564103</v>
      </c>
      <c r="BE11" s="13"/>
      <c r="BF11" s="13">
        <v>0.101449275362319</v>
      </c>
      <c r="BG11" s="13">
        <v>4.71698113207547E-2</v>
      </c>
      <c r="BH11" s="13"/>
      <c r="BI11" s="13">
        <v>7.4074074074074098E-2</v>
      </c>
      <c r="BJ11" s="13">
        <v>9.1973244147157199E-2</v>
      </c>
      <c r="BK11" s="13"/>
      <c r="BL11" s="13">
        <v>8.203125E-2</v>
      </c>
      <c r="BM11" s="13">
        <v>9.5465393794749401E-2</v>
      </c>
    </row>
    <row r="12" spans="2:65" x14ac:dyDescent="0.3">
      <c r="B12" s="14" t="s">
        <v>402</v>
      </c>
      <c r="C12" s="13">
        <v>7.1014492753623204E-2</v>
      </c>
      <c r="D12" s="13">
        <v>9.2592592592592601E-2</v>
      </c>
      <c r="E12" s="13">
        <v>5.2631578947368397E-2</v>
      </c>
      <c r="F12" s="13"/>
      <c r="G12" s="13">
        <v>4.1666666666666699E-2</v>
      </c>
      <c r="H12" s="13">
        <v>8.1218274111675107E-2</v>
      </c>
      <c r="I12" s="13">
        <v>7.2992700729927001E-2</v>
      </c>
      <c r="J12" s="13">
        <v>4.67289719626168E-2</v>
      </c>
      <c r="K12" s="13">
        <v>6.8493150684931503E-2</v>
      </c>
      <c r="L12" s="13">
        <v>0.1125</v>
      </c>
      <c r="M12" s="13"/>
      <c r="N12" s="13">
        <v>5.7613168724279802E-2</v>
      </c>
      <c r="O12" s="13">
        <v>9.6045197740112997E-2</v>
      </c>
      <c r="P12" s="13">
        <v>9.6774193548387094E-2</v>
      </c>
      <c r="Q12" s="13">
        <v>5.4545454545454501E-2</v>
      </c>
      <c r="R12" s="13"/>
      <c r="S12" s="13">
        <v>6.7073170731707293E-2</v>
      </c>
      <c r="T12" s="13">
        <v>2.9411764705882401E-2</v>
      </c>
      <c r="U12" s="13">
        <v>0.148148148148148</v>
      </c>
      <c r="V12" s="13">
        <v>5.4545454545454501E-2</v>
      </c>
      <c r="W12" s="13">
        <v>3.5714285714285698E-2</v>
      </c>
      <c r="X12" s="13">
        <v>0.105263157894737</v>
      </c>
      <c r="Y12" s="13">
        <v>9.0909090909090898E-2</v>
      </c>
      <c r="Z12" s="13">
        <v>0.214285714285714</v>
      </c>
      <c r="AA12" s="13">
        <v>7.4074074074074098E-2</v>
      </c>
      <c r="AB12" s="13">
        <v>6.6666666666666693E-2</v>
      </c>
      <c r="AC12" s="13">
        <v>5.4054054054054099E-2</v>
      </c>
      <c r="AD12" s="13">
        <v>0</v>
      </c>
      <c r="AE12" s="13"/>
      <c r="AF12" s="13">
        <v>7.9404466501240695E-2</v>
      </c>
      <c r="AG12" s="13">
        <v>5.6737588652482303E-2</v>
      </c>
      <c r="AH12" s="13"/>
      <c r="AI12" s="13">
        <v>8.2568807339449504E-2</v>
      </c>
      <c r="AJ12" s="13">
        <v>0.14285714285714299</v>
      </c>
      <c r="AK12" s="13">
        <v>4.91803278688525E-2</v>
      </c>
      <c r="AL12" s="13"/>
      <c r="AM12" s="13">
        <v>0.13793103448275901</v>
      </c>
      <c r="AN12" s="13">
        <v>7.4074074074074098E-2</v>
      </c>
      <c r="AO12" s="13">
        <v>7.4626865671641798E-2</v>
      </c>
      <c r="AP12" s="13"/>
      <c r="AQ12" s="13">
        <v>5.9139784946236597E-2</v>
      </c>
      <c r="AR12" s="13">
        <v>8.54430379746835E-2</v>
      </c>
      <c r="AS12" s="13"/>
      <c r="AT12" s="13">
        <v>6.1797752808988797E-2</v>
      </c>
      <c r="AU12" s="13">
        <v>7.4596774193548404E-2</v>
      </c>
      <c r="AV12" s="13"/>
      <c r="AW12" s="13">
        <v>4.9723756906077297E-2</v>
      </c>
      <c r="AX12" s="13">
        <v>0.08</v>
      </c>
      <c r="AY12" s="13"/>
      <c r="AZ12" s="13">
        <v>9.6885813148788899E-2</v>
      </c>
      <c r="BA12" s="13">
        <v>5.3708439897698197E-2</v>
      </c>
      <c r="BB12" s="13"/>
      <c r="BC12" s="13">
        <v>6.8571428571428603E-2</v>
      </c>
      <c r="BD12" s="13">
        <v>8.54700854700855E-2</v>
      </c>
      <c r="BE12" s="13"/>
      <c r="BF12" s="13">
        <v>0.101449275362319</v>
      </c>
      <c r="BG12" s="13">
        <v>4.71698113207547E-2</v>
      </c>
      <c r="BH12" s="13"/>
      <c r="BI12" s="13">
        <v>0.11111111111111099</v>
      </c>
      <c r="BJ12" s="13">
        <v>6.5217391304347797E-2</v>
      </c>
      <c r="BK12" s="13"/>
      <c r="BL12" s="13">
        <v>8.59375E-2</v>
      </c>
      <c r="BM12" s="13">
        <v>6.2052505966587103E-2</v>
      </c>
    </row>
    <row r="13" spans="2:65" x14ac:dyDescent="0.3">
      <c r="B13" s="14" t="s">
        <v>91</v>
      </c>
      <c r="C13" s="13">
        <v>2.1739130434782601E-2</v>
      </c>
      <c r="D13" s="13">
        <v>9.2592592592592605E-3</v>
      </c>
      <c r="E13" s="13">
        <v>3.3240997229916899E-2</v>
      </c>
      <c r="F13" s="13"/>
      <c r="G13" s="13">
        <v>0</v>
      </c>
      <c r="H13" s="13">
        <v>1.5228426395939101E-2</v>
      </c>
      <c r="I13" s="13">
        <v>2.18978102189781E-2</v>
      </c>
      <c r="J13" s="13">
        <v>3.7383177570093497E-2</v>
      </c>
      <c r="K13" s="13">
        <v>2.7397260273972601E-2</v>
      </c>
      <c r="L13" s="13">
        <v>3.7499999999999999E-2</v>
      </c>
      <c r="M13" s="13"/>
      <c r="N13" s="13">
        <v>1.6460905349794198E-2</v>
      </c>
      <c r="O13" s="13">
        <v>2.2598870056497199E-2</v>
      </c>
      <c r="P13" s="13">
        <v>2.1505376344085999E-2</v>
      </c>
      <c r="Q13" s="13">
        <v>3.03030303030303E-2</v>
      </c>
      <c r="R13" s="13"/>
      <c r="S13" s="13">
        <v>1.8292682926829298E-2</v>
      </c>
      <c r="T13" s="13">
        <v>1.4705882352941201E-2</v>
      </c>
      <c r="U13" s="13">
        <v>0.11111111111111099</v>
      </c>
      <c r="V13" s="13">
        <v>3.6363636363636397E-2</v>
      </c>
      <c r="W13" s="13">
        <v>5.3571428571428603E-2</v>
      </c>
      <c r="X13" s="13">
        <v>1.3157894736842099E-2</v>
      </c>
      <c r="Y13" s="13">
        <v>1.8181818181818198E-2</v>
      </c>
      <c r="Z13" s="13">
        <v>7.1428571428571397E-2</v>
      </c>
      <c r="AA13" s="13">
        <v>0</v>
      </c>
      <c r="AB13" s="13">
        <v>0</v>
      </c>
      <c r="AC13" s="13">
        <v>0</v>
      </c>
      <c r="AD13" s="13">
        <v>0</v>
      </c>
      <c r="AE13" s="13"/>
      <c r="AF13" s="13">
        <v>1.7369727047146399E-2</v>
      </c>
      <c r="AG13" s="13">
        <v>2.8368794326241099E-2</v>
      </c>
      <c r="AH13" s="13"/>
      <c r="AI13" s="13">
        <v>9.1743119266055103E-3</v>
      </c>
      <c r="AJ13" s="13">
        <v>0</v>
      </c>
      <c r="AK13" s="13">
        <v>2.1857923497267801E-2</v>
      </c>
      <c r="AL13" s="13"/>
      <c r="AM13" s="13">
        <v>0</v>
      </c>
      <c r="AN13" s="13">
        <v>0</v>
      </c>
      <c r="AO13" s="13">
        <v>1.49253731343284E-2</v>
      </c>
      <c r="AP13" s="13"/>
      <c r="AQ13" s="13">
        <v>1.8817204301075301E-2</v>
      </c>
      <c r="AR13" s="13">
        <v>2.53164556962025E-2</v>
      </c>
      <c r="AS13" s="13"/>
      <c r="AT13" s="13">
        <v>2.2471910112359501E-2</v>
      </c>
      <c r="AU13" s="13">
        <v>2.21774193548387E-2</v>
      </c>
      <c r="AV13" s="13"/>
      <c r="AW13" s="13">
        <v>1.6574585635359101E-2</v>
      </c>
      <c r="AX13" s="13">
        <v>2.4E-2</v>
      </c>
      <c r="AY13" s="13"/>
      <c r="AZ13" s="13">
        <v>2.42214532871972E-2</v>
      </c>
      <c r="BA13" s="13">
        <v>1.7902813299232701E-2</v>
      </c>
      <c r="BB13" s="13"/>
      <c r="BC13" s="13">
        <v>1.7142857142857099E-2</v>
      </c>
      <c r="BD13" s="13">
        <v>2.5641025641025599E-2</v>
      </c>
      <c r="BE13" s="13"/>
      <c r="BF13" s="13">
        <v>0</v>
      </c>
      <c r="BG13" s="13">
        <v>2.83018867924528E-2</v>
      </c>
      <c r="BH13" s="13"/>
      <c r="BI13" s="13">
        <v>2.4691358024691398E-2</v>
      </c>
      <c r="BJ13" s="13">
        <v>2.1739130434782601E-2</v>
      </c>
      <c r="BK13" s="13"/>
      <c r="BL13" s="13">
        <v>3.125E-2</v>
      </c>
      <c r="BM13" s="13">
        <v>1.67064439140811E-2</v>
      </c>
    </row>
    <row r="14" spans="2:65" x14ac:dyDescent="0.3">
      <c r="B14" s="14" t="s">
        <v>76</v>
      </c>
      <c r="C14" s="17">
        <v>0.65217391304347805</v>
      </c>
      <c r="D14" s="17">
        <v>0.64814814814814803</v>
      </c>
      <c r="E14" s="17">
        <v>0.65096952908587302</v>
      </c>
      <c r="F14" s="17"/>
      <c r="G14" s="17">
        <v>0.73958333333333304</v>
      </c>
      <c r="H14" s="17">
        <v>0.67512690355329996</v>
      </c>
      <c r="I14" s="17">
        <v>0.62773722627737205</v>
      </c>
      <c r="J14" s="17">
        <v>0.66355140186915895</v>
      </c>
      <c r="K14" s="17">
        <v>0.602739726027397</v>
      </c>
      <c r="L14" s="17">
        <v>0.5625</v>
      </c>
      <c r="M14" s="17"/>
      <c r="N14" s="17">
        <v>0.61728395061728403</v>
      </c>
      <c r="O14" s="17">
        <v>0.64406779661017</v>
      </c>
      <c r="P14" s="17">
        <v>0.62365591397849496</v>
      </c>
      <c r="Q14" s="17">
        <v>0.70909090909090899</v>
      </c>
      <c r="R14" s="17"/>
      <c r="S14" s="17">
        <v>0.66463414634146301</v>
      </c>
      <c r="T14" s="17">
        <v>0.67647058823529405</v>
      </c>
      <c r="U14" s="17">
        <v>0.44444444444444398</v>
      </c>
      <c r="V14" s="17">
        <v>0.61818181818181805</v>
      </c>
      <c r="W14" s="17">
        <v>0.64285714285714302</v>
      </c>
      <c r="X14" s="17">
        <v>0.63157894736842102</v>
      </c>
      <c r="Y14" s="17">
        <v>0.61818181818181805</v>
      </c>
      <c r="Z14" s="17">
        <v>0.35714285714285698</v>
      </c>
      <c r="AA14" s="17">
        <v>0.72839506172839497</v>
      </c>
      <c r="AB14" s="17">
        <v>0.73333333333333295</v>
      </c>
      <c r="AC14" s="17">
        <v>0.70270270270270296</v>
      </c>
      <c r="AD14" s="17">
        <v>0.66666666666666696</v>
      </c>
      <c r="AE14" s="17"/>
      <c r="AF14" s="17">
        <v>0.66004962779156295</v>
      </c>
      <c r="AG14" s="17">
        <v>0.64184397163120599</v>
      </c>
      <c r="AH14" s="17"/>
      <c r="AI14" s="17">
        <v>0.65137614678899103</v>
      </c>
      <c r="AJ14" s="17">
        <v>0.69047619047619002</v>
      </c>
      <c r="AK14" s="17">
        <v>0.66120218579235002</v>
      </c>
      <c r="AL14" s="17"/>
      <c r="AM14" s="17">
        <v>0.62068965517241403</v>
      </c>
      <c r="AN14" s="17">
        <v>0.74074074074074103</v>
      </c>
      <c r="AO14" s="17">
        <v>0.65671641791044799</v>
      </c>
      <c r="AP14" s="17"/>
      <c r="AQ14" s="17">
        <v>0.66935483870967705</v>
      </c>
      <c r="AR14" s="17">
        <v>0.632911392405063</v>
      </c>
      <c r="AS14" s="17"/>
      <c r="AT14" s="17">
        <v>0.67415730337078705</v>
      </c>
      <c r="AU14" s="17">
        <v>0.64516129032258096</v>
      </c>
      <c r="AV14" s="17"/>
      <c r="AW14" s="17">
        <v>0.69613259668508298</v>
      </c>
      <c r="AX14" s="17">
        <v>0.63800000000000001</v>
      </c>
      <c r="AY14" s="17"/>
      <c r="AZ14" s="17">
        <v>0.63667820069204195</v>
      </c>
      <c r="BA14" s="17">
        <v>0.66240409207161099</v>
      </c>
      <c r="BB14" s="17"/>
      <c r="BC14" s="17">
        <v>0.67428571428571404</v>
      </c>
      <c r="BD14" s="17">
        <v>0.57264957264957295</v>
      </c>
      <c r="BE14" s="17"/>
      <c r="BF14" s="17">
        <v>0.60869565217391297</v>
      </c>
      <c r="BG14" s="17">
        <v>0.71698113207547198</v>
      </c>
      <c r="BH14" s="17"/>
      <c r="BI14" s="17">
        <v>0.592592592592593</v>
      </c>
      <c r="BJ14" s="17">
        <v>0.66387959866220703</v>
      </c>
      <c r="BK14" s="17"/>
      <c r="BL14" s="17">
        <v>0.65234375</v>
      </c>
      <c r="BM14" s="17">
        <v>0.65871121718377101</v>
      </c>
    </row>
    <row r="15" spans="2:65" x14ac:dyDescent="0.3">
      <c r="B15" s="14" t="s">
        <v>77</v>
      </c>
      <c r="C15" s="17">
        <v>0.16086956521739099</v>
      </c>
      <c r="D15" s="17">
        <v>0.188271604938272</v>
      </c>
      <c r="E15" s="17">
        <v>0.138504155124654</v>
      </c>
      <c r="F15" s="17"/>
      <c r="G15" s="17">
        <v>0.125</v>
      </c>
      <c r="H15" s="17">
        <v>0.147208121827411</v>
      </c>
      <c r="I15" s="17">
        <v>0.17518248175182499</v>
      </c>
      <c r="J15" s="17">
        <v>0.14953271028037399</v>
      </c>
      <c r="K15" s="17">
        <v>0.164383561643836</v>
      </c>
      <c r="L15" s="17">
        <v>0.22500000000000001</v>
      </c>
      <c r="M15" s="17"/>
      <c r="N15" s="17">
        <v>0.18518518518518501</v>
      </c>
      <c r="O15" s="17">
        <v>0.18079096045197701</v>
      </c>
      <c r="P15" s="17">
        <v>0.17204301075268799</v>
      </c>
      <c r="Q15" s="17">
        <v>0.103030303030303</v>
      </c>
      <c r="R15" s="17"/>
      <c r="S15" s="17">
        <v>0.15243902439024401</v>
      </c>
      <c r="T15" s="17">
        <v>0.17647058823529399</v>
      </c>
      <c r="U15" s="17">
        <v>0.18518518518518501</v>
      </c>
      <c r="V15" s="17">
        <v>0.163636363636364</v>
      </c>
      <c r="W15" s="17">
        <v>8.9285714285714302E-2</v>
      </c>
      <c r="X15" s="17">
        <v>0.21052631578947401</v>
      </c>
      <c r="Y15" s="17">
        <v>0.12727272727272701</v>
      </c>
      <c r="Z15" s="17">
        <v>0.42857142857142899</v>
      </c>
      <c r="AA15" s="17">
        <v>0.16049382716049401</v>
      </c>
      <c r="AB15" s="17">
        <v>0.155555555555556</v>
      </c>
      <c r="AC15" s="17">
        <v>0.135135135135135</v>
      </c>
      <c r="AD15" s="17">
        <v>8.3333333333333301E-2</v>
      </c>
      <c r="AE15" s="17"/>
      <c r="AF15" s="17">
        <v>0.16377171215880901</v>
      </c>
      <c r="AG15" s="17">
        <v>0.15248226950354599</v>
      </c>
      <c r="AH15" s="17"/>
      <c r="AI15" s="17">
        <v>0.17431192660550501</v>
      </c>
      <c r="AJ15" s="17">
        <v>0.16666666666666699</v>
      </c>
      <c r="AK15" s="17">
        <v>0.13661202185792301</v>
      </c>
      <c r="AL15" s="17"/>
      <c r="AM15" s="17">
        <v>0.24137931034482801</v>
      </c>
      <c r="AN15" s="17">
        <v>0.11111111111111099</v>
      </c>
      <c r="AO15" s="17">
        <v>0.14925373134328401</v>
      </c>
      <c r="AP15" s="17"/>
      <c r="AQ15" s="17">
        <v>0.14516129032258099</v>
      </c>
      <c r="AR15" s="17">
        <v>0.177215189873418</v>
      </c>
      <c r="AS15" s="17"/>
      <c r="AT15" s="17">
        <v>0.151685393258427</v>
      </c>
      <c r="AU15" s="17">
        <v>0.16733870967741901</v>
      </c>
      <c r="AV15" s="17"/>
      <c r="AW15" s="17">
        <v>0.138121546961326</v>
      </c>
      <c r="AX15" s="17">
        <v>0.16800000000000001</v>
      </c>
      <c r="AY15" s="17"/>
      <c r="AZ15" s="17">
        <v>0.17993079584775101</v>
      </c>
      <c r="BA15" s="17">
        <v>0.148337595907928</v>
      </c>
      <c r="BB15" s="17"/>
      <c r="BC15" s="17">
        <v>0.13714285714285701</v>
      </c>
      <c r="BD15" s="17">
        <v>0.188034188034188</v>
      </c>
      <c r="BE15" s="17"/>
      <c r="BF15" s="17">
        <v>0.202898550724638</v>
      </c>
      <c r="BG15" s="17">
        <v>9.4339622641509399E-2</v>
      </c>
      <c r="BH15" s="17"/>
      <c r="BI15" s="17">
        <v>0.18518518518518501</v>
      </c>
      <c r="BJ15" s="17">
        <v>0.157190635451505</v>
      </c>
      <c r="BK15" s="17"/>
      <c r="BL15" s="17">
        <v>0.16796875</v>
      </c>
      <c r="BM15" s="17">
        <v>0.15751789976133701</v>
      </c>
    </row>
    <row r="16" spans="2:65" x14ac:dyDescent="0.3">
      <c r="B16" s="14" t="s">
        <v>78</v>
      </c>
      <c r="C16" s="18">
        <v>0.49130434782608701</v>
      </c>
      <c r="D16" s="18">
        <v>0.45987654320987698</v>
      </c>
      <c r="E16" s="18">
        <v>0.51246537396121905</v>
      </c>
      <c r="F16" s="18"/>
      <c r="G16" s="18">
        <v>0.61458333333333304</v>
      </c>
      <c r="H16" s="18">
        <v>0.52791878172588802</v>
      </c>
      <c r="I16" s="18">
        <v>0.452554744525547</v>
      </c>
      <c r="J16" s="18">
        <v>0.51401869158878499</v>
      </c>
      <c r="K16" s="18">
        <v>0.43835616438356201</v>
      </c>
      <c r="L16" s="18">
        <v>0.33750000000000002</v>
      </c>
      <c r="M16" s="18"/>
      <c r="N16" s="18">
        <v>0.43209876543209902</v>
      </c>
      <c r="O16" s="18">
        <v>0.46327683615819198</v>
      </c>
      <c r="P16" s="18">
        <v>0.45161290322580599</v>
      </c>
      <c r="Q16" s="18">
        <v>0.60606060606060597</v>
      </c>
      <c r="R16" s="18"/>
      <c r="S16" s="18">
        <v>0.51219512195121997</v>
      </c>
      <c r="T16" s="18">
        <v>0.5</v>
      </c>
      <c r="U16" s="18">
        <v>0.25925925925925902</v>
      </c>
      <c r="V16" s="18">
        <v>0.45454545454545497</v>
      </c>
      <c r="W16" s="18">
        <v>0.55357142857142805</v>
      </c>
      <c r="X16" s="18">
        <v>0.42105263157894701</v>
      </c>
      <c r="Y16" s="18">
        <v>0.49090909090909102</v>
      </c>
      <c r="Z16" s="18">
        <v>-7.1428571428571494E-2</v>
      </c>
      <c r="AA16" s="18">
        <v>0.56790123456790098</v>
      </c>
      <c r="AB16" s="18">
        <v>0.57777777777777795</v>
      </c>
      <c r="AC16" s="18">
        <v>0.56756756756756799</v>
      </c>
      <c r="AD16" s="18">
        <v>0.58333333333333304</v>
      </c>
      <c r="AE16" s="18"/>
      <c r="AF16" s="18">
        <v>0.49627791563275397</v>
      </c>
      <c r="AG16" s="18">
        <v>0.48936170212766</v>
      </c>
      <c r="AH16" s="18"/>
      <c r="AI16" s="18">
        <v>0.47706422018348599</v>
      </c>
      <c r="AJ16" s="18">
        <v>0.52380952380952395</v>
      </c>
      <c r="AK16" s="18">
        <v>0.52459016393442603</v>
      </c>
      <c r="AL16" s="18"/>
      <c r="AM16" s="18">
        <v>0.37931034482758602</v>
      </c>
      <c r="AN16" s="18">
        <v>0.62962962962962998</v>
      </c>
      <c r="AO16" s="18">
        <v>0.50746268656716398</v>
      </c>
      <c r="AP16" s="18"/>
      <c r="AQ16" s="18">
        <v>0.52419354838709697</v>
      </c>
      <c r="AR16" s="18">
        <v>0.455696202531646</v>
      </c>
      <c r="AS16" s="18"/>
      <c r="AT16" s="18">
        <v>0.52247191011236005</v>
      </c>
      <c r="AU16" s="18">
        <v>0.47782258064516098</v>
      </c>
      <c r="AV16" s="18"/>
      <c r="AW16" s="18">
        <v>0.55801104972375704</v>
      </c>
      <c r="AX16" s="18">
        <v>0.47</v>
      </c>
      <c r="AY16" s="18"/>
      <c r="AZ16" s="18">
        <v>0.45674740484429099</v>
      </c>
      <c r="BA16" s="18">
        <v>0.51406649616368305</v>
      </c>
      <c r="BB16" s="18"/>
      <c r="BC16" s="18">
        <v>0.53714285714285703</v>
      </c>
      <c r="BD16" s="18">
        <v>0.38461538461538503</v>
      </c>
      <c r="BE16" s="18"/>
      <c r="BF16" s="18">
        <v>0.405797101449275</v>
      </c>
      <c r="BG16" s="18">
        <v>0.62264150943396201</v>
      </c>
      <c r="BH16" s="18"/>
      <c r="BI16" s="18">
        <v>0.407407407407407</v>
      </c>
      <c r="BJ16" s="18">
        <v>0.506688963210702</v>
      </c>
      <c r="BK16" s="18"/>
      <c r="BL16" s="18">
        <v>0.484375</v>
      </c>
      <c r="BM16" s="18">
        <v>0.501193317422434</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459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690</v>
      </c>
      <c r="D7" s="10">
        <v>324</v>
      </c>
      <c r="E7" s="10">
        <v>361</v>
      </c>
      <c r="F7" s="10"/>
      <c r="G7" s="10">
        <v>96</v>
      </c>
      <c r="H7" s="10">
        <v>197</v>
      </c>
      <c r="I7" s="10">
        <v>137</v>
      </c>
      <c r="J7" s="10">
        <v>107</v>
      </c>
      <c r="K7" s="10">
        <v>73</v>
      </c>
      <c r="L7" s="10">
        <v>80</v>
      </c>
      <c r="M7" s="10"/>
      <c r="N7" s="10">
        <v>243</v>
      </c>
      <c r="O7" s="10">
        <v>177</v>
      </c>
      <c r="P7" s="10">
        <v>93</v>
      </c>
      <c r="Q7" s="10">
        <v>165</v>
      </c>
      <c r="R7" s="10"/>
      <c r="S7" s="10">
        <v>164</v>
      </c>
      <c r="T7" s="10">
        <v>68</v>
      </c>
      <c r="U7" s="10">
        <v>27</v>
      </c>
      <c r="V7" s="10">
        <v>55</v>
      </c>
      <c r="W7" s="10">
        <v>56</v>
      </c>
      <c r="X7" s="10">
        <v>76</v>
      </c>
      <c r="Y7" s="10">
        <v>55</v>
      </c>
      <c r="Z7" s="10">
        <v>14</v>
      </c>
      <c r="AA7" s="10">
        <v>81</v>
      </c>
      <c r="AB7" s="10">
        <v>45</v>
      </c>
      <c r="AC7" s="10">
        <v>37</v>
      </c>
      <c r="AD7" s="10">
        <v>12</v>
      </c>
      <c r="AE7" s="10"/>
      <c r="AF7" s="10">
        <v>403</v>
      </c>
      <c r="AG7" s="10">
        <v>282</v>
      </c>
      <c r="AH7" s="10"/>
      <c r="AI7" s="10">
        <v>109</v>
      </c>
      <c r="AJ7" s="10">
        <v>42</v>
      </c>
      <c r="AK7" s="10">
        <v>183</v>
      </c>
      <c r="AL7" s="10"/>
      <c r="AM7" s="10">
        <v>29</v>
      </c>
      <c r="AN7" s="10">
        <v>27</v>
      </c>
      <c r="AO7" s="10">
        <v>67</v>
      </c>
      <c r="AP7" s="10"/>
      <c r="AQ7" s="10">
        <v>372</v>
      </c>
      <c r="AR7" s="10">
        <v>316</v>
      </c>
      <c r="AS7" s="10"/>
      <c r="AT7" s="10">
        <v>178</v>
      </c>
      <c r="AU7" s="10">
        <v>496</v>
      </c>
      <c r="AV7" s="10"/>
      <c r="AW7" s="10">
        <v>181</v>
      </c>
      <c r="AX7" s="10">
        <v>500</v>
      </c>
      <c r="AY7" s="10"/>
      <c r="AZ7" s="10">
        <v>289</v>
      </c>
      <c r="BA7" s="10">
        <v>391</v>
      </c>
      <c r="BB7" s="10"/>
      <c r="BC7" s="10">
        <v>175</v>
      </c>
      <c r="BD7" s="10">
        <v>117</v>
      </c>
      <c r="BE7" s="10"/>
      <c r="BF7" s="10">
        <v>69</v>
      </c>
      <c r="BG7" s="10">
        <v>106</v>
      </c>
      <c r="BH7" s="10"/>
      <c r="BI7" s="10">
        <v>81</v>
      </c>
      <c r="BJ7" s="10">
        <v>598</v>
      </c>
      <c r="BK7" s="10"/>
      <c r="BL7" s="10">
        <v>256</v>
      </c>
      <c r="BM7" s="10">
        <v>419</v>
      </c>
    </row>
    <row r="8" spans="2:65" x14ac:dyDescent="0.3">
      <c r="B8" s="14" t="s">
        <v>400</v>
      </c>
      <c r="C8" s="13">
        <v>0.32173913043478303</v>
      </c>
      <c r="D8" s="13">
        <v>0.29938271604938299</v>
      </c>
      <c r="E8" s="13">
        <v>0.33795013850415501</v>
      </c>
      <c r="F8" s="13"/>
      <c r="G8" s="13">
        <v>0.45833333333333298</v>
      </c>
      <c r="H8" s="13">
        <v>0.37563451776649698</v>
      </c>
      <c r="I8" s="13">
        <v>0.25547445255474499</v>
      </c>
      <c r="J8" s="13">
        <v>0.27102803738317799</v>
      </c>
      <c r="K8" s="13">
        <v>0.24657534246575299</v>
      </c>
      <c r="L8" s="13">
        <v>0.27500000000000002</v>
      </c>
      <c r="M8" s="13"/>
      <c r="N8" s="13">
        <v>0.296296296296296</v>
      </c>
      <c r="O8" s="13">
        <v>0.338983050847458</v>
      </c>
      <c r="P8" s="13">
        <v>0.27956989247311798</v>
      </c>
      <c r="Q8" s="13">
        <v>0.35757575757575799</v>
      </c>
      <c r="R8" s="13"/>
      <c r="S8" s="13">
        <v>0.32926829268292701</v>
      </c>
      <c r="T8" s="13">
        <v>0.308823529411765</v>
      </c>
      <c r="U8" s="13">
        <v>0.33333333333333298</v>
      </c>
      <c r="V8" s="13">
        <v>0.34545454545454501</v>
      </c>
      <c r="W8" s="13">
        <v>0.25</v>
      </c>
      <c r="X8" s="13">
        <v>0.36842105263157898</v>
      </c>
      <c r="Y8" s="13">
        <v>0.29090909090909101</v>
      </c>
      <c r="Z8" s="13">
        <v>7.1428571428571397E-2</v>
      </c>
      <c r="AA8" s="13">
        <v>0.30864197530864201</v>
      </c>
      <c r="AB8" s="13">
        <v>0.35555555555555601</v>
      </c>
      <c r="AC8" s="13">
        <v>0.35135135135135098</v>
      </c>
      <c r="AD8" s="13">
        <v>0.5</v>
      </c>
      <c r="AE8" s="13"/>
      <c r="AF8" s="13">
        <v>0.31513647642679898</v>
      </c>
      <c r="AG8" s="13">
        <v>0.329787234042553</v>
      </c>
      <c r="AH8" s="13"/>
      <c r="AI8" s="13">
        <v>0.34862385321100903</v>
      </c>
      <c r="AJ8" s="13">
        <v>0.35714285714285698</v>
      </c>
      <c r="AK8" s="13">
        <v>0.30601092896174897</v>
      </c>
      <c r="AL8" s="13"/>
      <c r="AM8" s="13">
        <v>0.41379310344827602</v>
      </c>
      <c r="AN8" s="13">
        <v>0.407407407407407</v>
      </c>
      <c r="AO8" s="13">
        <v>0.31343283582089598</v>
      </c>
      <c r="AP8" s="13"/>
      <c r="AQ8" s="13">
        <v>0.33064516129032301</v>
      </c>
      <c r="AR8" s="13">
        <v>0.313291139240506</v>
      </c>
      <c r="AS8" s="13"/>
      <c r="AT8" s="13">
        <v>0.31460674157303398</v>
      </c>
      <c r="AU8" s="13">
        <v>0.32056451612903197</v>
      </c>
      <c r="AV8" s="13"/>
      <c r="AW8" s="13">
        <v>0.38121546961326003</v>
      </c>
      <c r="AX8" s="13">
        <v>0.3</v>
      </c>
      <c r="AY8" s="13"/>
      <c r="AZ8" s="13">
        <v>0.339100346020761</v>
      </c>
      <c r="BA8" s="13">
        <v>0.30690537084399</v>
      </c>
      <c r="BB8" s="13"/>
      <c r="BC8" s="13">
        <v>0.33142857142857102</v>
      </c>
      <c r="BD8" s="13">
        <v>0.29059829059829101</v>
      </c>
      <c r="BE8" s="13"/>
      <c r="BF8" s="13">
        <v>0.27536231884057999</v>
      </c>
      <c r="BG8" s="13">
        <v>0.36792452830188699</v>
      </c>
      <c r="BH8" s="13"/>
      <c r="BI8" s="13">
        <v>0.358024691358025</v>
      </c>
      <c r="BJ8" s="13">
        <v>0.31939799331103702</v>
      </c>
      <c r="BK8" s="13"/>
      <c r="BL8" s="13">
        <v>0.33203125</v>
      </c>
      <c r="BM8" s="13">
        <v>0.31980906921240998</v>
      </c>
    </row>
    <row r="9" spans="2:65" x14ac:dyDescent="0.3">
      <c r="B9" s="14" t="s">
        <v>71</v>
      </c>
      <c r="C9" s="13">
        <v>0.38260869565217398</v>
      </c>
      <c r="D9" s="13">
        <v>0.358024691358025</v>
      </c>
      <c r="E9" s="13">
        <v>0.404432132963989</v>
      </c>
      <c r="F9" s="13"/>
      <c r="G9" s="13">
        <v>0.41666666666666702</v>
      </c>
      <c r="H9" s="13">
        <v>0.35532994923857902</v>
      </c>
      <c r="I9" s="13">
        <v>0.42335766423357701</v>
      </c>
      <c r="J9" s="13">
        <v>0.467289719626168</v>
      </c>
      <c r="K9" s="13">
        <v>0.31506849315068503</v>
      </c>
      <c r="L9" s="13">
        <v>0.28749999999999998</v>
      </c>
      <c r="M9" s="13"/>
      <c r="N9" s="13">
        <v>0.407407407407407</v>
      </c>
      <c r="O9" s="13">
        <v>0.33333333333333298</v>
      </c>
      <c r="P9" s="13">
        <v>0.39784946236559099</v>
      </c>
      <c r="Q9" s="13">
        <v>0.381818181818182</v>
      </c>
      <c r="R9" s="13"/>
      <c r="S9" s="13">
        <v>0.396341463414634</v>
      </c>
      <c r="T9" s="13">
        <v>0.38235294117647101</v>
      </c>
      <c r="U9" s="13">
        <v>0.18518518518518501</v>
      </c>
      <c r="V9" s="13">
        <v>0.32727272727272699</v>
      </c>
      <c r="W9" s="13">
        <v>0.46428571428571402</v>
      </c>
      <c r="X9" s="13">
        <v>0.355263157894737</v>
      </c>
      <c r="Y9" s="13">
        <v>0.41818181818181799</v>
      </c>
      <c r="Z9" s="13">
        <v>0.28571428571428598</v>
      </c>
      <c r="AA9" s="13">
        <v>0.45679012345678999</v>
      </c>
      <c r="AB9" s="13">
        <v>0.4</v>
      </c>
      <c r="AC9" s="13">
        <v>0.29729729729729698</v>
      </c>
      <c r="AD9" s="13">
        <v>0.33333333333333298</v>
      </c>
      <c r="AE9" s="13"/>
      <c r="AF9" s="13">
        <v>0.41439205955335001</v>
      </c>
      <c r="AG9" s="13">
        <v>0.340425531914894</v>
      </c>
      <c r="AH9" s="13"/>
      <c r="AI9" s="13">
        <v>0.38532110091743099</v>
      </c>
      <c r="AJ9" s="13">
        <v>0.42857142857142899</v>
      </c>
      <c r="AK9" s="13">
        <v>0.409836065573771</v>
      </c>
      <c r="AL9" s="13"/>
      <c r="AM9" s="13">
        <v>0.41379310344827602</v>
      </c>
      <c r="AN9" s="13">
        <v>0.33333333333333298</v>
      </c>
      <c r="AO9" s="13">
        <v>0.462686567164179</v>
      </c>
      <c r="AP9" s="13"/>
      <c r="AQ9" s="13">
        <v>0.39516129032258102</v>
      </c>
      <c r="AR9" s="13">
        <v>0.367088607594937</v>
      </c>
      <c r="AS9" s="13"/>
      <c r="AT9" s="13">
        <v>0.38202247191011202</v>
      </c>
      <c r="AU9" s="13">
        <v>0.38709677419354799</v>
      </c>
      <c r="AV9" s="13"/>
      <c r="AW9" s="13">
        <v>0.38121546961326003</v>
      </c>
      <c r="AX9" s="13">
        <v>0.38200000000000001</v>
      </c>
      <c r="AY9" s="13"/>
      <c r="AZ9" s="13">
        <v>0.35294117647058798</v>
      </c>
      <c r="BA9" s="13">
        <v>0.406649616368286</v>
      </c>
      <c r="BB9" s="13"/>
      <c r="BC9" s="13">
        <v>0.38285714285714301</v>
      </c>
      <c r="BD9" s="13">
        <v>0.41880341880341898</v>
      </c>
      <c r="BE9" s="13"/>
      <c r="BF9" s="13">
        <v>0.33333333333333298</v>
      </c>
      <c r="BG9" s="13">
        <v>0.41509433962264197</v>
      </c>
      <c r="BH9" s="13"/>
      <c r="BI9" s="13">
        <v>0.296296296296296</v>
      </c>
      <c r="BJ9" s="13">
        <v>0.39130434782608697</v>
      </c>
      <c r="BK9" s="13"/>
      <c r="BL9" s="13">
        <v>0.34375</v>
      </c>
      <c r="BM9" s="13">
        <v>0.403341288782816</v>
      </c>
    </row>
    <row r="10" spans="2:65" x14ac:dyDescent="0.3">
      <c r="B10" s="14" t="s">
        <v>401</v>
      </c>
      <c r="C10" s="13">
        <v>0.128985507246377</v>
      </c>
      <c r="D10" s="13">
        <v>0.15123456790123499</v>
      </c>
      <c r="E10" s="13">
        <v>0.110803324099723</v>
      </c>
      <c r="F10" s="13"/>
      <c r="G10" s="13">
        <v>7.2916666666666699E-2</v>
      </c>
      <c r="H10" s="13">
        <v>0.131979695431472</v>
      </c>
      <c r="I10" s="13">
        <v>0.13138686131386901</v>
      </c>
      <c r="J10" s="13">
        <v>0.11214953271028</v>
      </c>
      <c r="K10" s="13">
        <v>0.20547945205479501</v>
      </c>
      <c r="L10" s="13">
        <v>0.13750000000000001</v>
      </c>
      <c r="M10" s="13"/>
      <c r="N10" s="13">
        <v>0.11522633744856001</v>
      </c>
      <c r="O10" s="13">
        <v>0.14124293785310699</v>
      </c>
      <c r="P10" s="13">
        <v>0.10752688172043</v>
      </c>
      <c r="Q10" s="13">
        <v>0.15757575757575801</v>
      </c>
      <c r="R10" s="13"/>
      <c r="S10" s="13">
        <v>0.12804878048780499</v>
      </c>
      <c r="T10" s="13">
        <v>0.161764705882353</v>
      </c>
      <c r="U10" s="13">
        <v>0.148148148148148</v>
      </c>
      <c r="V10" s="13">
        <v>0.12727272727272701</v>
      </c>
      <c r="W10" s="13">
        <v>0.14285714285714299</v>
      </c>
      <c r="X10" s="13">
        <v>0.144736842105263</v>
      </c>
      <c r="Y10" s="13">
        <v>7.2727272727272696E-2</v>
      </c>
      <c r="Z10" s="13">
        <v>0.214285714285714</v>
      </c>
      <c r="AA10" s="13">
        <v>8.6419753086419707E-2</v>
      </c>
      <c r="AB10" s="13">
        <v>0.133333333333333</v>
      </c>
      <c r="AC10" s="13">
        <v>0.18918918918918901</v>
      </c>
      <c r="AD10" s="13">
        <v>0</v>
      </c>
      <c r="AE10" s="13"/>
      <c r="AF10" s="13">
        <v>0.106699751861042</v>
      </c>
      <c r="AG10" s="13">
        <v>0.159574468085106</v>
      </c>
      <c r="AH10" s="13"/>
      <c r="AI10" s="13">
        <v>8.2568807339449504E-2</v>
      </c>
      <c r="AJ10" s="13">
        <v>9.5238095238095205E-2</v>
      </c>
      <c r="AK10" s="13">
        <v>0.114754098360656</v>
      </c>
      <c r="AL10" s="13"/>
      <c r="AM10" s="13">
        <v>3.4482758620689703E-2</v>
      </c>
      <c r="AN10" s="13">
        <v>0.148148148148148</v>
      </c>
      <c r="AO10" s="13">
        <v>5.9701492537313397E-2</v>
      </c>
      <c r="AP10" s="13"/>
      <c r="AQ10" s="13">
        <v>0.14784946236559099</v>
      </c>
      <c r="AR10" s="13">
        <v>0.107594936708861</v>
      </c>
      <c r="AS10" s="13"/>
      <c r="AT10" s="13">
        <v>0.123595505617978</v>
      </c>
      <c r="AU10" s="13">
        <v>0.12701612903225801</v>
      </c>
      <c r="AV10" s="13"/>
      <c r="AW10" s="13">
        <v>9.3922651933701695E-2</v>
      </c>
      <c r="AX10" s="13">
        <v>0.14199999999999999</v>
      </c>
      <c r="AY10" s="13"/>
      <c r="AZ10" s="13">
        <v>0.110726643598616</v>
      </c>
      <c r="BA10" s="13">
        <v>0.143222506393862</v>
      </c>
      <c r="BB10" s="13"/>
      <c r="BC10" s="13">
        <v>0.114285714285714</v>
      </c>
      <c r="BD10" s="13">
        <v>0.102564102564103</v>
      </c>
      <c r="BE10" s="13"/>
      <c r="BF10" s="13">
        <v>0.13043478260869601</v>
      </c>
      <c r="BG10" s="13">
        <v>0.10377358490565999</v>
      </c>
      <c r="BH10" s="13"/>
      <c r="BI10" s="13">
        <v>0.16049382716049401</v>
      </c>
      <c r="BJ10" s="13">
        <v>0.12374581939799301</v>
      </c>
      <c r="BK10" s="13"/>
      <c r="BL10" s="13">
        <v>0.14453125</v>
      </c>
      <c r="BM10" s="13">
        <v>0.119331742243437</v>
      </c>
    </row>
    <row r="11" spans="2:65" x14ac:dyDescent="0.3">
      <c r="B11" s="14" t="s">
        <v>73</v>
      </c>
      <c r="C11" s="13">
        <v>9.5652173913043495E-2</v>
      </c>
      <c r="D11" s="13">
        <v>0.11111111111111099</v>
      </c>
      <c r="E11" s="13">
        <v>8.31024930747922E-2</v>
      </c>
      <c r="F11" s="13"/>
      <c r="G11" s="13">
        <v>4.1666666666666699E-2</v>
      </c>
      <c r="H11" s="13">
        <v>8.1218274111675107E-2</v>
      </c>
      <c r="I11" s="13">
        <v>0.109489051094891</v>
      </c>
      <c r="J11" s="13">
        <v>9.34579439252336E-2</v>
      </c>
      <c r="K11" s="13">
        <v>0.10958904109589</v>
      </c>
      <c r="L11" s="13">
        <v>0.16250000000000001</v>
      </c>
      <c r="M11" s="13"/>
      <c r="N11" s="13">
        <v>0.11111111111111099</v>
      </c>
      <c r="O11" s="13">
        <v>0.101694915254237</v>
      </c>
      <c r="P11" s="13">
        <v>0.12903225806451599</v>
      </c>
      <c r="Q11" s="13">
        <v>4.8484848484848499E-2</v>
      </c>
      <c r="R11" s="13"/>
      <c r="S11" s="13">
        <v>9.7560975609756101E-2</v>
      </c>
      <c r="T11" s="13">
        <v>0.10294117647058799</v>
      </c>
      <c r="U11" s="13">
        <v>0.148148148148148</v>
      </c>
      <c r="V11" s="13">
        <v>0.109090909090909</v>
      </c>
      <c r="W11" s="13">
        <v>0.107142857142857</v>
      </c>
      <c r="X11" s="13">
        <v>5.2631578947368397E-2</v>
      </c>
      <c r="Y11" s="13">
        <v>0.12727272727272701</v>
      </c>
      <c r="Z11" s="13">
        <v>0.214285714285714</v>
      </c>
      <c r="AA11" s="13">
        <v>7.4074074074074098E-2</v>
      </c>
      <c r="AB11" s="13">
        <v>6.6666666666666693E-2</v>
      </c>
      <c r="AC11" s="13">
        <v>8.1081081081081099E-2</v>
      </c>
      <c r="AD11" s="13">
        <v>8.3333333333333301E-2</v>
      </c>
      <c r="AE11" s="13"/>
      <c r="AF11" s="13">
        <v>9.1811414392059601E-2</v>
      </c>
      <c r="AG11" s="13">
        <v>9.9290780141844004E-2</v>
      </c>
      <c r="AH11" s="13"/>
      <c r="AI11" s="13">
        <v>0.11009174311926601</v>
      </c>
      <c r="AJ11" s="13">
        <v>7.1428571428571397E-2</v>
      </c>
      <c r="AK11" s="13">
        <v>8.7431693989070997E-2</v>
      </c>
      <c r="AL11" s="13"/>
      <c r="AM11" s="13">
        <v>3.4482758620689703E-2</v>
      </c>
      <c r="AN11" s="13">
        <v>7.4074074074074098E-2</v>
      </c>
      <c r="AO11" s="13">
        <v>0.119402985074627</v>
      </c>
      <c r="AP11" s="13"/>
      <c r="AQ11" s="13">
        <v>7.79569892473118E-2</v>
      </c>
      <c r="AR11" s="13">
        <v>0.113924050632911</v>
      </c>
      <c r="AS11" s="13"/>
      <c r="AT11" s="13">
        <v>0.117977528089888</v>
      </c>
      <c r="AU11" s="13">
        <v>9.0725806451612906E-2</v>
      </c>
      <c r="AV11" s="13"/>
      <c r="AW11" s="13">
        <v>7.18232044198895E-2</v>
      </c>
      <c r="AX11" s="13">
        <v>0.104</v>
      </c>
      <c r="AY11" s="13"/>
      <c r="AZ11" s="13">
        <v>0.10726643598615899</v>
      </c>
      <c r="BA11" s="13">
        <v>8.6956521739130405E-2</v>
      </c>
      <c r="BB11" s="13"/>
      <c r="BC11" s="13">
        <v>9.1428571428571401E-2</v>
      </c>
      <c r="BD11" s="13">
        <v>0.11965811965812</v>
      </c>
      <c r="BE11" s="13"/>
      <c r="BF11" s="13">
        <v>0.13043478260869601</v>
      </c>
      <c r="BG11" s="13">
        <v>6.6037735849056603E-2</v>
      </c>
      <c r="BH11" s="13"/>
      <c r="BI11" s="13">
        <v>0.12345679012345701</v>
      </c>
      <c r="BJ11" s="13">
        <v>9.3645484949832797E-2</v>
      </c>
      <c r="BK11" s="13"/>
      <c r="BL11" s="13">
        <v>8.203125E-2</v>
      </c>
      <c r="BM11" s="13">
        <v>0.102625298329356</v>
      </c>
    </row>
    <row r="12" spans="2:65" x14ac:dyDescent="0.3">
      <c r="B12" s="14" t="s">
        <v>402</v>
      </c>
      <c r="C12" s="13">
        <v>5.3623188405797099E-2</v>
      </c>
      <c r="D12" s="13">
        <v>7.0987654320987706E-2</v>
      </c>
      <c r="E12" s="13">
        <v>3.8781163434903003E-2</v>
      </c>
      <c r="F12" s="13"/>
      <c r="G12" s="13">
        <v>1.0416666666666701E-2</v>
      </c>
      <c r="H12" s="13">
        <v>4.5685279187817299E-2</v>
      </c>
      <c r="I12" s="13">
        <v>5.1094890510948898E-2</v>
      </c>
      <c r="J12" s="13">
        <v>4.67289719626168E-2</v>
      </c>
      <c r="K12" s="13">
        <v>0.10958904109589</v>
      </c>
      <c r="L12" s="13">
        <v>8.7499999999999994E-2</v>
      </c>
      <c r="M12" s="13"/>
      <c r="N12" s="13">
        <v>5.3497942386831303E-2</v>
      </c>
      <c r="O12" s="13">
        <v>7.3446327683615795E-2</v>
      </c>
      <c r="P12" s="13">
        <v>6.4516129032258104E-2</v>
      </c>
      <c r="Q12" s="13">
        <v>3.03030303030303E-2</v>
      </c>
      <c r="R12" s="13"/>
      <c r="S12" s="13">
        <v>4.2682926829268303E-2</v>
      </c>
      <c r="T12" s="13">
        <v>2.9411764705882401E-2</v>
      </c>
      <c r="U12" s="13">
        <v>0.11111111111111099</v>
      </c>
      <c r="V12" s="13">
        <v>3.6363636363636397E-2</v>
      </c>
      <c r="W12" s="13">
        <v>3.5714285714285698E-2</v>
      </c>
      <c r="X12" s="13">
        <v>6.5789473684210495E-2</v>
      </c>
      <c r="Y12" s="13">
        <v>5.4545454545454501E-2</v>
      </c>
      <c r="Z12" s="13">
        <v>0.14285714285714299</v>
      </c>
      <c r="AA12" s="13">
        <v>7.4074074074074098E-2</v>
      </c>
      <c r="AB12" s="13">
        <v>4.4444444444444398E-2</v>
      </c>
      <c r="AC12" s="13">
        <v>5.4054054054054099E-2</v>
      </c>
      <c r="AD12" s="13">
        <v>8.3333333333333301E-2</v>
      </c>
      <c r="AE12" s="13"/>
      <c r="AF12" s="13">
        <v>6.2034739454094302E-2</v>
      </c>
      <c r="AG12" s="13">
        <v>4.2553191489361701E-2</v>
      </c>
      <c r="AH12" s="13"/>
      <c r="AI12" s="13">
        <v>6.4220183486238494E-2</v>
      </c>
      <c r="AJ12" s="13">
        <v>4.7619047619047603E-2</v>
      </c>
      <c r="AK12" s="13">
        <v>6.5573770491803296E-2</v>
      </c>
      <c r="AL12" s="13"/>
      <c r="AM12" s="13">
        <v>0.10344827586206901</v>
      </c>
      <c r="AN12" s="13">
        <v>3.7037037037037E-2</v>
      </c>
      <c r="AO12" s="13">
        <v>2.9850746268656699E-2</v>
      </c>
      <c r="AP12" s="13"/>
      <c r="AQ12" s="13">
        <v>3.7634408602150497E-2</v>
      </c>
      <c r="AR12" s="13">
        <v>7.2784810126582306E-2</v>
      </c>
      <c r="AS12" s="13"/>
      <c r="AT12" s="13">
        <v>4.49438202247191E-2</v>
      </c>
      <c r="AU12" s="13">
        <v>5.6451612903225798E-2</v>
      </c>
      <c r="AV12" s="13"/>
      <c r="AW12" s="13">
        <v>5.5248618784530398E-2</v>
      </c>
      <c r="AX12" s="13">
        <v>5.3999999999999999E-2</v>
      </c>
      <c r="AY12" s="13"/>
      <c r="AZ12" s="13">
        <v>6.5743944636678195E-2</v>
      </c>
      <c r="BA12" s="13">
        <v>4.6035805626598501E-2</v>
      </c>
      <c r="BB12" s="13"/>
      <c r="BC12" s="13">
        <v>7.4285714285714302E-2</v>
      </c>
      <c r="BD12" s="13">
        <v>5.1282051282051301E-2</v>
      </c>
      <c r="BE12" s="13"/>
      <c r="BF12" s="13">
        <v>0.13043478260869601</v>
      </c>
      <c r="BG12" s="13">
        <v>3.77358490566038E-2</v>
      </c>
      <c r="BH12" s="13"/>
      <c r="BI12" s="13">
        <v>4.9382716049382699E-2</v>
      </c>
      <c r="BJ12" s="13">
        <v>5.35117056856187E-2</v>
      </c>
      <c r="BK12" s="13"/>
      <c r="BL12" s="13">
        <v>7.03125E-2</v>
      </c>
      <c r="BM12" s="13">
        <v>4.2959427207637201E-2</v>
      </c>
    </row>
    <row r="13" spans="2:65" x14ac:dyDescent="0.3">
      <c r="B13" s="14" t="s">
        <v>91</v>
      </c>
      <c r="C13" s="13">
        <v>1.7391304347826101E-2</v>
      </c>
      <c r="D13" s="13">
        <v>9.2592592592592605E-3</v>
      </c>
      <c r="E13" s="13">
        <v>2.4930747922437699E-2</v>
      </c>
      <c r="F13" s="13"/>
      <c r="G13" s="13">
        <v>0</v>
      </c>
      <c r="H13" s="13">
        <v>1.01522842639594E-2</v>
      </c>
      <c r="I13" s="13">
        <v>2.9197080291970798E-2</v>
      </c>
      <c r="J13" s="13">
        <v>9.3457943925233603E-3</v>
      </c>
      <c r="K13" s="13">
        <v>1.3698630136986301E-2</v>
      </c>
      <c r="L13" s="13">
        <v>0.05</v>
      </c>
      <c r="M13" s="13"/>
      <c r="N13" s="13">
        <v>1.6460905349794198E-2</v>
      </c>
      <c r="O13" s="13">
        <v>1.12994350282486E-2</v>
      </c>
      <c r="P13" s="13">
        <v>2.1505376344085999E-2</v>
      </c>
      <c r="Q13" s="13">
        <v>2.4242424242424201E-2</v>
      </c>
      <c r="R13" s="13"/>
      <c r="S13" s="13">
        <v>6.0975609756097598E-3</v>
      </c>
      <c r="T13" s="13">
        <v>1.4705882352941201E-2</v>
      </c>
      <c r="U13" s="13">
        <v>7.4074074074074098E-2</v>
      </c>
      <c r="V13" s="13">
        <v>5.4545454545454501E-2</v>
      </c>
      <c r="W13" s="13">
        <v>0</v>
      </c>
      <c r="X13" s="13">
        <v>1.3157894736842099E-2</v>
      </c>
      <c r="Y13" s="13">
        <v>3.6363636363636397E-2</v>
      </c>
      <c r="Z13" s="13">
        <v>7.1428571428571397E-2</v>
      </c>
      <c r="AA13" s="13">
        <v>0</v>
      </c>
      <c r="AB13" s="13">
        <v>0</v>
      </c>
      <c r="AC13" s="13">
        <v>2.7027027027027001E-2</v>
      </c>
      <c r="AD13" s="13">
        <v>0</v>
      </c>
      <c r="AE13" s="13"/>
      <c r="AF13" s="13">
        <v>9.9255583126550903E-3</v>
      </c>
      <c r="AG13" s="13">
        <v>2.8368794326241099E-2</v>
      </c>
      <c r="AH13" s="13"/>
      <c r="AI13" s="13">
        <v>9.1743119266055103E-3</v>
      </c>
      <c r="AJ13" s="13">
        <v>0</v>
      </c>
      <c r="AK13" s="13">
        <v>1.63934426229508E-2</v>
      </c>
      <c r="AL13" s="13"/>
      <c r="AM13" s="13">
        <v>0</v>
      </c>
      <c r="AN13" s="13">
        <v>0</v>
      </c>
      <c r="AO13" s="13">
        <v>1.49253731343284E-2</v>
      </c>
      <c r="AP13" s="13"/>
      <c r="AQ13" s="13">
        <v>1.0752688172042999E-2</v>
      </c>
      <c r="AR13" s="13">
        <v>2.53164556962025E-2</v>
      </c>
      <c r="AS13" s="13"/>
      <c r="AT13" s="13">
        <v>1.6853932584269701E-2</v>
      </c>
      <c r="AU13" s="13">
        <v>1.8145161290322599E-2</v>
      </c>
      <c r="AV13" s="13"/>
      <c r="AW13" s="13">
        <v>1.6574585635359101E-2</v>
      </c>
      <c r="AX13" s="13">
        <v>1.7999999999999999E-2</v>
      </c>
      <c r="AY13" s="13"/>
      <c r="AZ13" s="13">
        <v>2.42214532871972E-2</v>
      </c>
      <c r="BA13" s="13">
        <v>1.0230179028133E-2</v>
      </c>
      <c r="BB13" s="13"/>
      <c r="BC13" s="13">
        <v>5.7142857142857099E-3</v>
      </c>
      <c r="BD13" s="13">
        <v>1.7094017094017099E-2</v>
      </c>
      <c r="BE13" s="13"/>
      <c r="BF13" s="13">
        <v>0</v>
      </c>
      <c r="BG13" s="13">
        <v>9.4339622641509396E-3</v>
      </c>
      <c r="BH13" s="13"/>
      <c r="BI13" s="13">
        <v>1.2345679012345699E-2</v>
      </c>
      <c r="BJ13" s="13">
        <v>1.8394648829431402E-2</v>
      </c>
      <c r="BK13" s="13"/>
      <c r="BL13" s="13">
        <v>2.734375E-2</v>
      </c>
      <c r="BM13" s="13">
        <v>1.1933174224343699E-2</v>
      </c>
    </row>
    <row r="14" spans="2:65" x14ac:dyDescent="0.3">
      <c r="B14" s="14" t="s">
        <v>76</v>
      </c>
      <c r="C14" s="17">
        <v>0.70434782608695601</v>
      </c>
      <c r="D14" s="17">
        <v>0.657407407407407</v>
      </c>
      <c r="E14" s="17">
        <v>0.74238227146814395</v>
      </c>
      <c r="F14" s="17"/>
      <c r="G14" s="17">
        <v>0.875</v>
      </c>
      <c r="H14" s="17">
        <v>0.730964467005076</v>
      </c>
      <c r="I14" s="17">
        <v>0.678832116788321</v>
      </c>
      <c r="J14" s="17">
        <v>0.73831775700934599</v>
      </c>
      <c r="K14" s="17">
        <v>0.56164383561643805</v>
      </c>
      <c r="L14" s="17">
        <v>0.5625</v>
      </c>
      <c r="M14" s="17"/>
      <c r="N14" s="17">
        <v>0.70370370370370405</v>
      </c>
      <c r="O14" s="17">
        <v>0.67231638418079098</v>
      </c>
      <c r="P14" s="17">
        <v>0.67741935483870996</v>
      </c>
      <c r="Q14" s="17">
        <v>0.73939393939393905</v>
      </c>
      <c r="R14" s="17"/>
      <c r="S14" s="17">
        <v>0.72560975609756095</v>
      </c>
      <c r="T14" s="17">
        <v>0.69117647058823495</v>
      </c>
      <c r="U14" s="17">
        <v>0.51851851851851805</v>
      </c>
      <c r="V14" s="17">
        <v>0.67272727272727295</v>
      </c>
      <c r="W14" s="17">
        <v>0.71428571428571397</v>
      </c>
      <c r="X14" s="17">
        <v>0.72368421052631604</v>
      </c>
      <c r="Y14" s="17">
        <v>0.70909090909090899</v>
      </c>
      <c r="Z14" s="17">
        <v>0.35714285714285698</v>
      </c>
      <c r="AA14" s="17">
        <v>0.76543209876543195</v>
      </c>
      <c r="AB14" s="17">
        <v>0.75555555555555598</v>
      </c>
      <c r="AC14" s="17">
        <v>0.64864864864864902</v>
      </c>
      <c r="AD14" s="17">
        <v>0.83333333333333304</v>
      </c>
      <c r="AE14" s="17"/>
      <c r="AF14" s="17">
        <v>0.729528535980149</v>
      </c>
      <c r="AG14" s="17">
        <v>0.67021276595744705</v>
      </c>
      <c r="AH14" s="17"/>
      <c r="AI14" s="17">
        <v>0.73394495412843996</v>
      </c>
      <c r="AJ14" s="17">
        <v>0.78571428571428603</v>
      </c>
      <c r="AK14" s="17">
        <v>0.71584699453551903</v>
      </c>
      <c r="AL14" s="17"/>
      <c r="AM14" s="17">
        <v>0.82758620689655205</v>
      </c>
      <c r="AN14" s="17">
        <v>0.74074074074074103</v>
      </c>
      <c r="AO14" s="17">
        <v>0.77611940298507498</v>
      </c>
      <c r="AP14" s="17"/>
      <c r="AQ14" s="17">
        <v>0.72580645161290303</v>
      </c>
      <c r="AR14" s="17">
        <v>0.680379746835443</v>
      </c>
      <c r="AS14" s="17"/>
      <c r="AT14" s="17">
        <v>0.69662921348314599</v>
      </c>
      <c r="AU14" s="17">
        <v>0.70766129032258096</v>
      </c>
      <c r="AV14" s="17"/>
      <c r="AW14" s="17">
        <v>0.76243093922651906</v>
      </c>
      <c r="AX14" s="17">
        <v>0.68200000000000005</v>
      </c>
      <c r="AY14" s="17"/>
      <c r="AZ14" s="17">
        <v>0.69204152249134898</v>
      </c>
      <c r="BA14" s="17">
        <v>0.71355498721227595</v>
      </c>
      <c r="BB14" s="17"/>
      <c r="BC14" s="17">
        <v>0.71428571428571397</v>
      </c>
      <c r="BD14" s="17">
        <v>0.70940170940170899</v>
      </c>
      <c r="BE14" s="17"/>
      <c r="BF14" s="17">
        <v>0.60869565217391297</v>
      </c>
      <c r="BG14" s="17">
        <v>0.78301886792452802</v>
      </c>
      <c r="BH14" s="17"/>
      <c r="BI14" s="17">
        <v>0.65432098765432101</v>
      </c>
      <c r="BJ14" s="17">
        <v>0.71070234113712405</v>
      </c>
      <c r="BK14" s="17"/>
      <c r="BL14" s="17">
        <v>0.67578125</v>
      </c>
      <c r="BM14" s="17">
        <v>0.72315035799522698</v>
      </c>
    </row>
    <row r="15" spans="2:65" x14ac:dyDescent="0.3">
      <c r="B15" s="14" t="s">
        <v>77</v>
      </c>
      <c r="C15" s="17">
        <v>0.149275362318841</v>
      </c>
      <c r="D15" s="17">
        <v>0.18209876543209899</v>
      </c>
      <c r="E15" s="17">
        <v>0.121883656509695</v>
      </c>
      <c r="F15" s="17"/>
      <c r="G15" s="17">
        <v>5.2083333333333301E-2</v>
      </c>
      <c r="H15" s="17">
        <v>0.12690355329949199</v>
      </c>
      <c r="I15" s="17">
        <v>0.160583941605839</v>
      </c>
      <c r="J15" s="17">
        <v>0.14018691588785001</v>
      </c>
      <c r="K15" s="17">
        <v>0.219178082191781</v>
      </c>
      <c r="L15" s="17">
        <v>0.25</v>
      </c>
      <c r="M15" s="17"/>
      <c r="N15" s="17">
        <v>0.164609053497942</v>
      </c>
      <c r="O15" s="17">
        <v>0.17514124293785299</v>
      </c>
      <c r="P15" s="17">
        <v>0.19354838709677399</v>
      </c>
      <c r="Q15" s="17">
        <v>7.8787878787878796E-2</v>
      </c>
      <c r="R15" s="17"/>
      <c r="S15" s="17">
        <v>0.14024390243902399</v>
      </c>
      <c r="T15" s="17">
        <v>0.13235294117647101</v>
      </c>
      <c r="U15" s="17">
        <v>0.25925925925925902</v>
      </c>
      <c r="V15" s="17">
        <v>0.145454545454545</v>
      </c>
      <c r="W15" s="17">
        <v>0.14285714285714299</v>
      </c>
      <c r="X15" s="17">
        <v>0.118421052631579</v>
      </c>
      <c r="Y15" s="17">
        <v>0.18181818181818199</v>
      </c>
      <c r="Z15" s="17">
        <v>0.35714285714285698</v>
      </c>
      <c r="AA15" s="17">
        <v>0.148148148148148</v>
      </c>
      <c r="AB15" s="17">
        <v>0.11111111111111099</v>
      </c>
      <c r="AC15" s="17">
        <v>0.135135135135135</v>
      </c>
      <c r="AD15" s="17">
        <v>0.16666666666666699</v>
      </c>
      <c r="AE15" s="17"/>
      <c r="AF15" s="17">
        <v>0.15384615384615399</v>
      </c>
      <c r="AG15" s="17">
        <v>0.14184397163120599</v>
      </c>
      <c r="AH15" s="17"/>
      <c r="AI15" s="17">
        <v>0.17431192660550501</v>
      </c>
      <c r="AJ15" s="17">
        <v>0.119047619047619</v>
      </c>
      <c r="AK15" s="17">
        <v>0.15300546448087399</v>
      </c>
      <c r="AL15" s="17"/>
      <c r="AM15" s="17">
        <v>0.13793103448275901</v>
      </c>
      <c r="AN15" s="17">
        <v>0.11111111111111099</v>
      </c>
      <c r="AO15" s="17">
        <v>0.14925373134328401</v>
      </c>
      <c r="AP15" s="17"/>
      <c r="AQ15" s="17">
        <v>0.115591397849462</v>
      </c>
      <c r="AR15" s="17">
        <v>0.186708860759494</v>
      </c>
      <c r="AS15" s="17"/>
      <c r="AT15" s="17">
        <v>0.162921348314607</v>
      </c>
      <c r="AU15" s="17">
        <v>0.147177419354839</v>
      </c>
      <c r="AV15" s="17"/>
      <c r="AW15" s="17">
        <v>0.12707182320442001</v>
      </c>
      <c r="AX15" s="17">
        <v>0.158</v>
      </c>
      <c r="AY15" s="17"/>
      <c r="AZ15" s="17">
        <v>0.173010380622837</v>
      </c>
      <c r="BA15" s="17">
        <v>0.132992327365729</v>
      </c>
      <c r="BB15" s="17"/>
      <c r="BC15" s="17">
        <v>0.16571428571428601</v>
      </c>
      <c r="BD15" s="17">
        <v>0.170940170940171</v>
      </c>
      <c r="BE15" s="17"/>
      <c r="BF15" s="17">
        <v>0.26086956521739102</v>
      </c>
      <c r="BG15" s="17">
        <v>0.10377358490565999</v>
      </c>
      <c r="BH15" s="17"/>
      <c r="BI15" s="17">
        <v>0.172839506172839</v>
      </c>
      <c r="BJ15" s="17">
        <v>0.14715719063545099</v>
      </c>
      <c r="BK15" s="17"/>
      <c r="BL15" s="17">
        <v>0.15234375</v>
      </c>
      <c r="BM15" s="17">
        <v>0.145584725536993</v>
      </c>
    </row>
    <row r="16" spans="2:65" x14ac:dyDescent="0.3">
      <c r="B16" s="14" t="s">
        <v>78</v>
      </c>
      <c r="C16" s="18">
        <v>0.55507246376811603</v>
      </c>
      <c r="D16" s="18">
        <v>0.47530864197530898</v>
      </c>
      <c r="E16" s="18">
        <v>0.62049861495844905</v>
      </c>
      <c r="F16" s="18"/>
      <c r="G16" s="18">
        <v>0.82291666666666696</v>
      </c>
      <c r="H16" s="18">
        <v>0.60406091370558401</v>
      </c>
      <c r="I16" s="18">
        <v>0.51824817518248201</v>
      </c>
      <c r="J16" s="18">
        <v>0.59813084112149495</v>
      </c>
      <c r="K16" s="18">
        <v>0.34246575342465801</v>
      </c>
      <c r="L16" s="18">
        <v>0.3125</v>
      </c>
      <c r="M16" s="18"/>
      <c r="N16" s="18">
        <v>0.53909465020576097</v>
      </c>
      <c r="O16" s="18">
        <v>0.49717514124293799</v>
      </c>
      <c r="P16" s="18">
        <v>0.483870967741935</v>
      </c>
      <c r="Q16" s="18">
        <v>0.66060606060606097</v>
      </c>
      <c r="R16" s="18"/>
      <c r="S16" s="18">
        <v>0.58536585365853699</v>
      </c>
      <c r="T16" s="18">
        <v>0.55882352941176505</v>
      </c>
      <c r="U16" s="18">
        <v>0.25925925925925902</v>
      </c>
      <c r="V16" s="18">
        <v>0.527272727272727</v>
      </c>
      <c r="W16" s="18">
        <v>0.57142857142857095</v>
      </c>
      <c r="X16" s="18">
        <v>0.60526315789473695</v>
      </c>
      <c r="Y16" s="18">
        <v>0.527272727272727</v>
      </c>
      <c r="Z16" s="18">
        <v>0</v>
      </c>
      <c r="AA16" s="18">
        <v>0.61728395061728403</v>
      </c>
      <c r="AB16" s="18">
        <v>0.64444444444444404</v>
      </c>
      <c r="AC16" s="18">
        <v>0.51351351351351404</v>
      </c>
      <c r="AD16" s="18">
        <v>0.66666666666666696</v>
      </c>
      <c r="AE16" s="18"/>
      <c r="AF16" s="18">
        <v>0.57568238213399503</v>
      </c>
      <c r="AG16" s="18">
        <v>0.52836879432624095</v>
      </c>
      <c r="AH16" s="18"/>
      <c r="AI16" s="18">
        <v>0.55963302752293598</v>
      </c>
      <c r="AJ16" s="18">
        <v>0.66666666666666696</v>
      </c>
      <c r="AK16" s="18">
        <v>0.56284153005464499</v>
      </c>
      <c r="AL16" s="18"/>
      <c r="AM16" s="18">
        <v>0.68965517241379304</v>
      </c>
      <c r="AN16" s="18">
        <v>0.62962962962962998</v>
      </c>
      <c r="AO16" s="18">
        <v>0.62686567164179097</v>
      </c>
      <c r="AP16" s="18"/>
      <c r="AQ16" s="18">
        <v>0.61021505376344098</v>
      </c>
      <c r="AR16" s="18">
        <v>0.493670886075949</v>
      </c>
      <c r="AS16" s="18"/>
      <c r="AT16" s="18">
        <v>0.53370786516853896</v>
      </c>
      <c r="AU16" s="18">
        <v>0.56048387096774199</v>
      </c>
      <c r="AV16" s="18"/>
      <c r="AW16" s="18">
        <v>0.63535911602209905</v>
      </c>
      <c r="AX16" s="18">
        <v>0.52400000000000002</v>
      </c>
      <c r="AY16" s="18"/>
      <c r="AZ16" s="18">
        <v>0.51903114186851196</v>
      </c>
      <c r="BA16" s="18">
        <v>0.58056265984654698</v>
      </c>
      <c r="BB16" s="18"/>
      <c r="BC16" s="18">
        <v>0.54857142857142804</v>
      </c>
      <c r="BD16" s="18">
        <v>0.53846153846153899</v>
      </c>
      <c r="BE16" s="18"/>
      <c r="BF16" s="18">
        <v>0.34782608695652201</v>
      </c>
      <c r="BG16" s="18">
        <v>0.679245283018868</v>
      </c>
      <c r="BH16" s="18"/>
      <c r="BI16" s="18">
        <v>0.48148148148148201</v>
      </c>
      <c r="BJ16" s="18">
        <v>0.56354515050167198</v>
      </c>
      <c r="BK16" s="18"/>
      <c r="BL16" s="18">
        <v>0.5234375</v>
      </c>
      <c r="BM16" s="18">
        <v>0.577565632458234</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690</v>
      </c>
      <c r="D7" s="10">
        <v>324</v>
      </c>
      <c r="E7" s="10">
        <v>361</v>
      </c>
      <c r="F7" s="10"/>
      <c r="G7" s="10">
        <v>96</v>
      </c>
      <c r="H7" s="10">
        <v>197</v>
      </c>
      <c r="I7" s="10">
        <v>137</v>
      </c>
      <c r="J7" s="10">
        <v>107</v>
      </c>
      <c r="K7" s="10">
        <v>73</v>
      </c>
      <c r="L7" s="10">
        <v>80</v>
      </c>
      <c r="M7" s="10"/>
      <c r="N7" s="10">
        <v>243</v>
      </c>
      <c r="O7" s="10">
        <v>177</v>
      </c>
      <c r="P7" s="10">
        <v>93</v>
      </c>
      <c r="Q7" s="10">
        <v>165</v>
      </c>
      <c r="R7" s="10"/>
      <c r="S7" s="10">
        <v>164</v>
      </c>
      <c r="T7" s="10">
        <v>68</v>
      </c>
      <c r="U7" s="10">
        <v>27</v>
      </c>
      <c r="V7" s="10">
        <v>55</v>
      </c>
      <c r="W7" s="10">
        <v>56</v>
      </c>
      <c r="X7" s="10">
        <v>76</v>
      </c>
      <c r="Y7" s="10">
        <v>55</v>
      </c>
      <c r="Z7" s="10">
        <v>14</v>
      </c>
      <c r="AA7" s="10">
        <v>81</v>
      </c>
      <c r="AB7" s="10">
        <v>45</v>
      </c>
      <c r="AC7" s="10">
        <v>37</v>
      </c>
      <c r="AD7" s="10">
        <v>12</v>
      </c>
      <c r="AE7" s="10"/>
      <c r="AF7" s="10">
        <v>403</v>
      </c>
      <c r="AG7" s="10">
        <v>282</v>
      </c>
      <c r="AH7" s="10"/>
      <c r="AI7" s="10">
        <v>109</v>
      </c>
      <c r="AJ7" s="10">
        <v>42</v>
      </c>
      <c r="AK7" s="10">
        <v>183</v>
      </c>
      <c r="AL7" s="10"/>
      <c r="AM7" s="10">
        <v>29</v>
      </c>
      <c r="AN7" s="10">
        <v>27</v>
      </c>
      <c r="AO7" s="10">
        <v>67</v>
      </c>
      <c r="AP7" s="10"/>
      <c r="AQ7" s="10">
        <v>372</v>
      </c>
      <c r="AR7" s="10">
        <v>316</v>
      </c>
      <c r="AS7" s="10"/>
      <c r="AT7" s="10">
        <v>178</v>
      </c>
      <c r="AU7" s="10">
        <v>496</v>
      </c>
      <c r="AV7" s="10"/>
      <c r="AW7" s="10">
        <v>181</v>
      </c>
      <c r="AX7" s="10">
        <v>500</v>
      </c>
      <c r="AY7" s="10"/>
      <c r="AZ7" s="10">
        <v>289</v>
      </c>
      <c r="BA7" s="10">
        <v>391</v>
      </c>
      <c r="BB7" s="10"/>
      <c r="BC7" s="10">
        <v>175</v>
      </c>
      <c r="BD7" s="10">
        <v>117</v>
      </c>
      <c r="BE7" s="10"/>
      <c r="BF7" s="10">
        <v>69</v>
      </c>
      <c r="BG7" s="10">
        <v>106</v>
      </c>
      <c r="BH7" s="10"/>
      <c r="BI7" s="10">
        <v>81</v>
      </c>
      <c r="BJ7" s="10">
        <v>598</v>
      </c>
      <c r="BK7" s="10"/>
      <c r="BL7" s="10">
        <v>256</v>
      </c>
      <c r="BM7" s="10">
        <v>419</v>
      </c>
    </row>
    <row r="8" spans="2:65" x14ac:dyDescent="0.3">
      <c r="B8" s="14" t="s">
        <v>400</v>
      </c>
      <c r="C8" s="13">
        <v>0.22608695652173899</v>
      </c>
      <c r="D8" s="13">
        <v>0.24382716049382699</v>
      </c>
      <c r="E8" s="13">
        <v>0.213296398891967</v>
      </c>
      <c r="F8" s="13"/>
      <c r="G8" s="13">
        <v>0.15625</v>
      </c>
      <c r="H8" s="13">
        <v>0.27918781725888298</v>
      </c>
      <c r="I8" s="13">
        <v>0.218978102189781</v>
      </c>
      <c r="J8" s="13">
        <v>0.21495327102803699</v>
      </c>
      <c r="K8" s="13">
        <v>0.17808219178082199</v>
      </c>
      <c r="L8" s="13">
        <v>0.25</v>
      </c>
      <c r="M8" s="13"/>
      <c r="N8" s="13">
        <v>0.25514403292181098</v>
      </c>
      <c r="O8" s="13">
        <v>0.19774011299434999</v>
      </c>
      <c r="P8" s="13">
        <v>0.204301075268817</v>
      </c>
      <c r="Q8" s="13">
        <v>0.22424242424242399</v>
      </c>
      <c r="R8" s="13"/>
      <c r="S8" s="13">
        <v>0.21341463414634099</v>
      </c>
      <c r="T8" s="13">
        <v>0.20588235294117599</v>
      </c>
      <c r="U8" s="13">
        <v>0.22222222222222199</v>
      </c>
      <c r="V8" s="13">
        <v>0.218181818181818</v>
      </c>
      <c r="W8" s="13">
        <v>0.25</v>
      </c>
      <c r="X8" s="13">
        <v>0.28947368421052599</v>
      </c>
      <c r="Y8" s="13">
        <v>0.163636363636364</v>
      </c>
      <c r="Z8" s="13">
        <v>0.214285714285714</v>
      </c>
      <c r="AA8" s="13">
        <v>0.27160493827160498</v>
      </c>
      <c r="AB8" s="13">
        <v>0.22222222222222199</v>
      </c>
      <c r="AC8" s="13">
        <v>0.18918918918918901</v>
      </c>
      <c r="AD8" s="13">
        <v>0.16666666666666699</v>
      </c>
      <c r="AE8" s="13"/>
      <c r="AF8" s="13">
        <v>0.22828784119106699</v>
      </c>
      <c r="AG8" s="13">
        <v>0.22340425531914901</v>
      </c>
      <c r="AH8" s="13"/>
      <c r="AI8" s="13">
        <v>0.26605504587155998</v>
      </c>
      <c r="AJ8" s="13">
        <v>0.33333333333333298</v>
      </c>
      <c r="AK8" s="13">
        <v>0.14754098360655701</v>
      </c>
      <c r="AL8" s="13"/>
      <c r="AM8" s="13">
        <v>0.51724137931034497</v>
      </c>
      <c r="AN8" s="13">
        <v>0.33333333333333298</v>
      </c>
      <c r="AO8" s="13">
        <v>0.119402985074627</v>
      </c>
      <c r="AP8" s="13"/>
      <c r="AQ8" s="13">
        <v>0.247311827956989</v>
      </c>
      <c r="AR8" s="13">
        <v>0.20253164556962</v>
      </c>
      <c r="AS8" s="13"/>
      <c r="AT8" s="13">
        <v>0.224719101123595</v>
      </c>
      <c r="AU8" s="13">
        <v>0.22983870967741901</v>
      </c>
      <c r="AV8" s="13"/>
      <c r="AW8" s="13">
        <v>0.198895027624309</v>
      </c>
      <c r="AX8" s="13">
        <v>0.23400000000000001</v>
      </c>
      <c r="AY8" s="13"/>
      <c r="AZ8" s="13">
        <v>0.20069204152249101</v>
      </c>
      <c r="BA8" s="13">
        <v>0.242966751918159</v>
      </c>
      <c r="BB8" s="13"/>
      <c r="BC8" s="13">
        <v>0.26857142857142902</v>
      </c>
      <c r="BD8" s="13">
        <v>0.170940170940171</v>
      </c>
      <c r="BE8" s="13"/>
      <c r="BF8" s="13">
        <v>0.31884057971014501</v>
      </c>
      <c r="BG8" s="13">
        <v>0.235849056603774</v>
      </c>
      <c r="BH8" s="13"/>
      <c r="BI8" s="13">
        <v>0.25925925925925902</v>
      </c>
      <c r="BJ8" s="13">
        <v>0.219063545150502</v>
      </c>
      <c r="BK8" s="13"/>
      <c r="BL8" s="13">
        <v>0.1875</v>
      </c>
      <c r="BM8" s="13">
        <v>0.248210023866348</v>
      </c>
    </row>
    <row r="9" spans="2:65" x14ac:dyDescent="0.3">
      <c r="B9" s="14" t="s">
        <v>71</v>
      </c>
      <c r="C9" s="13">
        <v>0.29565217391304299</v>
      </c>
      <c r="D9" s="13">
        <v>0.31481481481481499</v>
      </c>
      <c r="E9" s="13">
        <v>0.27977839335180099</v>
      </c>
      <c r="F9" s="13"/>
      <c r="G9" s="13">
        <v>0.27083333333333298</v>
      </c>
      <c r="H9" s="13">
        <v>0.27918781725888298</v>
      </c>
      <c r="I9" s="13">
        <v>0.29197080291970801</v>
      </c>
      <c r="J9" s="13">
        <v>0.28037383177570102</v>
      </c>
      <c r="K9" s="13">
        <v>0.34246575342465801</v>
      </c>
      <c r="L9" s="13">
        <v>0.35</v>
      </c>
      <c r="M9" s="13"/>
      <c r="N9" s="13">
        <v>0.34156378600823001</v>
      </c>
      <c r="O9" s="13">
        <v>0.29943502824858798</v>
      </c>
      <c r="P9" s="13">
        <v>0.27956989247311798</v>
      </c>
      <c r="Q9" s="13">
        <v>0.24242424242424199</v>
      </c>
      <c r="R9" s="13"/>
      <c r="S9" s="13">
        <v>0.28658536585365901</v>
      </c>
      <c r="T9" s="13">
        <v>0.308823529411765</v>
      </c>
      <c r="U9" s="13">
        <v>0.18518518518518501</v>
      </c>
      <c r="V9" s="13">
        <v>0.36363636363636398</v>
      </c>
      <c r="W9" s="13">
        <v>0.32142857142857101</v>
      </c>
      <c r="X9" s="13">
        <v>0.25</v>
      </c>
      <c r="Y9" s="13">
        <v>0.29090909090909101</v>
      </c>
      <c r="Z9" s="13">
        <v>0.42857142857142899</v>
      </c>
      <c r="AA9" s="13">
        <v>0.27160493827160498</v>
      </c>
      <c r="AB9" s="13">
        <v>0.28888888888888897</v>
      </c>
      <c r="AC9" s="13">
        <v>0.32432432432432401</v>
      </c>
      <c r="AD9" s="13">
        <v>0.41666666666666702</v>
      </c>
      <c r="AE9" s="13"/>
      <c r="AF9" s="13">
        <v>0.28287841191066998</v>
      </c>
      <c r="AG9" s="13">
        <v>0.31205673758865199</v>
      </c>
      <c r="AH9" s="13"/>
      <c r="AI9" s="13">
        <v>0.25688073394495398</v>
      </c>
      <c r="AJ9" s="13">
        <v>0.238095238095238</v>
      </c>
      <c r="AK9" s="13">
        <v>0.31147540983606598</v>
      </c>
      <c r="AL9" s="13"/>
      <c r="AM9" s="13">
        <v>0.24137931034482801</v>
      </c>
      <c r="AN9" s="13">
        <v>0.148148148148148</v>
      </c>
      <c r="AO9" s="13">
        <v>0.28358208955223901</v>
      </c>
      <c r="AP9" s="13"/>
      <c r="AQ9" s="13">
        <v>0.31720430107526898</v>
      </c>
      <c r="AR9" s="13">
        <v>0.268987341772152</v>
      </c>
      <c r="AS9" s="13"/>
      <c r="AT9" s="13">
        <v>0.36516853932584298</v>
      </c>
      <c r="AU9" s="13">
        <v>0.27217741935483902</v>
      </c>
      <c r="AV9" s="13"/>
      <c r="AW9" s="13">
        <v>0.22651933701657501</v>
      </c>
      <c r="AX9" s="13">
        <v>0.32200000000000001</v>
      </c>
      <c r="AY9" s="13"/>
      <c r="AZ9" s="13">
        <v>0.25259515570934299</v>
      </c>
      <c r="BA9" s="13">
        <v>0.33248081841432198</v>
      </c>
      <c r="BB9" s="13"/>
      <c r="BC9" s="13">
        <v>0.28000000000000003</v>
      </c>
      <c r="BD9" s="13">
        <v>0.316239316239316</v>
      </c>
      <c r="BE9" s="13"/>
      <c r="BF9" s="13">
        <v>0.33333333333333298</v>
      </c>
      <c r="BG9" s="13">
        <v>0.245283018867925</v>
      </c>
      <c r="BH9" s="13"/>
      <c r="BI9" s="13">
        <v>0.25925925925925902</v>
      </c>
      <c r="BJ9" s="13">
        <v>0.30100334448160498</v>
      </c>
      <c r="BK9" s="13"/>
      <c r="BL9" s="13">
        <v>0.26171875</v>
      </c>
      <c r="BM9" s="13">
        <v>0.32219570405727899</v>
      </c>
    </row>
    <row r="10" spans="2:65" x14ac:dyDescent="0.3">
      <c r="B10" s="14" t="s">
        <v>401</v>
      </c>
      <c r="C10" s="13">
        <v>0.19130434782608699</v>
      </c>
      <c r="D10" s="13">
        <v>0.19753086419753099</v>
      </c>
      <c r="E10" s="13">
        <v>0.18559556786703599</v>
      </c>
      <c r="F10" s="13"/>
      <c r="G10" s="13">
        <v>0.114583333333333</v>
      </c>
      <c r="H10" s="13">
        <v>0.19289340101522801</v>
      </c>
      <c r="I10" s="13">
        <v>0.218978102189781</v>
      </c>
      <c r="J10" s="13">
        <v>0.20560747663551401</v>
      </c>
      <c r="K10" s="13">
        <v>0.27397260273972601</v>
      </c>
      <c r="L10" s="13">
        <v>0.13750000000000001</v>
      </c>
      <c r="M10" s="13"/>
      <c r="N10" s="13">
        <v>0.16872427983539101</v>
      </c>
      <c r="O10" s="13">
        <v>0.169491525423729</v>
      </c>
      <c r="P10" s="13">
        <v>0.18279569892473099</v>
      </c>
      <c r="Q10" s="13">
        <v>0.26060606060606101</v>
      </c>
      <c r="R10" s="13"/>
      <c r="S10" s="13">
        <v>0.18292682926829301</v>
      </c>
      <c r="T10" s="13">
        <v>0.20588235294117599</v>
      </c>
      <c r="U10" s="13">
        <v>0.18518518518518501</v>
      </c>
      <c r="V10" s="13">
        <v>0.163636363636364</v>
      </c>
      <c r="W10" s="13">
        <v>0.23214285714285701</v>
      </c>
      <c r="X10" s="13">
        <v>0.18421052631578899</v>
      </c>
      <c r="Y10" s="13">
        <v>0.25454545454545502</v>
      </c>
      <c r="Z10" s="13">
        <v>0.214285714285714</v>
      </c>
      <c r="AA10" s="13">
        <v>0.18518518518518501</v>
      </c>
      <c r="AB10" s="13">
        <v>0.155555555555556</v>
      </c>
      <c r="AC10" s="13">
        <v>0.18918918918918901</v>
      </c>
      <c r="AD10" s="13">
        <v>8.3333333333333301E-2</v>
      </c>
      <c r="AE10" s="13"/>
      <c r="AF10" s="13">
        <v>0.186104218362283</v>
      </c>
      <c r="AG10" s="13">
        <v>0.20212765957446799</v>
      </c>
      <c r="AH10" s="13"/>
      <c r="AI10" s="13">
        <v>0.16513761467889901</v>
      </c>
      <c r="AJ10" s="13">
        <v>0.19047619047618999</v>
      </c>
      <c r="AK10" s="13">
        <v>0.191256830601093</v>
      </c>
      <c r="AL10" s="13"/>
      <c r="AM10" s="13">
        <v>3.4482758620689703E-2</v>
      </c>
      <c r="AN10" s="13">
        <v>0.22222222222222199</v>
      </c>
      <c r="AO10" s="13">
        <v>0.238805970149254</v>
      </c>
      <c r="AP10" s="13"/>
      <c r="AQ10" s="13">
        <v>0.18279569892473099</v>
      </c>
      <c r="AR10" s="13">
        <v>0.20253164556962</v>
      </c>
      <c r="AS10" s="13"/>
      <c r="AT10" s="13">
        <v>0.174157303370787</v>
      </c>
      <c r="AU10" s="13">
        <v>0.195564516129032</v>
      </c>
      <c r="AV10" s="13"/>
      <c r="AW10" s="13">
        <v>0.198895027624309</v>
      </c>
      <c r="AX10" s="13">
        <v>0.19</v>
      </c>
      <c r="AY10" s="13"/>
      <c r="AZ10" s="13">
        <v>0.21799307958477501</v>
      </c>
      <c r="BA10" s="13">
        <v>0.17135549872122799</v>
      </c>
      <c r="BB10" s="13"/>
      <c r="BC10" s="13">
        <v>0.17142857142857101</v>
      </c>
      <c r="BD10" s="13">
        <v>0.230769230769231</v>
      </c>
      <c r="BE10" s="13"/>
      <c r="BF10" s="13">
        <v>0.173913043478261</v>
      </c>
      <c r="BG10" s="13">
        <v>0.169811320754717</v>
      </c>
      <c r="BH10" s="13"/>
      <c r="BI10" s="13">
        <v>0.209876543209877</v>
      </c>
      <c r="BJ10" s="13">
        <v>0.18729096989966601</v>
      </c>
      <c r="BK10" s="13"/>
      <c r="BL10" s="13">
        <v>0.19140625</v>
      </c>
      <c r="BM10" s="13">
        <v>0.18615751789976101</v>
      </c>
    </row>
    <row r="11" spans="2:65" x14ac:dyDescent="0.3">
      <c r="B11" s="14" t="s">
        <v>73</v>
      </c>
      <c r="C11" s="13">
        <v>0.19565217391304299</v>
      </c>
      <c r="D11" s="13">
        <v>0.179012345679012</v>
      </c>
      <c r="E11" s="13">
        <v>0.20775623268698101</v>
      </c>
      <c r="F11" s="13"/>
      <c r="G11" s="13">
        <v>0.30208333333333298</v>
      </c>
      <c r="H11" s="13">
        <v>0.16751269035533001</v>
      </c>
      <c r="I11" s="13">
        <v>0.167883211678832</v>
      </c>
      <c r="J11" s="13">
        <v>0.21495327102803699</v>
      </c>
      <c r="K11" s="13">
        <v>0.164383561643836</v>
      </c>
      <c r="L11" s="13">
        <v>0.1875</v>
      </c>
      <c r="M11" s="13"/>
      <c r="N11" s="13">
        <v>0.18106995884773699</v>
      </c>
      <c r="O11" s="13">
        <v>0.19209039548022599</v>
      </c>
      <c r="P11" s="13">
        <v>0.21505376344086</v>
      </c>
      <c r="Q11" s="13">
        <v>0.19393939393939399</v>
      </c>
      <c r="R11" s="13"/>
      <c r="S11" s="13">
        <v>0.23170731707317099</v>
      </c>
      <c r="T11" s="13">
        <v>0.191176470588235</v>
      </c>
      <c r="U11" s="13">
        <v>0.22222222222222199</v>
      </c>
      <c r="V11" s="13">
        <v>0.18181818181818199</v>
      </c>
      <c r="W11" s="13">
        <v>0.19642857142857101</v>
      </c>
      <c r="X11" s="13">
        <v>0.157894736842105</v>
      </c>
      <c r="Y11" s="13">
        <v>0.18181818181818199</v>
      </c>
      <c r="Z11" s="13">
        <v>7.1428571428571397E-2</v>
      </c>
      <c r="AA11" s="13">
        <v>0.19753086419753099</v>
      </c>
      <c r="AB11" s="13">
        <v>0.266666666666667</v>
      </c>
      <c r="AC11" s="13">
        <v>0.108108108108108</v>
      </c>
      <c r="AD11" s="13">
        <v>0.16666666666666699</v>
      </c>
      <c r="AE11" s="13"/>
      <c r="AF11" s="13">
        <v>0.21339950372208399</v>
      </c>
      <c r="AG11" s="13">
        <v>0.170212765957447</v>
      </c>
      <c r="AH11" s="13"/>
      <c r="AI11" s="13">
        <v>0.22935779816513799</v>
      </c>
      <c r="AJ11" s="13">
        <v>0.16666666666666699</v>
      </c>
      <c r="AK11" s="13">
        <v>0.22950819672131101</v>
      </c>
      <c r="AL11" s="13"/>
      <c r="AM11" s="13">
        <v>0.17241379310344801</v>
      </c>
      <c r="AN11" s="13">
        <v>0.296296296296296</v>
      </c>
      <c r="AO11" s="13">
        <v>0.20895522388059701</v>
      </c>
      <c r="AP11" s="13"/>
      <c r="AQ11" s="13">
        <v>0.18817204301075299</v>
      </c>
      <c r="AR11" s="13">
        <v>0.20253164556962</v>
      </c>
      <c r="AS11" s="13"/>
      <c r="AT11" s="13">
        <v>0.17977528089887601</v>
      </c>
      <c r="AU11" s="13">
        <v>0.19959677419354799</v>
      </c>
      <c r="AV11" s="13"/>
      <c r="AW11" s="13">
        <v>0.243093922651934</v>
      </c>
      <c r="AX11" s="13">
        <v>0.17799999999999999</v>
      </c>
      <c r="AY11" s="13"/>
      <c r="AZ11" s="13">
        <v>0.21107266435986199</v>
      </c>
      <c r="BA11" s="13">
        <v>0.18414322250639401</v>
      </c>
      <c r="BB11" s="13"/>
      <c r="BC11" s="13">
        <v>0.20571428571428599</v>
      </c>
      <c r="BD11" s="13">
        <v>0.213675213675214</v>
      </c>
      <c r="BE11" s="13"/>
      <c r="BF11" s="13">
        <v>0.13043478260869601</v>
      </c>
      <c r="BG11" s="13">
        <v>0.25471698113207503</v>
      </c>
      <c r="BH11" s="13"/>
      <c r="BI11" s="13">
        <v>0.19753086419753099</v>
      </c>
      <c r="BJ11" s="13">
        <v>0.19732441471571899</v>
      </c>
      <c r="BK11" s="13"/>
      <c r="BL11" s="13">
        <v>0.25390625</v>
      </c>
      <c r="BM11" s="13">
        <v>0.15990453460620499</v>
      </c>
    </row>
    <row r="12" spans="2:65" x14ac:dyDescent="0.3">
      <c r="B12" s="14" t="s">
        <v>402</v>
      </c>
      <c r="C12" s="13">
        <v>7.1014492753623204E-2</v>
      </c>
      <c r="D12" s="13">
        <v>5.5555555555555601E-2</v>
      </c>
      <c r="E12" s="13">
        <v>8.31024930747922E-2</v>
      </c>
      <c r="F12" s="13"/>
      <c r="G12" s="13">
        <v>0.14583333333333301</v>
      </c>
      <c r="H12" s="13">
        <v>7.6142131979695396E-2</v>
      </c>
      <c r="I12" s="13">
        <v>8.0291970802919693E-2</v>
      </c>
      <c r="J12" s="13">
        <v>3.7383177570093497E-2</v>
      </c>
      <c r="K12" s="13">
        <v>4.1095890410958902E-2</v>
      </c>
      <c r="L12" s="13">
        <v>2.5000000000000001E-2</v>
      </c>
      <c r="M12" s="13"/>
      <c r="N12" s="13">
        <v>4.52674897119342E-2</v>
      </c>
      <c r="O12" s="13">
        <v>0.11864406779661001</v>
      </c>
      <c r="P12" s="13">
        <v>6.4516129032258104E-2</v>
      </c>
      <c r="Q12" s="13">
        <v>6.0606060606060601E-2</v>
      </c>
      <c r="R12" s="13"/>
      <c r="S12" s="13">
        <v>6.7073170731707293E-2</v>
      </c>
      <c r="T12" s="13">
        <v>4.4117647058823498E-2</v>
      </c>
      <c r="U12" s="13">
        <v>0.148148148148148</v>
      </c>
      <c r="V12" s="13">
        <v>7.2727272727272696E-2</v>
      </c>
      <c r="W12" s="13">
        <v>0</v>
      </c>
      <c r="X12" s="13">
        <v>0.105263157894737</v>
      </c>
      <c r="Y12" s="13">
        <v>5.4545454545454501E-2</v>
      </c>
      <c r="Z12" s="13">
        <v>7.1428571428571397E-2</v>
      </c>
      <c r="AA12" s="13">
        <v>6.1728395061728399E-2</v>
      </c>
      <c r="AB12" s="13">
        <v>6.6666666666666693E-2</v>
      </c>
      <c r="AC12" s="13">
        <v>0.135135135135135</v>
      </c>
      <c r="AD12" s="13">
        <v>0.16666666666666699</v>
      </c>
      <c r="AE12" s="13"/>
      <c r="AF12" s="13">
        <v>8.1885856079404504E-2</v>
      </c>
      <c r="AG12" s="13">
        <v>5.31914893617021E-2</v>
      </c>
      <c r="AH12" s="13"/>
      <c r="AI12" s="13">
        <v>5.5045871559633003E-2</v>
      </c>
      <c r="AJ12" s="13">
        <v>7.1428571428571397E-2</v>
      </c>
      <c r="AK12" s="13">
        <v>0.114754098360656</v>
      </c>
      <c r="AL12" s="13"/>
      <c r="AM12" s="13">
        <v>3.4482758620689703E-2</v>
      </c>
      <c r="AN12" s="13">
        <v>0</v>
      </c>
      <c r="AO12" s="13">
        <v>0.104477611940299</v>
      </c>
      <c r="AP12" s="13"/>
      <c r="AQ12" s="13">
        <v>5.3763440860215103E-2</v>
      </c>
      <c r="AR12" s="13">
        <v>9.1772151898734194E-2</v>
      </c>
      <c r="AS12" s="13"/>
      <c r="AT12" s="13">
        <v>3.9325842696629199E-2</v>
      </c>
      <c r="AU12" s="13">
        <v>8.0645161290322606E-2</v>
      </c>
      <c r="AV12" s="13"/>
      <c r="AW12" s="13">
        <v>0.121546961325967</v>
      </c>
      <c r="AX12" s="13">
        <v>5.1999999999999998E-2</v>
      </c>
      <c r="AY12" s="13"/>
      <c r="AZ12" s="13">
        <v>8.3044982698961906E-2</v>
      </c>
      <c r="BA12" s="13">
        <v>6.1381074168797997E-2</v>
      </c>
      <c r="BB12" s="13"/>
      <c r="BC12" s="13">
        <v>5.7142857142857099E-2</v>
      </c>
      <c r="BD12" s="13">
        <v>6.8376068376068397E-2</v>
      </c>
      <c r="BE12" s="13"/>
      <c r="BF12" s="13">
        <v>4.3478260869565202E-2</v>
      </c>
      <c r="BG12" s="13">
        <v>6.6037735849056603E-2</v>
      </c>
      <c r="BH12" s="13"/>
      <c r="BI12" s="13">
        <v>7.4074074074074098E-2</v>
      </c>
      <c r="BJ12" s="13">
        <v>7.1906354515050203E-2</v>
      </c>
      <c r="BK12" s="13"/>
      <c r="BL12" s="13">
        <v>8.203125E-2</v>
      </c>
      <c r="BM12" s="13">
        <v>6.4439140811455894E-2</v>
      </c>
    </row>
    <row r="13" spans="2:65" x14ac:dyDescent="0.3">
      <c r="B13" s="14" t="s">
        <v>91</v>
      </c>
      <c r="C13" s="13">
        <v>2.0289855072463801E-2</v>
      </c>
      <c r="D13" s="13">
        <v>9.2592592592592605E-3</v>
      </c>
      <c r="E13" s="13">
        <v>3.0470914127423799E-2</v>
      </c>
      <c r="F13" s="13"/>
      <c r="G13" s="13">
        <v>1.0416666666666701E-2</v>
      </c>
      <c r="H13" s="13">
        <v>5.0761421319797002E-3</v>
      </c>
      <c r="I13" s="13">
        <v>2.18978102189781E-2</v>
      </c>
      <c r="J13" s="13">
        <v>4.67289719626168E-2</v>
      </c>
      <c r="K13" s="13">
        <v>0</v>
      </c>
      <c r="L13" s="13">
        <v>0.05</v>
      </c>
      <c r="M13" s="13"/>
      <c r="N13" s="13">
        <v>8.23045267489712E-3</v>
      </c>
      <c r="O13" s="13">
        <v>2.2598870056497199E-2</v>
      </c>
      <c r="P13" s="13">
        <v>5.3763440860215103E-2</v>
      </c>
      <c r="Q13" s="13">
        <v>1.8181818181818198E-2</v>
      </c>
      <c r="R13" s="13"/>
      <c r="S13" s="13">
        <v>1.8292682926829298E-2</v>
      </c>
      <c r="T13" s="13">
        <v>4.4117647058823498E-2</v>
      </c>
      <c r="U13" s="13">
        <v>3.7037037037037E-2</v>
      </c>
      <c r="V13" s="13">
        <v>0</v>
      </c>
      <c r="W13" s="13">
        <v>0</v>
      </c>
      <c r="X13" s="13">
        <v>1.3157894736842099E-2</v>
      </c>
      <c r="Y13" s="13">
        <v>5.4545454545454501E-2</v>
      </c>
      <c r="Z13" s="13">
        <v>0</v>
      </c>
      <c r="AA13" s="13">
        <v>1.2345679012345699E-2</v>
      </c>
      <c r="AB13" s="13">
        <v>0</v>
      </c>
      <c r="AC13" s="13">
        <v>5.4054054054054099E-2</v>
      </c>
      <c r="AD13" s="13">
        <v>0</v>
      </c>
      <c r="AE13" s="13"/>
      <c r="AF13" s="13">
        <v>7.4441687344913203E-3</v>
      </c>
      <c r="AG13" s="13">
        <v>3.9007092198581603E-2</v>
      </c>
      <c r="AH13" s="13"/>
      <c r="AI13" s="13">
        <v>2.7522935779816501E-2</v>
      </c>
      <c r="AJ13" s="13">
        <v>0</v>
      </c>
      <c r="AK13" s="13">
        <v>5.4644808743169399E-3</v>
      </c>
      <c r="AL13" s="13"/>
      <c r="AM13" s="13">
        <v>0</v>
      </c>
      <c r="AN13" s="13">
        <v>0</v>
      </c>
      <c r="AO13" s="13">
        <v>4.47761194029851E-2</v>
      </c>
      <c r="AP13" s="13"/>
      <c r="AQ13" s="13">
        <v>1.0752688172042999E-2</v>
      </c>
      <c r="AR13" s="13">
        <v>3.1645569620253201E-2</v>
      </c>
      <c r="AS13" s="13"/>
      <c r="AT13" s="13">
        <v>1.6853932584269701E-2</v>
      </c>
      <c r="AU13" s="13">
        <v>2.21774193548387E-2</v>
      </c>
      <c r="AV13" s="13"/>
      <c r="AW13" s="13">
        <v>1.1049723756906099E-2</v>
      </c>
      <c r="AX13" s="13">
        <v>2.4E-2</v>
      </c>
      <c r="AY13" s="13"/>
      <c r="AZ13" s="13">
        <v>3.4602076124567498E-2</v>
      </c>
      <c r="BA13" s="13">
        <v>7.6726342710997401E-3</v>
      </c>
      <c r="BB13" s="13"/>
      <c r="BC13" s="13">
        <v>1.7142857142857099E-2</v>
      </c>
      <c r="BD13" s="13">
        <v>0</v>
      </c>
      <c r="BE13" s="13"/>
      <c r="BF13" s="13">
        <v>0</v>
      </c>
      <c r="BG13" s="13">
        <v>2.83018867924528E-2</v>
      </c>
      <c r="BH13" s="13"/>
      <c r="BI13" s="13">
        <v>0</v>
      </c>
      <c r="BJ13" s="13">
        <v>2.3411371237458199E-2</v>
      </c>
      <c r="BK13" s="13"/>
      <c r="BL13" s="13">
        <v>2.34375E-2</v>
      </c>
      <c r="BM13" s="13">
        <v>1.9093078758949899E-2</v>
      </c>
    </row>
    <row r="14" spans="2:65" x14ac:dyDescent="0.3">
      <c r="B14" s="14" t="s">
        <v>76</v>
      </c>
      <c r="C14" s="17">
        <v>0.52173913043478304</v>
      </c>
      <c r="D14" s="17">
        <v>0.55864197530864201</v>
      </c>
      <c r="E14" s="17">
        <v>0.49307479224376699</v>
      </c>
      <c r="F14" s="17"/>
      <c r="G14" s="17">
        <v>0.42708333333333298</v>
      </c>
      <c r="H14" s="17">
        <v>0.55837563451776695</v>
      </c>
      <c r="I14" s="17">
        <v>0.51094890510948898</v>
      </c>
      <c r="J14" s="17">
        <v>0.49532710280373798</v>
      </c>
      <c r="K14" s="17">
        <v>0.52054794520547898</v>
      </c>
      <c r="L14" s="17">
        <v>0.6</v>
      </c>
      <c r="M14" s="17"/>
      <c r="N14" s="17">
        <v>0.59670781893004099</v>
      </c>
      <c r="O14" s="17">
        <v>0.49717514124293799</v>
      </c>
      <c r="P14" s="17">
        <v>0.483870967741935</v>
      </c>
      <c r="Q14" s="17">
        <v>0.46666666666666701</v>
      </c>
      <c r="R14" s="17"/>
      <c r="S14" s="17">
        <v>0.5</v>
      </c>
      <c r="T14" s="17">
        <v>0.51470588235294101</v>
      </c>
      <c r="U14" s="17">
        <v>0.407407407407407</v>
      </c>
      <c r="V14" s="17">
        <v>0.58181818181818201</v>
      </c>
      <c r="W14" s="17">
        <v>0.57142857142857095</v>
      </c>
      <c r="X14" s="17">
        <v>0.53947368421052599</v>
      </c>
      <c r="Y14" s="17">
        <v>0.45454545454545497</v>
      </c>
      <c r="Z14" s="17">
        <v>0.64285714285714302</v>
      </c>
      <c r="AA14" s="17">
        <v>0.54320987654320996</v>
      </c>
      <c r="AB14" s="17">
        <v>0.51111111111111096</v>
      </c>
      <c r="AC14" s="17">
        <v>0.51351351351351404</v>
      </c>
      <c r="AD14" s="17">
        <v>0.58333333333333304</v>
      </c>
      <c r="AE14" s="17"/>
      <c r="AF14" s="17">
        <v>0.51116625310173702</v>
      </c>
      <c r="AG14" s="17">
        <v>0.53546099290780103</v>
      </c>
      <c r="AH14" s="17"/>
      <c r="AI14" s="17">
        <v>0.52293577981651396</v>
      </c>
      <c r="AJ14" s="17">
        <v>0.57142857142857095</v>
      </c>
      <c r="AK14" s="17">
        <v>0.45901639344262302</v>
      </c>
      <c r="AL14" s="17"/>
      <c r="AM14" s="17">
        <v>0.75862068965517204</v>
      </c>
      <c r="AN14" s="17">
        <v>0.48148148148148101</v>
      </c>
      <c r="AO14" s="17">
        <v>0.402985074626866</v>
      </c>
      <c r="AP14" s="17"/>
      <c r="AQ14" s="17">
        <v>0.56451612903225801</v>
      </c>
      <c r="AR14" s="17">
        <v>0.471518987341772</v>
      </c>
      <c r="AS14" s="17"/>
      <c r="AT14" s="17">
        <v>0.58988764044943798</v>
      </c>
      <c r="AU14" s="17">
        <v>0.50201612903225801</v>
      </c>
      <c r="AV14" s="17"/>
      <c r="AW14" s="17">
        <v>0.425414364640884</v>
      </c>
      <c r="AX14" s="17">
        <v>0.55600000000000005</v>
      </c>
      <c r="AY14" s="17"/>
      <c r="AZ14" s="17">
        <v>0.45328719723183403</v>
      </c>
      <c r="BA14" s="17">
        <v>0.57544757033248095</v>
      </c>
      <c r="BB14" s="17"/>
      <c r="BC14" s="17">
        <v>0.54857142857142904</v>
      </c>
      <c r="BD14" s="17">
        <v>0.487179487179487</v>
      </c>
      <c r="BE14" s="17"/>
      <c r="BF14" s="17">
        <v>0.65217391304347805</v>
      </c>
      <c r="BG14" s="17">
        <v>0.48113207547169801</v>
      </c>
      <c r="BH14" s="17"/>
      <c r="BI14" s="17">
        <v>0.51851851851851805</v>
      </c>
      <c r="BJ14" s="17">
        <v>0.52006688963210701</v>
      </c>
      <c r="BK14" s="17"/>
      <c r="BL14" s="17">
        <v>0.44921875</v>
      </c>
      <c r="BM14" s="17">
        <v>0.57040572792362798</v>
      </c>
    </row>
    <row r="15" spans="2:65" x14ac:dyDescent="0.3">
      <c r="B15" s="14" t="s">
        <v>77</v>
      </c>
      <c r="C15" s="17">
        <v>0.266666666666667</v>
      </c>
      <c r="D15" s="17">
        <v>0.234567901234568</v>
      </c>
      <c r="E15" s="17">
        <v>0.29085872576177302</v>
      </c>
      <c r="F15" s="17"/>
      <c r="G15" s="17">
        <v>0.44791666666666702</v>
      </c>
      <c r="H15" s="17">
        <v>0.243654822335025</v>
      </c>
      <c r="I15" s="17">
        <v>0.24817518248175199</v>
      </c>
      <c r="J15" s="17">
        <v>0.25233644859813098</v>
      </c>
      <c r="K15" s="17">
        <v>0.20547945205479501</v>
      </c>
      <c r="L15" s="17">
        <v>0.21249999999999999</v>
      </c>
      <c r="M15" s="17"/>
      <c r="N15" s="17">
        <v>0.226337448559671</v>
      </c>
      <c r="O15" s="17">
        <v>0.31073446327683601</v>
      </c>
      <c r="P15" s="17">
        <v>0.27956989247311798</v>
      </c>
      <c r="Q15" s="17">
        <v>0.25454545454545502</v>
      </c>
      <c r="R15" s="17"/>
      <c r="S15" s="17">
        <v>0.29878048780487798</v>
      </c>
      <c r="T15" s="17">
        <v>0.23529411764705899</v>
      </c>
      <c r="U15" s="17">
        <v>0.37037037037037002</v>
      </c>
      <c r="V15" s="17">
        <v>0.25454545454545502</v>
      </c>
      <c r="W15" s="17">
        <v>0.19642857142857101</v>
      </c>
      <c r="X15" s="17">
        <v>0.26315789473684198</v>
      </c>
      <c r="Y15" s="17">
        <v>0.236363636363636</v>
      </c>
      <c r="Z15" s="17">
        <v>0.14285714285714299</v>
      </c>
      <c r="AA15" s="17">
        <v>0.25925925925925902</v>
      </c>
      <c r="AB15" s="17">
        <v>0.33333333333333298</v>
      </c>
      <c r="AC15" s="17">
        <v>0.24324324324324301</v>
      </c>
      <c r="AD15" s="17">
        <v>0.33333333333333298</v>
      </c>
      <c r="AE15" s="17"/>
      <c r="AF15" s="17">
        <v>0.29528535980148901</v>
      </c>
      <c r="AG15" s="17">
        <v>0.22340425531914901</v>
      </c>
      <c r="AH15" s="17"/>
      <c r="AI15" s="17">
        <v>0.28440366972477099</v>
      </c>
      <c r="AJ15" s="17">
        <v>0.238095238095238</v>
      </c>
      <c r="AK15" s="17">
        <v>0.34426229508196698</v>
      </c>
      <c r="AL15" s="17"/>
      <c r="AM15" s="17">
        <v>0.20689655172413801</v>
      </c>
      <c r="AN15" s="17">
        <v>0.296296296296296</v>
      </c>
      <c r="AO15" s="17">
        <v>0.31343283582089598</v>
      </c>
      <c r="AP15" s="17"/>
      <c r="AQ15" s="17">
        <v>0.241935483870968</v>
      </c>
      <c r="AR15" s="17">
        <v>0.294303797468354</v>
      </c>
      <c r="AS15" s="17"/>
      <c r="AT15" s="17">
        <v>0.21910112359550599</v>
      </c>
      <c r="AU15" s="17">
        <v>0.280241935483871</v>
      </c>
      <c r="AV15" s="17"/>
      <c r="AW15" s="17">
        <v>0.36464088397790101</v>
      </c>
      <c r="AX15" s="17">
        <v>0.23</v>
      </c>
      <c r="AY15" s="17"/>
      <c r="AZ15" s="17">
        <v>0.29411764705882298</v>
      </c>
      <c r="BA15" s="17">
        <v>0.24552429667519199</v>
      </c>
      <c r="BB15" s="17"/>
      <c r="BC15" s="17">
        <v>0.26285714285714301</v>
      </c>
      <c r="BD15" s="17">
        <v>0.28205128205128199</v>
      </c>
      <c r="BE15" s="17"/>
      <c r="BF15" s="17">
        <v>0.173913043478261</v>
      </c>
      <c r="BG15" s="17">
        <v>0.320754716981132</v>
      </c>
      <c r="BH15" s="17"/>
      <c r="BI15" s="17">
        <v>0.27160493827160498</v>
      </c>
      <c r="BJ15" s="17">
        <v>0.269230769230769</v>
      </c>
      <c r="BK15" s="17"/>
      <c r="BL15" s="17">
        <v>0.3359375</v>
      </c>
      <c r="BM15" s="17">
        <v>0.22434367541766101</v>
      </c>
    </row>
    <row r="16" spans="2:65" x14ac:dyDescent="0.3">
      <c r="B16" s="14" t="s">
        <v>78</v>
      </c>
      <c r="C16" s="18">
        <v>0.25507246376811599</v>
      </c>
      <c r="D16" s="18">
        <v>0.32407407407407401</v>
      </c>
      <c r="E16" s="18">
        <v>0.202216066481994</v>
      </c>
      <c r="F16" s="18"/>
      <c r="G16" s="18">
        <v>-2.0833333333333301E-2</v>
      </c>
      <c r="H16" s="18">
        <v>0.31472081218274101</v>
      </c>
      <c r="I16" s="18">
        <v>0.26277372262773702</v>
      </c>
      <c r="J16" s="18">
        <v>0.242990654205607</v>
      </c>
      <c r="K16" s="18">
        <v>0.31506849315068503</v>
      </c>
      <c r="L16" s="18">
        <v>0.38750000000000001</v>
      </c>
      <c r="M16" s="18"/>
      <c r="N16" s="18">
        <v>0.37037037037037002</v>
      </c>
      <c r="O16" s="18">
        <v>0.186440677966102</v>
      </c>
      <c r="P16" s="18">
        <v>0.204301075268817</v>
      </c>
      <c r="Q16" s="18">
        <v>0.21212121212121199</v>
      </c>
      <c r="R16" s="18"/>
      <c r="S16" s="18">
        <v>0.20121951219512199</v>
      </c>
      <c r="T16" s="18">
        <v>0.27941176470588203</v>
      </c>
      <c r="U16" s="18">
        <v>3.7037037037037E-2</v>
      </c>
      <c r="V16" s="18">
        <v>0.32727272727272699</v>
      </c>
      <c r="W16" s="18">
        <v>0.375</v>
      </c>
      <c r="X16" s="18">
        <v>0.27631578947368401</v>
      </c>
      <c r="Y16" s="18">
        <v>0.218181818181818</v>
      </c>
      <c r="Z16" s="18">
        <v>0.5</v>
      </c>
      <c r="AA16" s="18">
        <v>0.28395061728395099</v>
      </c>
      <c r="AB16" s="18">
        <v>0.17777777777777801</v>
      </c>
      <c r="AC16" s="18">
        <v>0.27027027027027001</v>
      </c>
      <c r="AD16" s="18">
        <v>0.25</v>
      </c>
      <c r="AE16" s="18"/>
      <c r="AF16" s="18">
        <v>0.21588089330024801</v>
      </c>
      <c r="AG16" s="18">
        <v>0.31205673758865199</v>
      </c>
      <c r="AH16" s="18"/>
      <c r="AI16" s="18">
        <v>0.23853211009174299</v>
      </c>
      <c r="AJ16" s="18">
        <v>0.33333333333333298</v>
      </c>
      <c r="AK16" s="18">
        <v>0.114754098360656</v>
      </c>
      <c r="AL16" s="18"/>
      <c r="AM16" s="18">
        <v>0.55172413793103403</v>
      </c>
      <c r="AN16" s="18">
        <v>0.18518518518518501</v>
      </c>
      <c r="AO16" s="18">
        <v>8.9552238805970102E-2</v>
      </c>
      <c r="AP16" s="18"/>
      <c r="AQ16" s="18">
        <v>0.32258064516128998</v>
      </c>
      <c r="AR16" s="18">
        <v>0.177215189873418</v>
      </c>
      <c r="AS16" s="18"/>
      <c r="AT16" s="18">
        <v>0.37078651685393299</v>
      </c>
      <c r="AU16" s="18">
        <v>0.22177419354838701</v>
      </c>
      <c r="AV16" s="18"/>
      <c r="AW16" s="18">
        <v>6.0773480662983499E-2</v>
      </c>
      <c r="AX16" s="18">
        <v>0.32600000000000001</v>
      </c>
      <c r="AY16" s="18"/>
      <c r="AZ16" s="18">
        <v>0.15916955017300999</v>
      </c>
      <c r="BA16" s="18">
        <v>0.32992327365728902</v>
      </c>
      <c r="BB16" s="18"/>
      <c r="BC16" s="18">
        <v>0.28571428571428598</v>
      </c>
      <c r="BD16" s="18">
        <v>0.20512820512820501</v>
      </c>
      <c r="BE16" s="18"/>
      <c r="BF16" s="18">
        <v>0.47826086956521702</v>
      </c>
      <c r="BG16" s="18">
        <v>0.160377358490566</v>
      </c>
      <c r="BH16" s="18"/>
      <c r="BI16" s="18">
        <v>0.24691358024691401</v>
      </c>
      <c r="BJ16" s="18">
        <v>0.25083612040133801</v>
      </c>
      <c r="BK16" s="18"/>
      <c r="BL16" s="18">
        <v>0.11328125</v>
      </c>
      <c r="BM16" s="18">
        <v>0.346062052505967</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2" t="s">
        <v>461</v>
      </c>
      <c r="E2" s="29"/>
      <c r="F2" s="29"/>
      <c r="G2" s="29"/>
    </row>
    <row r="6" spans="2:7" ht="49.95" customHeight="1" x14ac:dyDescent="0.3">
      <c r="B6" s="16" t="s">
        <v>15</v>
      </c>
      <c r="C6" s="16" t="s">
        <v>448</v>
      </c>
      <c r="D6" s="16" t="s">
        <v>449</v>
      </c>
      <c r="E6" s="16" t="s">
        <v>447</v>
      </c>
      <c r="F6" s="16" t="s">
        <v>450</v>
      </c>
    </row>
    <row r="7" spans="2:7" x14ac:dyDescent="0.3">
      <c r="B7" s="14" t="s">
        <v>400</v>
      </c>
      <c r="C7" s="13">
        <v>0.29074889867841403</v>
      </c>
      <c r="D7" s="13">
        <v>0.259911894273128</v>
      </c>
      <c r="E7" s="13">
        <v>0.236417033773862</v>
      </c>
      <c r="F7" s="13">
        <v>0.287812041116006</v>
      </c>
    </row>
    <row r="8" spans="2:7" x14ac:dyDescent="0.3">
      <c r="B8" s="14" t="s">
        <v>71</v>
      </c>
      <c r="C8" s="13">
        <v>0.37591776798825299</v>
      </c>
      <c r="D8" s="13">
        <v>0.38619676945668102</v>
      </c>
      <c r="E8" s="13">
        <v>0.31864904552129197</v>
      </c>
      <c r="F8" s="13">
        <v>0.37444933920704798</v>
      </c>
    </row>
    <row r="9" spans="2:7" x14ac:dyDescent="0.3">
      <c r="B9" s="14" t="s">
        <v>401</v>
      </c>
      <c r="C9" s="13">
        <v>0.18942731277533001</v>
      </c>
      <c r="D9" s="13">
        <v>0.18061674008810599</v>
      </c>
      <c r="E9" s="13">
        <v>0.26138032305433201</v>
      </c>
      <c r="F9" s="13">
        <v>0.124816446402349</v>
      </c>
    </row>
    <row r="10" spans="2:7" x14ac:dyDescent="0.3">
      <c r="B10" s="14" t="s">
        <v>73</v>
      </c>
      <c r="C10" s="13">
        <v>8.07635829662261E-2</v>
      </c>
      <c r="D10" s="13">
        <v>9.3979441997063096E-2</v>
      </c>
      <c r="E10" s="13">
        <v>0.110132158590308</v>
      </c>
      <c r="F10" s="13">
        <v>0.124816446402349</v>
      </c>
    </row>
    <row r="11" spans="2:7" x14ac:dyDescent="0.3">
      <c r="B11" s="14" t="s">
        <v>402</v>
      </c>
      <c r="C11" s="13">
        <v>4.25844346549192E-2</v>
      </c>
      <c r="D11" s="13">
        <v>5.7268722466960402E-2</v>
      </c>
      <c r="E11" s="13">
        <v>4.4052863436123399E-2</v>
      </c>
      <c r="F11" s="13">
        <v>6.9016152716593199E-2</v>
      </c>
    </row>
    <row r="12" spans="2:7" x14ac:dyDescent="0.3">
      <c r="B12" s="14" t="s">
        <v>91</v>
      </c>
      <c r="C12" s="13">
        <v>2.0558002936857601E-2</v>
      </c>
      <c r="D12" s="13">
        <v>2.2026431718061699E-2</v>
      </c>
      <c r="E12" s="13">
        <v>2.93685756240822E-2</v>
      </c>
      <c r="F12" s="13">
        <v>1.9089574155653401E-2</v>
      </c>
    </row>
    <row r="13" spans="2:7" x14ac:dyDescent="0.3">
      <c r="B13" s="19" t="s">
        <v>76</v>
      </c>
      <c r="C13" s="17">
        <v>0.66666666666666696</v>
      </c>
      <c r="D13" s="17">
        <v>0.64610866372980902</v>
      </c>
      <c r="E13" s="17">
        <v>0.55506607929515395</v>
      </c>
      <c r="F13" s="17">
        <v>0.66226138032305404</v>
      </c>
    </row>
    <row r="14" spans="2:7" x14ac:dyDescent="0.3">
      <c r="B14" s="19" t="s">
        <v>77</v>
      </c>
      <c r="C14" s="17">
        <v>0.123348017621145</v>
      </c>
      <c r="D14" s="17">
        <v>0.151248164464024</v>
      </c>
      <c r="E14" s="17">
        <v>0.154185022026432</v>
      </c>
      <c r="F14" s="17">
        <v>0.19383259911894299</v>
      </c>
    </row>
    <row r="15" spans="2:7" x14ac:dyDescent="0.3">
      <c r="B15" s="19" t="s">
        <v>78</v>
      </c>
      <c r="C15" s="18">
        <v>0.54331864904552096</v>
      </c>
      <c r="D15" s="18">
        <v>0.49486049926578601</v>
      </c>
      <c r="E15" s="18">
        <v>0.40088105726872197</v>
      </c>
      <c r="F15" s="18">
        <v>0.46842878120411202</v>
      </c>
    </row>
    <row r="16" spans="2:7" x14ac:dyDescent="0.3">
      <c r="B16" s="15" t="s">
        <v>184</v>
      </c>
      <c r="C16" s="15"/>
      <c r="D16" s="15"/>
      <c r="E16" s="15"/>
      <c r="F16" s="15"/>
    </row>
    <row r="17" spans="2:2" x14ac:dyDescent="0.3">
      <c r="B17" t="s">
        <v>80</v>
      </c>
    </row>
    <row r="18" spans="2:2" x14ac:dyDescent="0.3">
      <c r="B18" t="s">
        <v>81</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681</v>
      </c>
      <c r="D7" s="10">
        <v>331</v>
      </c>
      <c r="E7" s="10">
        <v>347</v>
      </c>
      <c r="F7" s="10"/>
      <c r="G7" s="10">
        <v>83</v>
      </c>
      <c r="H7" s="10">
        <v>188</v>
      </c>
      <c r="I7" s="10">
        <v>146</v>
      </c>
      <c r="J7" s="10">
        <v>103</v>
      </c>
      <c r="K7" s="10">
        <v>71</v>
      </c>
      <c r="L7" s="10">
        <v>90</v>
      </c>
      <c r="M7" s="10"/>
      <c r="N7" s="10">
        <v>228</v>
      </c>
      <c r="O7" s="10">
        <v>170</v>
      </c>
      <c r="P7" s="10">
        <v>92</v>
      </c>
      <c r="Q7" s="10">
        <v>183</v>
      </c>
      <c r="R7" s="10"/>
      <c r="S7" s="10">
        <v>135</v>
      </c>
      <c r="T7" s="10">
        <v>80</v>
      </c>
      <c r="U7" s="10">
        <v>32</v>
      </c>
      <c r="V7" s="10">
        <v>62</v>
      </c>
      <c r="W7" s="10">
        <v>59</v>
      </c>
      <c r="X7" s="10">
        <v>71</v>
      </c>
      <c r="Y7" s="10">
        <v>54</v>
      </c>
      <c r="Z7" s="10">
        <v>18</v>
      </c>
      <c r="AA7" s="10">
        <v>71</v>
      </c>
      <c r="AB7" s="10">
        <v>51</v>
      </c>
      <c r="AC7" s="10">
        <v>37</v>
      </c>
      <c r="AD7" s="10">
        <v>11</v>
      </c>
      <c r="AE7" s="10"/>
      <c r="AF7" s="10">
        <v>400</v>
      </c>
      <c r="AG7" s="10">
        <v>278</v>
      </c>
      <c r="AH7" s="10"/>
      <c r="AI7" s="10">
        <v>117</v>
      </c>
      <c r="AJ7" s="10">
        <v>36</v>
      </c>
      <c r="AK7" s="10">
        <v>171</v>
      </c>
      <c r="AL7" s="10"/>
      <c r="AM7" s="10">
        <v>35</v>
      </c>
      <c r="AN7" s="10">
        <v>25</v>
      </c>
      <c r="AO7" s="10">
        <v>66</v>
      </c>
      <c r="AP7" s="10"/>
      <c r="AQ7" s="10">
        <v>344</v>
      </c>
      <c r="AR7" s="10">
        <v>336</v>
      </c>
      <c r="AS7" s="10"/>
      <c r="AT7" s="10">
        <v>174</v>
      </c>
      <c r="AU7" s="10">
        <v>490</v>
      </c>
      <c r="AV7" s="10"/>
      <c r="AW7" s="10">
        <v>174</v>
      </c>
      <c r="AX7" s="10">
        <v>499</v>
      </c>
      <c r="AY7" s="10"/>
      <c r="AZ7" s="10">
        <v>280</v>
      </c>
      <c r="BA7" s="10">
        <v>393</v>
      </c>
      <c r="BB7" s="10"/>
      <c r="BC7" s="10">
        <v>169</v>
      </c>
      <c r="BD7" s="10">
        <v>108</v>
      </c>
      <c r="BE7" s="10"/>
      <c r="BF7" s="10">
        <v>70</v>
      </c>
      <c r="BG7" s="10">
        <v>99</v>
      </c>
      <c r="BH7" s="10"/>
      <c r="BI7" s="10">
        <v>69</v>
      </c>
      <c r="BJ7" s="10">
        <v>607</v>
      </c>
      <c r="BK7" s="10"/>
      <c r="BL7" s="10">
        <v>268</v>
      </c>
      <c r="BM7" s="10">
        <v>400</v>
      </c>
    </row>
    <row r="8" spans="2:65" x14ac:dyDescent="0.3">
      <c r="B8" s="14" t="s">
        <v>400</v>
      </c>
      <c r="C8" s="13">
        <v>0.236417033773862</v>
      </c>
      <c r="D8" s="13">
        <v>0.21148036253776401</v>
      </c>
      <c r="E8" s="13">
        <v>0.25936599423631101</v>
      </c>
      <c r="F8" s="13"/>
      <c r="G8" s="13">
        <v>0.313253012048193</v>
      </c>
      <c r="H8" s="13">
        <v>0.25531914893617003</v>
      </c>
      <c r="I8" s="13">
        <v>0.232876712328767</v>
      </c>
      <c r="J8" s="13">
        <v>0.223300970873786</v>
      </c>
      <c r="K8" s="13">
        <v>0.169014084507042</v>
      </c>
      <c r="L8" s="13">
        <v>0.2</v>
      </c>
      <c r="M8" s="13"/>
      <c r="N8" s="13">
        <v>0.21052631578947401</v>
      </c>
      <c r="O8" s="13">
        <v>0.21176470588235299</v>
      </c>
      <c r="P8" s="13">
        <v>0.30434782608695699</v>
      </c>
      <c r="Q8" s="13">
        <v>0.25683060109289602</v>
      </c>
      <c r="R8" s="13"/>
      <c r="S8" s="13">
        <v>0.18518518518518501</v>
      </c>
      <c r="T8" s="13">
        <v>0.3125</v>
      </c>
      <c r="U8" s="13">
        <v>0.125</v>
      </c>
      <c r="V8" s="13">
        <v>0.225806451612903</v>
      </c>
      <c r="W8" s="13">
        <v>0.169491525423729</v>
      </c>
      <c r="X8" s="13">
        <v>0.28169014084506999</v>
      </c>
      <c r="Y8" s="13">
        <v>0.25925925925925902</v>
      </c>
      <c r="Z8" s="13">
        <v>0.22222222222222199</v>
      </c>
      <c r="AA8" s="13">
        <v>0.25352112676056299</v>
      </c>
      <c r="AB8" s="13">
        <v>0.31372549019607798</v>
      </c>
      <c r="AC8" s="13">
        <v>0.21621621621621601</v>
      </c>
      <c r="AD8" s="13">
        <v>0.27272727272727298</v>
      </c>
      <c r="AE8" s="13"/>
      <c r="AF8" s="13">
        <v>0.255</v>
      </c>
      <c r="AG8" s="13">
        <v>0.20863309352518</v>
      </c>
      <c r="AH8" s="13"/>
      <c r="AI8" s="13">
        <v>0.23931623931623899</v>
      </c>
      <c r="AJ8" s="13">
        <v>0.44444444444444398</v>
      </c>
      <c r="AK8" s="13">
        <v>0.22222222222222199</v>
      </c>
      <c r="AL8" s="13"/>
      <c r="AM8" s="13">
        <v>0.34285714285714303</v>
      </c>
      <c r="AN8" s="13">
        <v>0.32</v>
      </c>
      <c r="AO8" s="13">
        <v>0.18181818181818199</v>
      </c>
      <c r="AP8" s="13"/>
      <c r="AQ8" s="13">
        <v>0.27616279069767402</v>
      </c>
      <c r="AR8" s="13">
        <v>0.19642857142857101</v>
      </c>
      <c r="AS8" s="13"/>
      <c r="AT8" s="13">
        <v>0.24137931034482801</v>
      </c>
      <c r="AU8" s="13">
        <v>0.240816326530612</v>
      </c>
      <c r="AV8" s="13"/>
      <c r="AW8" s="13">
        <v>0.24137931034482801</v>
      </c>
      <c r="AX8" s="13">
        <v>0.23446893787575199</v>
      </c>
      <c r="AY8" s="13"/>
      <c r="AZ8" s="13">
        <v>0.217857142857143</v>
      </c>
      <c r="BA8" s="13">
        <v>0.24936386768447799</v>
      </c>
      <c r="BB8" s="13"/>
      <c r="BC8" s="13">
        <v>0.33136094674556199</v>
      </c>
      <c r="BD8" s="13">
        <v>0.22222222222222199</v>
      </c>
      <c r="BE8" s="13"/>
      <c r="BF8" s="13">
        <v>0.32857142857142901</v>
      </c>
      <c r="BG8" s="13">
        <v>0.33333333333333298</v>
      </c>
      <c r="BH8" s="13"/>
      <c r="BI8" s="13">
        <v>0.31884057971014501</v>
      </c>
      <c r="BJ8" s="13">
        <v>0.228995057660626</v>
      </c>
      <c r="BK8" s="13"/>
      <c r="BL8" s="13">
        <v>0.20895522388059701</v>
      </c>
      <c r="BM8" s="13">
        <v>0.2525</v>
      </c>
    </row>
    <row r="9" spans="2:65" x14ac:dyDescent="0.3">
      <c r="B9" s="14" t="s">
        <v>71</v>
      </c>
      <c r="C9" s="13">
        <v>0.31864904552129197</v>
      </c>
      <c r="D9" s="13">
        <v>0.32628398791540802</v>
      </c>
      <c r="E9" s="13">
        <v>0.31412103746397702</v>
      </c>
      <c r="F9" s="13"/>
      <c r="G9" s="13">
        <v>0.38554216867469898</v>
      </c>
      <c r="H9" s="13">
        <v>0.32446808510638298</v>
      </c>
      <c r="I9" s="13">
        <v>0.32191780821917798</v>
      </c>
      <c r="J9" s="13">
        <v>0.32038834951456302</v>
      </c>
      <c r="K9" s="13">
        <v>0.22535211267605601</v>
      </c>
      <c r="L9" s="13">
        <v>0.31111111111111101</v>
      </c>
      <c r="M9" s="13"/>
      <c r="N9" s="13">
        <v>0.34210526315789502</v>
      </c>
      <c r="O9" s="13">
        <v>0.28235294117647097</v>
      </c>
      <c r="P9" s="13">
        <v>0.27173913043478298</v>
      </c>
      <c r="Q9" s="13">
        <v>0.34426229508196698</v>
      </c>
      <c r="R9" s="13"/>
      <c r="S9" s="13">
        <v>0.37037037037037002</v>
      </c>
      <c r="T9" s="13">
        <v>0.3125</v>
      </c>
      <c r="U9" s="13">
        <v>0.25</v>
      </c>
      <c r="V9" s="13">
        <v>0.30645161290322598</v>
      </c>
      <c r="W9" s="13">
        <v>0.44067796610169502</v>
      </c>
      <c r="X9" s="13">
        <v>0.352112676056338</v>
      </c>
      <c r="Y9" s="13">
        <v>0.22222222222222199</v>
      </c>
      <c r="Z9" s="13">
        <v>0.27777777777777801</v>
      </c>
      <c r="AA9" s="13">
        <v>0.338028169014085</v>
      </c>
      <c r="AB9" s="13">
        <v>0.25490196078431399</v>
      </c>
      <c r="AC9" s="13">
        <v>0.18918918918918901</v>
      </c>
      <c r="AD9" s="13">
        <v>0.27272727272727298</v>
      </c>
      <c r="AE9" s="13"/>
      <c r="AF9" s="13">
        <v>0.32</v>
      </c>
      <c r="AG9" s="13">
        <v>0.31654676258992798</v>
      </c>
      <c r="AH9" s="13"/>
      <c r="AI9" s="13">
        <v>0.341880341880342</v>
      </c>
      <c r="AJ9" s="13">
        <v>0.22222222222222199</v>
      </c>
      <c r="AK9" s="13">
        <v>0.30409356725146203</v>
      </c>
      <c r="AL9" s="13"/>
      <c r="AM9" s="13">
        <v>0.34285714285714303</v>
      </c>
      <c r="AN9" s="13">
        <v>0.48</v>
      </c>
      <c r="AO9" s="13">
        <v>0.24242424242424199</v>
      </c>
      <c r="AP9" s="13"/>
      <c r="AQ9" s="13">
        <v>0.32267441860465101</v>
      </c>
      <c r="AR9" s="13">
        <v>0.31547619047619002</v>
      </c>
      <c r="AS9" s="13"/>
      <c r="AT9" s="13">
        <v>0.33908045977011497</v>
      </c>
      <c r="AU9" s="13">
        <v>0.31020408163265301</v>
      </c>
      <c r="AV9" s="13"/>
      <c r="AW9" s="13">
        <v>0.35057471264367801</v>
      </c>
      <c r="AX9" s="13">
        <v>0.30661322645290601</v>
      </c>
      <c r="AY9" s="13"/>
      <c r="AZ9" s="13">
        <v>0.3</v>
      </c>
      <c r="BA9" s="13">
        <v>0.33587786259542002</v>
      </c>
      <c r="BB9" s="13"/>
      <c r="BC9" s="13">
        <v>0.33727810650887602</v>
      </c>
      <c r="BD9" s="13">
        <v>0.26851851851851899</v>
      </c>
      <c r="BE9" s="13"/>
      <c r="BF9" s="13">
        <v>0.3</v>
      </c>
      <c r="BG9" s="13">
        <v>0.36363636363636398</v>
      </c>
      <c r="BH9" s="13"/>
      <c r="BI9" s="13">
        <v>0.28985507246376802</v>
      </c>
      <c r="BJ9" s="13">
        <v>0.32289950576606302</v>
      </c>
      <c r="BK9" s="13"/>
      <c r="BL9" s="13">
        <v>0.31343283582089598</v>
      </c>
      <c r="BM9" s="13">
        <v>0.32250000000000001</v>
      </c>
    </row>
    <row r="10" spans="2:65" x14ac:dyDescent="0.3">
      <c r="B10" s="14" t="s">
        <v>401</v>
      </c>
      <c r="C10" s="13">
        <v>0.26138032305433201</v>
      </c>
      <c r="D10" s="13">
        <v>0.265861027190332</v>
      </c>
      <c r="E10" s="13">
        <v>0.253602305475504</v>
      </c>
      <c r="F10" s="13"/>
      <c r="G10" s="13">
        <v>0.16867469879518099</v>
      </c>
      <c r="H10" s="13">
        <v>0.26063829787234</v>
      </c>
      <c r="I10" s="13">
        <v>0.232876712328767</v>
      </c>
      <c r="J10" s="13">
        <v>0.242718446601942</v>
      </c>
      <c r="K10" s="13">
        <v>0.36619718309859201</v>
      </c>
      <c r="L10" s="13">
        <v>0.33333333333333298</v>
      </c>
      <c r="M10" s="13"/>
      <c r="N10" s="13">
        <v>0.232456140350877</v>
      </c>
      <c r="O10" s="13">
        <v>0.35294117647058798</v>
      </c>
      <c r="P10" s="13">
        <v>0.23913043478260901</v>
      </c>
      <c r="Q10" s="13">
        <v>0.22404371584699501</v>
      </c>
      <c r="R10" s="13"/>
      <c r="S10" s="13">
        <v>0.266666666666667</v>
      </c>
      <c r="T10" s="13">
        <v>0.22500000000000001</v>
      </c>
      <c r="U10" s="13">
        <v>0.34375</v>
      </c>
      <c r="V10" s="13">
        <v>0.16129032258064499</v>
      </c>
      <c r="W10" s="13">
        <v>0.25423728813559299</v>
      </c>
      <c r="X10" s="13">
        <v>0.183098591549296</v>
      </c>
      <c r="Y10" s="13">
        <v>0.37037037037037002</v>
      </c>
      <c r="Z10" s="13">
        <v>0.27777777777777801</v>
      </c>
      <c r="AA10" s="13">
        <v>0.29577464788732399</v>
      </c>
      <c r="AB10" s="13">
        <v>0.25490196078431399</v>
      </c>
      <c r="AC10" s="13">
        <v>0.37837837837837801</v>
      </c>
      <c r="AD10" s="13">
        <v>0.18181818181818199</v>
      </c>
      <c r="AE10" s="13"/>
      <c r="AF10" s="13">
        <v>0.2525</v>
      </c>
      <c r="AG10" s="13">
        <v>0.27338129496402902</v>
      </c>
      <c r="AH10" s="13"/>
      <c r="AI10" s="13">
        <v>0.23931623931623899</v>
      </c>
      <c r="AJ10" s="13">
        <v>0.25</v>
      </c>
      <c r="AK10" s="13">
        <v>0.27485380116959102</v>
      </c>
      <c r="AL10" s="13"/>
      <c r="AM10" s="13">
        <v>0.14285714285714299</v>
      </c>
      <c r="AN10" s="13">
        <v>0.08</v>
      </c>
      <c r="AO10" s="13">
        <v>0.36363636363636398</v>
      </c>
      <c r="AP10" s="13"/>
      <c r="AQ10" s="13">
        <v>0.232558139534884</v>
      </c>
      <c r="AR10" s="13">
        <v>0.288690476190476</v>
      </c>
      <c r="AS10" s="13"/>
      <c r="AT10" s="13">
        <v>0.247126436781609</v>
      </c>
      <c r="AU10" s="13">
        <v>0.26326530612244903</v>
      </c>
      <c r="AV10" s="13"/>
      <c r="AW10" s="13">
        <v>0.23563218390804599</v>
      </c>
      <c r="AX10" s="13">
        <v>0.27254509018036099</v>
      </c>
      <c r="AY10" s="13"/>
      <c r="AZ10" s="13">
        <v>0.28928571428571398</v>
      </c>
      <c r="BA10" s="13">
        <v>0.244274809160305</v>
      </c>
      <c r="BB10" s="13"/>
      <c r="BC10" s="13">
        <v>0.21301775147929</v>
      </c>
      <c r="BD10" s="13">
        <v>0.32407407407407401</v>
      </c>
      <c r="BE10" s="13"/>
      <c r="BF10" s="13">
        <v>0.22857142857142901</v>
      </c>
      <c r="BG10" s="13">
        <v>0.20202020202020199</v>
      </c>
      <c r="BH10" s="13"/>
      <c r="BI10" s="13">
        <v>0.217391304347826</v>
      </c>
      <c r="BJ10" s="13">
        <v>0.26194398682042802</v>
      </c>
      <c r="BK10" s="13"/>
      <c r="BL10" s="13">
        <v>0.28358208955223901</v>
      </c>
      <c r="BM10" s="13">
        <v>0.24249999999999999</v>
      </c>
    </row>
    <row r="11" spans="2:65" x14ac:dyDescent="0.3">
      <c r="B11" s="14" t="s">
        <v>73</v>
      </c>
      <c r="C11" s="13">
        <v>0.110132158590308</v>
      </c>
      <c r="D11" s="13">
        <v>0.11480362537764401</v>
      </c>
      <c r="E11" s="13">
        <v>0.10662824207492801</v>
      </c>
      <c r="F11" s="13"/>
      <c r="G11" s="13">
        <v>8.4337349397590397E-2</v>
      </c>
      <c r="H11" s="13">
        <v>9.0425531914893595E-2</v>
      </c>
      <c r="I11" s="13">
        <v>0.150684931506849</v>
      </c>
      <c r="J11" s="13">
        <v>0.12621359223301001</v>
      </c>
      <c r="K11" s="13">
        <v>0.154929577464789</v>
      </c>
      <c r="L11" s="13">
        <v>5.5555555555555601E-2</v>
      </c>
      <c r="M11" s="13"/>
      <c r="N11" s="13">
        <v>0.144736842105263</v>
      </c>
      <c r="O11" s="13">
        <v>5.8823529411764698E-2</v>
      </c>
      <c r="P11" s="13">
        <v>0.13043478260869601</v>
      </c>
      <c r="Q11" s="13">
        <v>0.103825136612022</v>
      </c>
      <c r="R11" s="13"/>
      <c r="S11" s="13">
        <v>0.10370370370370401</v>
      </c>
      <c r="T11" s="13">
        <v>8.7499999999999994E-2</v>
      </c>
      <c r="U11" s="13">
        <v>0.125</v>
      </c>
      <c r="V11" s="13">
        <v>0.112903225806452</v>
      </c>
      <c r="W11" s="13">
        <v>8.4745762711864403E-2</v>
      </c>
      <c r="X11" s="13">
        <v>0.12676056338028199</v>
      </c>
      <c r="Y11" s="13">
        <v>9.2592592592592601E-2</v>
      </c>
      <c r="Z11" s="13">
        <v>0.16666666666666699</v>
      </c>
      <c r="AA11" s="13">
        <v>8.4507042253521097E-2</v>
      </c>
      <c r="AB11" s="13">
        <v>0.11764705882352899</v>
      </c>
      <c r="AC11" s="13">
        <v>0.162162162162162</v>
      </c>
      <c r="AD11" s="13">
        <v>0.27272727272727298</v>
      </c>
      <c r="AE11" s="13"/>
      <c r="AF11" s="13">
        <v>0.1</v>
      </c>
      <c r="AG11" s="13">
        <v>0.12589928057554001</v>
      </c>
      <c r="AH11" s="13"/>
      <c r="AI11" s="13">
        <v>0.102564102564103</v>
      </c>
      <c r="AJ11" s="13">
        <v>5.5555555555555601E-2</v>
      </c>
      <c r="AK11" s="13">
        <v>0.105263157894737</v>
      </c>
      <c r="AL11" s="13"/>
      <c r="AM11" s="13">
        <v>8.5714285714285701E-2</v>
      </c>
      <c r="AN11" s="13">
        <v>0.12</v>
      </c>
      <c r="AO11" s="13">
        <v>0.10606060606060599</v>
      </c>
      <c r="AP11" s="13"/>
      <c r="AQ11" s="13">
        <v>0.116279069767442</v>
      </c>
      <c r="AR11" s="13">
        <v>0.104166666666667</v>
      </c>
      <c r="AS11" s="13"/>
      <c r="AT11" s="13">
        <v>9.7701149425287404E-2</v>
      </c>
      <c r="AU11" s="13">
        <v>0.114285714285714</v>
      </c>
      <c r="AV11" s="13"/>
      <c r="AW11" s="13">
        <v>9.7701149425287404E-2</v>
      </c>
      <c r="AX11" s="13">
        <v>0.11422845691382801</v>
      </c>
      <c r="AY11" s="13"/>
      <c r="AZ11" s="13">
        <v>0.10357142857142899</v>
      </c>
      <c r="BA11" s="13">
        <v>0.11195928753180701</v>
      </c>
      <c r="BB11" s="13"/>
      <c r="BC11" s="13">
        <v>7.1005917159763302E-2</v>
      </c>
      <c r="BD11" s="13">
        <v>0.11111111111111099</v>
      </c>
      <c r="BE11" s="13"/>
      <c r="BF11" s="13">
        <v>7.1428571428571397E-2</v>
      </c>
      <c r="BG11" s="13">
        <v>7.0707070707070704E-2</v>
      </c>
      <c r="BH11" s="13"/>
      <c r="BI11" s="13">
        <v>0.101449275362319</v>
      </c>
      <c r="BJ11" s="13">
        <v>0.11202635914332799</v>
      </c>
      <c r="BK11" s="13"/>
      <c r="BL11" s="13">
        <v>0.10820895522388101</v>
      </c>
      <c r="BM11" s="13">
        <v>0.115</v>
      </c>
    </row>
    <row r="12" spans="2:65" x14ac:dyDescent="0.3">
      <c r="B12" s="14" t="s">
        <v>402</v>
      </c>
      <c r="C12" s="13">
        <v>4.4052863436123399E-2</v>
      </c>
      <c r="D12" s="13">
        <v>5.1359516616314202E-2</v>
      </c>
      <c r="E12" s="13">
        <v>3.7463976945245003E-2</v>
      </c>
      <c r="F12" s="13"/>
      <c r="G12" s="13">
        <v>3.6144578313252997E-2</v>
      </c>
      <c r="H12" s="13">
        <v>4.2553191489361701E-2</v>
      </c>
      <c r="I12" s="13">
        <v>3.42465753424658E-2</v>
      </c>
      <c r="J12" s="13">
        <v>5.8252427184466E-2</v>
      </c>
      <c r="K12" s="13">
        <v>4.2253521126760597E-2</v>
      </c>
      <c r="L12" s="13">
        <v>5.5555555555555601E-2</v>
      </c>
      <c r="M12" s="13"/>
      <c r="N12" s="13">
        <v>3.5087719298245598E-2</v>
      </c>
      <c r="O12" s="13">
        <v>7.0588235294117604E-2</v>
      </c>
      <c r="P12" s="13">
        <v>4.3478260869565202E-2</v>
      </c>
      <c r="Q12" s="13">
        <v>3.2786885245901599E-2</v>
      </c>
      <c r="R12" s="13"/>
      <c r="S12" s="13">
        <v>3.7037037037037E-2</v>
      </c>
      <c r="T12" s="13">
        <v>3.7499999999999999E-2</v>
      </c>
      <c r="U12" s="13">
        <v>0.125</v>
      </c>
      <c r="V12" s="13">
        <v>9.6774193548387094E-2</v>
      </c>
      <c r="W12" s="13">
        <v>3.3898305084745797E-2</v>
      </c>
      <c r="X12" s="13">
        <v>4.2253521126760597E-2</v>
      </c>
      <c r="Y12" s="13">
        <v>1.85185185185185E-2</v>
      </c>
      <c r="Z12" s="13">
        <v>0</v>
      </c>
      <c r="AA12" s="13">
        <v>2.8169014084507001E-2</v>
      </c>
      <c r="AB12" s="13">
        <v>3.9215686274509803E-2</v>
      </c>
      <c r="AC12" s="13">
        <v>5.4054054054054099E-2</v>
      </c>
      <c r="AD12" s="13">
        <v>0</v>
      </c>
      <c r="AE12" s="13"/>
      <c r="AF12" s="13">
        <v>4.4999999999999998E-2</v>
      </c>
      <c r="AG12" s="13">
        <v>4.3165467625899297E-2</v>
      </c>
      <c r="AH12" s="13"/>
      <c r="AI12" s="13">
        <v>5.1282051282051301E-2</v>
      </c>
      <c r="AJ12" s="13">
        <v>2.7777777777777801E-2</v>
      </c>
      <c r="AK12" s="13">
        <v>5.8479532163742701E-2</v>
      </c>
      <c r="AL12" s="13"/>
      <c r="AM12" s="13">
        <v>5.7142857142857099E-2</v>
      </c>
      <c r="AN12" s="13">
        <v>0</v>
      </c>
      <c r="AO12" s="13">
        <v>7.5757575757575801E-2</v>
      </c>
      <c r="AP12" s="13"/>
      <c r="AQ12" s="13">
        <v>3.4883720930232599E-2</v>
      </c>
      <c r="AR12" s="13">
        <v>5.3571428571428603E-2</v>
      </c>
      <c r="AS12" s="13"/>
      <c r="AT12" s="13">
        <v>4.0229885057471299E-2</v>
      </c>
      <c r="AU12" s="13">
        <v>4.4897959183673501E-2</v>
      </c>
      <c r="AV12" s="13"/>
      <c r="AW12" s="13">
        <v>4.0229885057471299E-2</v>
      </c>
      <c r="AX12" s="13">
        <v>4.60921843687375E-2</v>
      </c>
      <c r="AY12" s="13"/>
      <c r="AZ12" s="13">
        <v>5.3571428571428603E-2</v>
      </c>
      <c r="BA12" s="13">
        <v>3.8167938931297697E-2</v>
      </c>
      <c r="BB12" s="13"/>
      <c r="BC12" s="13">
        <v>3.5502958579881699E-2</v>
      </c>
      <c r="BD12" s="13">
        <v>3.7037037037037E-2</v>
      </c>
      <c r="BE12" s="13"/>
      <c r="BF12" s="13">
        <v>4.2857142857142899E-2</v>
      </c>
      <c r="BG12" s="13">
        <v>3.03030303030303E-2</v>
      </c>
      <c r="BH12" s="13"/>
      <c r="BI12" s="13">
        <v>5.7971014492753603E-2</v>
      </c>
      <c r="BJ12" s="13">
        <v>4.2833607907743002E-2</v>
      </c>
      <c r="BK12" s="13"/>
      <c r="BL12" s="13">
        <v>5.5970149253731297E-2</v>
      </c>
      <c r="BM12" s="13">
        <v>3.7499999999999999E-2</v>
      </c>
    </row>
    <row r="13" spans="2:65" x14ac:dyDescent="0.3">
      <c r="B13" s="14" t="s">
        <v>91</v>
      </c>
      <c r="C13" s="13">
        <v>2.93685756240822E-2</v>
      </c>
      <c r="D13" s="13">
        <v>3.0211480362537801E-2</v>
      </c>
      <c r="E13" s="13">
        <v>2.8818443804034598E-2</v>
      </c>
      <c r="F13" s="13"/>
      <c r="G13" s="13">
        <v>1.20481927710843E-2</v>
      </c>
      <c r="H13" s="13">
        <v>2.6595744680851099E-2</v>
      </c>
      <c r="I13" s="13">
        <v>2.7397260273972601E-2</v>
      </c>
      <c r="J13" s="13">
        <v>2.9126213592233E-2</v>
      </c>
      <c r="K13" s="13">
        <v>4.2253521126760597E-2</v>
      </c>
      <c r="L13" s="13">
        <v>4.4444444444444398E-2</v>
      </c>
      <c r="M13" s="13"/>
      <c r="N13" s="13">
        <v>3.5087719298245598E-2</v>
      </c>
      <c r="O13" s="13">
        <v>2.3529411764705899E-2</v>
      </c>
      <c r="P13" s="13">
        <v>1.0869565217391301E-2</v>
      </c>
      <c r="Q13" s="13">
        <v>3.8251366120218601E-2</v>
      </c>
      <c r="R13" s="13"/>
      <c r="S13" s="13">
        <v>3.7037037037037E-2</v>
      </c>
      <c r="T13" s="13">
        <v>2.5000000000000001E-2</v>
      </c>
      <c r="U13" s="13">
        <v>3.125E-2</v>
      </c>
      <c r="V13" s="13">
        <v>9.6774193548387094E-2</v>
      </c>
      <c r="W13" s="13">
        <v>1.6949152542372899E-2</v>
      </c>
      <c r="X13" s="13">
        <v>1.4084507042253501E-2</v>
      </c>
      <c r="Y13" s="13">
        <v>3.7037037037037E-2</v>
      </c>
      <c r="Z13" s="13">
        <v>5.5555555555555601E-2</v>
      </c>
      <c r="AA13" s="13">
        <v>0</v>
      </c>
      <c r="AB13" s="13">
        <v>1.9607843137254902E-2</v>
      </c>
      <c r="AC13" s="13">
        <v>0</v>
      </c>
      <c r="AD13" s="13">
        <v>0</v>
      </c>
      <c r="AE13" s="13"/>
      <c r="AF13" s="13">
        <v>2.75E-2</v>
      </c>
      <c r="AG13" s="13">
        <v>3.2374100719424502E-2</v>
      </c>
      <c r="AH13" s="13"/>
      <c r="AI13" s="13">
        <v>2.5641025641025599E-2</v>
      </c>
      <c r="AJ13" s="13">
        <v>0</v>
      </c>
      <c r="AK13" s="13">
        <v>3.5087719298245598E-2</v>
      </c>
      <c r="AL13" s="13"/>
      <c r="AM13" s="13">
        <v>2.8571428571428598E-2</v>
      </c>
      <c r="AN13" s="13">
        <v>0</v>
      </c>
      <c r="AO13" s="13">
        <v>3.03030303030303E-2</v>
      </c>
      <c r="AP13" s="13"/>
      <c r="AQ13" s="13">
        <v>1.74418604651163E-2</v>
      </c>
      <c r="AR13" s="13">
        <v>4.1666666666666699E-2</v>
      </c>
      <c r="AS13" s="13"/>
      <c r="AT13" s="13">
        <v>3.4482758620689703E-2</v>
      </c>
      <c r="AU13" s="13">
        <v>2.6530612244898E-2</v>
      </c>
      <c r="AV13" s="13"/>
      <c r="AW13" s="13">
        <v>3.4482758620689703E-2</v>
      </c>
      <c r="AX13" s="13">
        <v>2.6052104208416801E-2</v>
      </c>
      <c r="AY13" s="13"/>
      <c r="AZ13" s="13">
        <v>3.5714285714285698E-2</v>
      </c>
      <c r="BA13" s="13">
        <v>2.03562340966921E-2</v>
      </c>
      <c r="BB13" s="13"/>
      <c r="BC13" s="13">
        <v>1.18343195266272E-2</v>
      </c>
      <c r="BD13" s="13">
        <v>3.7037037037037E-2</v>
      </c>
      <c r="BE13" s="13"/>
      <c r="BF13" s="13">
        <v>2.8571428571428598E-2</v>
      </c>
      <c r="BG13" s="13">
        <v>0</v>
      </c>
      <c r="BH13" s="13"/>
      <c r="BI13" s="13">
        <v>1.4492753623188401E-2</v>
      </c>
      <c r="BJ13" s="13">
        <v>3.1301482701812197E-2</v>
      </c>
      <c r="BK13" s="13"/>
      <c r="BL13" s="13">
        <v>2.9850746268656699E-2</v>
      </c>
      <c r="BM13" s="13">
        <v>0.03</v>
      </c>
    </row>
    <row r="14" spans="2:65" x14ac:dyDescent="0.3">
      <c r="B14" s="14" t="s">
        <v>76</v>
      </c>
      <c r="C14" s="17">
        <v>0.55506607929515395</v>
      </c>
      <c r="D14" s="17">
        <v>0.53776435045317195</v>
      </c>
      <c r="E14" s="17">
        <v>0.57348703170028803</v>
      </c>
      <c r="F14" s="17"/>
      <c r="G14" s="17">
        <v>0.69879518072289204</v>
      </c>
      <c r="H14" s="17">
        <v>0.57978723404255295</v>
      </c>
      <c r="I14" s="17">
        <v>0.55479452054794498</v>
      </c>
      <c r="J14" s="17">
        <v>0.54368932038834905</v>
      </c>
      <c r="K14" s="17">
        <v>0.39436619718309901</v>
      </c>
      <c r="L14" s="17">
        <v>0.51111111111111096</v>
      </c>
      <c r="M14" s="17"/>
      <c r="N14" s="17">
        <v>0.55263157894736803</v>
      </c>
      <c r="O14" s="17">
        <v>0.49411764705882399</v>
      </c>
      <c r="P14" s="17">
        <v>0.57608695652173902</v>
      </c>
      <c r="Q14" s="17">
        <v>0.60109289617486295</v>
      </c>
      <c r="R14" s="17"/>
      <c r="S14" s="17">
        <v>0.55555555555555602</v>
      </c>
      <c r="T14" s="17">
        <v>0.625</v>
      </c>
      <c r="U14" s="17">
        <v>0.375</v>
      </c>
      <c r="V14" s="17">
        <v>0.532258064516129</v>
      </c>
      <c r="W14" s="17">
        <v>0.61016949152542399</v>
      </c>
      <c r="X14" s="17">
        <v>0.63380281690140805</v>
      </c>
      <c r="Y14" s="17">
        <v>0.48148148148148101</v>
      </c>
      <c r="Z14" s="17">
        <v>0.5</v>
      </c>
      <c r="AA14" s="17">
        <v>0.59154929577464799</v>
      </c>
      <c r="AB14" s="17">
        <v>0.56862745098039202</v>
      </c>
      <c r="AC14" s="17">
        <v>0.40540540540540498</v>
      </c>
      <c r="AD14" s="17">
        <v>0.54545454545454497</v>
      </c>
      <c r="AE14" s="17"/>
      <c r="AF14" s="17">
        <v>0.57499999999999996</v>
      </c>
      <c r="AG14" s="17">
        <v>0.52517985611510798</v>
      </c>
      <c r="AH14" s="17"/>
      <c r="AI14" s="17">
        <v>0.58119658119658102</v>
      </c>
      <c r="AJ14" s="17">
        <v>0.66666666666666696</v>
      </c>
      <c r="AK14" s="17">
        <v>0.52631578947368396</v>
      </c>
      <c r="AL14" s="17"/>
      <c r="AM14" s="17">
        <v>0.68571428571428605</v>
      </c>
      <c r="AN14" s="17">
        <v>0.8</v>
      </c>
      <c r="AO14" s="17">
        <v>0.42424242424242398</v>
      </c>
      <c r="AP14" s="17"/>
      <c r="AQ14" s="17">
        <v>0.59883720930232598</v>
      </c>
      <c r="AR14" s="17">
        <v>0.51190476190476197</v>
      </c>
      <c r="AS14" s="17"/>
      <c r="AT14" s="17">
        <v>0.58045977011494299</v>
      </c>
      <c r="AU14" s="17">
        <v>0.55102040816326503</v>
      </c>
      <c r="AV14" s="17"/>
      <c r="AW14" s="17">
        <v>0.59195402298850597</v>
      </c>
      <c r="AX14" s="17">
        <v>0.54108216432865697</v>
      </c>
      <c r="AY14" s="17"/>
      <c r="AZ14" s="17">
        <v>0.51785714285714302</v>
      </c>
      <c r="BA14" s="17">
        <v>0.58524173027989801</v>
      </c>
      <c r="BB14" s="17"/>
      <c r="BC14" s="17">
        <v>0.66863905325443795</v>
      </c>
      <c r="BD14" s="17">
        <v>0.49074074074074098</v>
      </c>
      <c r="BE14" s="17"/>
      <c r="BF14" s="17">
        <v>0.628571428571429</v>
      </c>
      <c r="BG14" s="17">
        <v>0.69696969696969702</v>
      </c>
      <c r="BH14" s="17"/>
      <c r="BI14" s="17">
        <v>0.60869565217391297</v>
      </c>
      <c r="BJ14" s="17">
        <v>0.55189456342668897</v>
      </c>
      <c r="BK14" s="17"/>
      <c r="BL14" s="17">
        <v>0.52238805970149205</v>
      </c>
      <c r="BM14" s="17">
        <v>0.57499999999999996</v>
      </c>
    </row>
    <row r="15" spans="2:65" x14ac:dyDescent="0.3">
      <c r="B15" s="14" t="s">
        <v>77</v>
      </c>
      <c r="C15" s="17">
        <v>0.154185022026432</v>
      </c>
      <c r="D15" s="17">
        <v>0.16616314199395801</v>
      </c>
      <c r="E15" s="17">
        <v>0.144092219020173</v>
      </c>
      <c r="F15" s="17"/>
      <c r="G15" s="17">
        <v>0.120481927710843</v>
      </c>
      <c r="H15" s="17">
        <v>0.13297872340425501</v>
      </c>
      <c r="I15" s="17">
        <v>0.184931506849315</v>
      </c>
      <c r="J15" s="17">
        <v>0.18446601941747601</v>
      </c>
      <c r="K15" s="17">
        <v>0.19718309859154901</v>
      </c>
      <c r="L15" s="17">
        <v>0.11111111111111099</v>
      </c>
      <c r="M15" s="17"/>
      <c r="N15" s="17">
        <v>0.179824561403509</v>
      </c>
      <c r="O15" s="17">
        <v>0.129411764705882</v>
      </c>
      <c r="P15" s="17">
        <v>0.173913043478261</v>
      </c>
      <c r="Q15" s="17">
        <v>0.13661202185792401</v>
      </c>
      <c r="R15" s="17"/>
      <c r="S15" s="17">
        <v>0.140740740740741</v>
      </c>
      <c r="T15" s="17">
        <v>0.125</v>
      </c>
      <c r="U15" s="17">
        <v>0.25</v>
      </c>
      <c r="V15" s="17">
        <v>0.209677419354839</v>
      </c>
      <c r="W15" s="17">
        <v>0.11864406779661001</v>
      </c>
      <c r="X15" s="17">
        <v>0.169014084507042</v>
      </c>
      <c r="Y15" s="17">
        <v>0.11111111111111099</v>
      </c>
      <c r="Z15" s="17">
        <v>0.16666666666666699</v>
      </c>
      <c r="AA15" s="17">
        <v>0.11267605633802801</v>
      </c>
      <c r="AB15" s="17">
        <v>0.15686274509803899</v>
      </c>
      <c r="AC15" s="17">
        <v>0.21621621621621601</v>
      </c>
      <c r="AD15" s="17">
        <v>0.27272727272727298</v>
      </c>
      <c r="AE15" s="17"/>
      <c r="AF15" s="17">
        <v>0.14499999999999999</v>
      </c>
      <c r="AG15" s="17">
        <v>0.16906474820143899</v>
      </c>
      <c r="AH15" s="17"/>
      <c r="AI15" s="17">
        <v>0.15384615384615399</v>
      </c>
      <c r="AJ15" s="17">
        <v>8.3333333333333301E-2</v>
      </c>
      <c r="AK15" s="17">
        <v>0.16374269005847999</v>
      </c>
      <c r="AL15" s="17"/>
      <c r="AM15" s="17">
        <v>0.14285714285714299</v>
      </c>
      <c r="AN15" s="17">
        <v>0.12</v>
      </c>
      <c r="AO15" s="17">
        <v>0.18181818181818199</v>
      </c>
      <c r="AP15" s="17"/>
      <c r="AQ15" s="17">
        <v>0.15116279069767399</v>
      </c>
      <c r="AR15" s="17">
        <v>0.15773809523809501</v>
      </c>
      <c r="AS15" s="17"/>
      <c r="AT15" s="17">
        <v>0.13793103448275901</v>
      </c>
      <c r="AU15" s="17">
        <v>0.159183673469388</v>
      </c>
      <c r="AV15" s="17"/>
      <c r="AW15" s="17">
        <v>0.13793103448275901</v>
      </c>
      <c r="AX15" s="17">
        <v>0.16032064128256501</v>
      </c>
      <c r="AY15" s="17"/>
      <c r="AZ15" s="17">
        <v>0.157142857142857</v>
      </c>
      <c r="BA15" s="17">
        <v>0.150127226463104</v>
      </c>
      <c r="BB15" s="17"/>
      <c r="BC15" s="17">
        <v>0.106508875739645</v>
      </c>
      <c r="BD15" s="17">
        <v>0.148148148148148</v>
      </c>
      <c r="BE15" s="17"/>
      <c r="BF15" s="17">
        <v>0.114285714285714</v>
      </c>
      <c r="BG15" s="17">
        <v>0.10101010101010099</v>
      </c>
      <c r="BH15" s="17"/>
      <c r="BI15" s="17">
        <v>0.15942028985507201</v>
      </c>
      <c r="BJ15" s="17">
        <v>0.154859967051071</v>
      </c>
      <c r="BK15" s="17"/>
      <c r="BL15" s="17">
        <v>0.164179104477612</v>
      </c>
      <c r="BM15" s="17">
        <v>0.1525</v>
      </c>
    </row>
    <row r="16" spans="2:65" x14ac:dyDescent="0.3">
      <c r="B16" s="14" t="s">
        <v>78</v>
      </c>
      <c r="C16" s="18">
        <v>0.40088105726872197</v>
      </c>
      <c r="D16" s="18">
        <v>0.37160120845921402</v>
      </c>
      <c r="E16" s="18">
        <v>0.42939481268011498</v>
      </c>
      <c r="F16" s="18"/>
      <c r="G16" s="18">
        <v>0.57831325301204795</v>
      </c>
      <c r="H16" s="18">
        <v>0.44680851063829802</v>
      </c>
      <c r="I16" s="18">
        <v>0.36986301369863001</v>
      </c>
      <c r="J16" s="18">
        <v>0.35922330097087402</v>
      </c>
      <c r="K16" s="18">
        <v>0.19718309859154901</v>
      </c>
      <c r="L16" s="18">
        <v>0.4</v>
      </c>
      <c r="M16" s="18"/>
      <c r="N16" s="18">
        <v>0.37280701754385998</v>
      </c>
      <c r="O16" s="18">
        <v>0.36470588235294099</v>
      </c>
      <c r="P16" s="18">
        <v>0.40217391304347799</v>
      </c>
      <c r="Q16" s="18">
        <v>0.46448087431694002</v>
      </c>
      <c r="R16" s="18"/>
      <c r="S16" s="18">
        <v>0.41481481481481502</v>
      </c>
      <c r="T16" s="18">
        <v>0.5</v>
      </c>
      <c r="U16" s="18">
        <v>0.125</v>
      </c>
      <c r="V16" s="18">
        <v>0.32258064516128998</v>
      </c>
      <c r="W16" s="18">
        <v>0.49152542372881303</v>
      </c>
      <c r="X16" s="18">
        <v>0.46478873239436602</v>
      </c>
      <c r="Y16" s="18">
        <v>0.37037037037037002</v>
      </c>
      <c r="Z16" s="18">
        <v>0.33333333333333298</v>
      </c>
      <c r="AA16" s="18">
        <v>0.47887323943662002</v>
      </c>
      <c r="AB16" s="18">
        <v>0.41176470588235298</v>
      </c>
      <c r="AC16" s="18">
        <v>0.18918918918918901</v>
      </c>
      <c r="AD16" s="18">
        <v>0.27272727272727298</v>
      </c>
      <c r="AE16" s="18"/>
      <c r="AF16" s="18">
        <v>0.43</v>
      </c>
      <c r="AG16" s="18">
        <v>0.35611510791366902</v>
      </c>
      <c r="AH16" s="18"/>
      <c r="AI16" s="18">
        <v>0.427350427350427</v>
      </c>
      <c r="AJ16" s="18">
        <v>0.58333333333333304</v>
      </c>
      <c r="AK16" s="18">
        <v>0.36257309941520499</v>
      </c>
      <c r="AL16" s="18"/>
      <c r="AM16" s="18">
        <v>0.54285714285714304</v>
      </c>
      <c r="AN16" s="18">
        <v>0.68</v>
      </c>
      <c r="AO16" s="18">
        <v>0.24242424242424199</v>
      </c>
      <c r="AP16" s="18"/>
      <c r="AQ16" s="18">
        <v>0.44767441860465101</v>
      </c>
      <c r="AR16" s="18">
        <v>0.35416666666666702</v>
      </c>
      <c r="AS16" s="18"/>
      <c r="AT16" s="18">
        <v>0.44252873563218398</v>
      </c>
      <c r="AU16" s="18">
        <v>0.39183673469387698</v>
      </c>
      <c r="AV16" s="18"/>
      <c r="AW16" s="18">
        <v>0.45402298850574702</v>
      </c>
      <c r="AX16" s="18">
        <v>0.38076152304609201</v>
      </c>
      <c r="AY16" s="18"/>
      <c r="AZ16" s="18">
        <v>0.36071428571428599</v>
      </c>
      <c r="BA16" s="18">
        <v>0.43511450381679401</v>
      </c>
      <c r="BB16" s="18"/>
      <c r="BC16" s="18">
        <v>0.56213017751479299</v>
      </c>
      <c r="BD16" s="18">
        <v>0.342592592592593</v>
      </c>
      <c r="BE16" s="18"/>
      <c r="BF16" s="18">
        <v>0.51428571428571401</v>
      </c>
      <c r="BG16" s="18">
        <v>0.59595959595959602</v>
      </c>
      <c r="BH16" s="18"/>
      <c r="BI16" s="18">
        <v>0.44927536231884102</v>
      </c>
      <c r="BJ16" s="18">
        <v>0.397034596375618</v>
      </c>
      <c r="BK16" s="18"/>
      <c r="BL16" s="18">
        <v>0.35820895522388102</v>
      </c>
      <c r="BM16" s="18">
        <v>0.42249999999999999</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681</v>
      </c>
      <c r="D7" s="10">
        <v>331</v>
      </c>
      <c r="E7" s="10">
        <v>347</v>
      </c>
      <c r="F7" s="10"/>
      <c r="G7" s="10">
        <v>83</v>
      </c>
      <c r="H7" s="10">
        <v>188</v>
      </c>
      <c r="I7" s="10">
        <v>146</v>
      </c>
      <c r="J7" s="10">
        <v>103</v>
      </c>
      <c r="K7" s="10">
        <v>71</v>
      </c>
      <c r="L7" s="10">
        <v>90</v>
      </c>
      <c r="M7" s="10"/>
      <c r="N7" s="10">
        <v>228</v>
      </c>
      <c r="O7" s="10">
        <v>170</v>
      </c>
      <c r="P7" s="10">
        <v>92</v>
      </c>
      <c r="Q7" s="10">
        <v>183</v>
      </c>
      <c r="R7" s="10"/>
      <c r="S7" s="10">
        <v>135</v>
      </c>
      <c r="T7" s="10">
        <v>80</v>
      </c>
      <c r="U7" s="10">
        <v>32</v>
      </c>
      <c r="V7" s="10">
        <v>62</v>
      </c>
      <c r="W7" s="10">
        <v>59</v>
      </c>
      <c r="X7" s="10">
        <v>71</v>
      </c>
      <c r="Y7" s="10">
        <v>54</v>
      </c>
      <c r="Z7" s="10">
        <v>18</v>
      </c>
      <c r="AA7" s="10">
        <v>71</v>
      </c>
      <c r="AB7" s="10">
        <v>51</v>
      </c>
      <c r="AC7" s="10">
        <v>37</v>
      </c>
      <c r="AD7" s="10">
        <v>11</v>
      </c>
      <c r="AE7" s="10"/>
      <c r="AF7" s="10">
        <v>400</v>
      </c>
      <c r="AG7" s="10">
        <v>278</v>
      </c>
      <c r="AH7" s="10"/>
      <c r="AI7" s="10">
        <v>117</v>
      </c>
      <c r="AJ7" s="10">
        <v>36</v>
      </c>
      <c r="AK7" s="10">
        <v>171</v>
      </c>
      <c r="AL7" s="10"/>
      <c r="AM7" s="10">
        <v>35</v>
      </c>
      <c r="AN7" s="10">
        <v>25</v>
      </c>
      <c r="AO7" s="10">
        <v>66</v>
      </c>
      <c r="AP7" s="10"/>
      <c r="AQ7" s="10">
        <v>344</v>
      </c>
      <c r="AR7" s="10">
        <v>336</v>
      </c>
      <c r="AS7" s="10"/>
      <c r="AT7" s="10">
        <v>174</v>
      </c>
      <c r="AU7" s="10">
        <v>490</v>
      </c>
      <c r="AV7" s="10"/>
      <c r="AW7" s="10">
        <v>174</v>
      </c>
      <c r="AX7" s="10">
        <v>499</v>
      </c>
      <c r="AY7" s="10"/>
      <c r="AZ7" s="10">
        <v>280</v>
      </c>
      <c r="BA7" s="10">
        <v>393</v>
      </c>
      <c r="BB7" s="10"/>
      <c r="BC7" s="10">
        <v>169</v>
      </c>
      <c r="BD7" s="10">
        <v>108</v>
      </c>
      <c r="BE7" s="10"/>
      <c r="BF7" s="10">
        <v>70</v>
      </c>
      <c r="BG7" s="10">
        <v>99</v>
      </c>
      <c r="BH7" s="10"/>
      <c r="BI7" s="10">
        <v>69</v>
      </c>
      <c r="BJ7" s="10">
        <v>607</v>
      </c>
      <c r="BK7" s="10"/>
      <c r="BL7" s="10">
        <v>268</v>
      </c>
      <c r="BM7" s="10">
        <v>400</v>
      </c>
    </row>
    <row r="8" spans="2:65" x14ac:dyDescent="0.3">
      <c r="B8" s="14" t="s">
        <v>400</v>
      </c>
      <c r="C8" s="13">
        <v>0.29074889867841403</v>
      </c>
      <c r="D8" s="13">
        <v>0.28700906344410898</v>
      </c>
      <c r="E8" s="13">
        <v>0.29682997118155602</v>
      </c>
      <c r="F8" s="13"/>
      <c r="G8" s="13">
        <v>0.30120481927710802</v>
      </c>
      <c r="H8" s="13">
        <v>0.29787234042553201</v>
      </c>
      <c r="I8" s="13">
        <v>0.267123287671233</v>
      </c>
      <c r="J8" s="13">
        <v>0.26213592233009703</v>
      </c>
      <c r="K8" s="13">
        <v>0.338028169014085</v>
      </c>
      <c r="L8" s="13">
        <v>0.3</v>
      </c>
      <c r="M8" s="13"/>
      <c r="N8" s="13">
        <v>0.30263157894736797</v>
      </c>
      <c r="O8" s="13">
        <v>0.21176470588235299</v>
      </c>
      <c r="P8" s="13">
        <v>0.315217391304348</v>
      </c>
      <c r="Q8" s="13">
        <v>0.32786885245901598</v>
      </c>
      <c r="R8" s="13"/>
      <c r="S8" s="13">
        <v>0.32592592592592601</v>
      </c>
      <c r="T8" s="13">
        <v>0.28749999999999998</v>
      </c>
      <c r="U8" s="13">
        <v>0.3125</v>
      </c>
      <c r="V8" s="13">
        <v>0.32258064516128998</v>
      </c>
      <c r="W8" s="13">
        <v>0.305084745762712</v>
      </c>
      <c r="X8" s="13">
        <v>0.323943661971831</v>
      </c>
      <c r="Y8" s="13">
        <v>0.27777777777777801</v>
      </c>
      <c r="Z8" s="13">
        <v>0.16666666666666699</v>
      </c>
      <c r="AA8" s="13">
        <v>0.23943661971831001</v>
      </c>
      <c r="AB8" s="13">
        <v>0.29411764705882398</v>
      </c>
      <c r="AC8" s="13">
        <v>0.18918918918918901</v>
      </c>
      <c r="AD8" s="13">
        <v>0.27272727272727298</v>
      </c>
      <c r="AE8" s="13"/>
      <c r="AF8" s="13">
        <v>0.30499999999999999</v>
      </c>
      <c r="AG8" s="13">
        <v>0.27338129496402902</v>
      </c>
      <c r="AH8" s="13"/>
      <c r="AI8" s="13">
        <v>0.29059829059829101</v>
      </c>
      <c r="AJ8" s="13">
        <v>0.33333333333333298</v>
      </c>
      <c r="AK8" s="13">
        <v>0.23976608187134499</v>
      </c>
      <c r="AL8" s="13"/>
      <c r="AM8" s="13">
        <v>0.45714285714285702</v>
      </c>
      <c r="AN8" s="13">
        <v>0.32</v>
      </c>
      <c r="AO8" s="13">
        <v>0.19696969696969699</v>
      </c>
      <c r="AP8" s="13"/>
      <c r="AQ8" s="13">
        <v>0.34011627906976699</v>
      </c>
      <c r="AR8" s="13">
        <v>0.24107142857142899</v>
      </c>
      <c r="AS8" s="13"/>
      <c r="AT8" s="13">
        <v>0.33908045977011497</v>
      </c>
      <c r="AU8" s="13">
        <v>0.27959183673469401</v>
      </c>
      <c r="AV8" s="13"/>
      <c r="AW8" s="13">
        <v>0.29885057471264398</v>
      </c>
      <c r="AX8" s="13">
        <v>0.29058116232464898</v>
      </c>
      <c r="AY8" s="13"/>
      <c r="AZ8" s="13">
        <v>0.23571428571428599</v>
      </c>
      <c r="BA8" s="13">
        <v>0.330788804071247</v>
      </c>
      <c r="BB8" s="13"/>
      <c r="BC8" s="13">
        <v>0.28402366863905298</v>
      </c>
      <c r="BD8" s="13">
        <v>0.296296296296296</v>
      </c>
      <c r="BE8" s="13"/>
      <c r="BF8" s="13">
        <v>0.25714285714285701</v>
      </c>
      <c r="BG8" s="13">
        <v>0.30303030303030298</v>
      </c>
      <c r="BH8" s="13"/>
      <c r="BI8" s="13">
        <v>0.28985507246376802</v>
      </c>
      <c r="BJ8" s="13">
        <v>0.29324546952224101</v>
      </c>
      <c r="BK8" s="13"/>
      <c r="BL8" s="13">
        <v>0.26492537313432801</v>
      </c>
      <c r="BM8" s="13">
        <v>0.31</v>
      </c>
    </row>
    <row r="9" spans="2:65" x14ac:dyDescent="0.3">
      <c r="B9" s="14" t="s">
        <v>71</v>
      </c>
      <c r="C9" s="13">
        <v>0.37591776798825299</v>
      </c>
      <c r="D9" s="13">
        <v>0.38972809667673702</v>
      </c>
      <c r="E9" s="13">
        <v>0.35734870317002898</v>
      </c>
      <c r="F9" s="13"/>
      <c r="G9" s="13">
        <v>0.33734939759036098</v>
      </c>
      <c r="H9" s="13">
        <v>0.39893617021276601</v>
      </c>
      <c r="I9" s="13">
        <v>0.37671232876712302</v>
      </c>
      <c r="J9" s="13">
        <v>0.33980582524271802</v>
      </c>
      <c r="K9" s="13">
        <v>0.352112676056338</v>
      </c>
      <c r="L9" s="13">
        <v>0.422222222222222</v>
      </c>
      <c r="M9" s="13"/>
      <c r="N9" s="13">
        <v>0.390350877192982</v>
      </c>
      <c r="O9" s="13">
        <v>0.35882352941176499</v>
      </c>
      <c r="P9" s="13">
        <v>0.35869565217391303</v>
      </c>
      <c r="Q9" s="13">
        <v>0.37704918032786899</v>
      </c>
      <c r="R9" s="13"/>
      <c r="S9" s="13">
        <v>0.33333333333333298</v>
      </c>
      <c r="T9" s="13">
        <v>0.33750000000000002</v>
      </c>
      <c r="U9" s="13">
        <v>0.1875</v>
      </c>
      <c r="V9" s="13">
        <v>0.33870967741935498</v>
      </c>
      <c r="W9" s="13">
        <v>0.47457627118644102</v>
      </c>
      <c r="X9" s="13">
        <v>0.42253521126760601</v>
      </c>
      <c r="Y9" s="13">
        <v>0.46296296296296302</v>
      </c>
      <c r="Z9" s="13">
        <v>0.38888888888888901</v>
      </c>
      <c r="AA9" s="13">
        <v>0.45070422535211302</v>
      </c>
      <c r="AB9" s="13">
        <v>0.37254901960784298</v>
      </c>
      <c r="AC9" s="13">
        <v>0.35135135135135098</v>
      </c>
      <c r="AD9" s="13">
        <v>0.27272727272727298</v>
      </c>
      <c r="AE9" s="13"/>
      <c r="AF9" s="13">
        <v>0.33500000000000002</v>
      </c>
      <c r="AG9" s="13">
        <v>0.42805755395683498</v>
      </c>
      <c r="AH9" s="13"/>
      <c r="AI9" s="13">
        <v>0.401709401709402</v>
      </c>
      <c r="AJ9" s="13">
        <v>0.38888888888888901</v>
      </c>
      <c r="AK9" s="13">
        <v>0.26900584795321603</v>
      </c>
      <c r="AL9" s="13"/>
      <c r="AM9" s="13">
        <v>0.314285714285714</v>
      </c>
      <c r="AN9" s="13">
        <v>0.48</v>
      </c>
      <c r="AO9" s="13">
        <v>0.37878787878787901</v>
      </c>
      <c r="AP9" s="13"/>
      <c r="AQ9" s="13">
        <v>0.38372093023255799</v>
      </c>
      <c r="AR9" s="13">
        <v>0.36904761904761901</v>
      </c>
      <c r="AS9" s="13"/>
      <c r="AT9" s="13">
        <v>0.36781609195402298</v>
      </c>
      <c r="AU9" s="13">
        <v>0.37755102040816302</v>
      </c>
      <c r="AV9" s="13"/>
      <c r="AW9" s="13">
        <v>0.34482758620689702</v>
      </c>
      <c r="AX9" s="13">
        <v>0.38476953907815598</v>
      </c>
      <c r="AY9" s="13"/>
      <c r="AZ9" s="13">
        <v>0.38571428571428601</v>
      </c>
      <c r="BA9" s="13">
        <v>0.368956743002545</v>
      </c>
      <c r="BB9" s="13"/>
      <c r="BC9" s="13">
        <v>0.34319526627218899</v>
      </c>
      <c r="BD9" s="13">
        <v>0.28703703703703698</v>
      </c>
      <c r="BE9" s="13"/>
      <c r="BF9" s="13">
        <v>0.442857142857143</v>
      </c>
      <c r="BG9" s="13">
        <v>0.27272727272727298</v>
      </c>
      <c r="BH9" s="13"/>
      <c r="BI9" s="13">
        <v>0.39130434782608697</v>
      </c>
      <c r="BJ9" s="13">
        <v>0.373970345963756</v>
      </c>
      <c r="BK9" s="13"/>
      <c r="BL9" s="13">
        <v>0.365671641791045</v>
      </c>
      <c r="BM9" s="13">
        <v>0.38750000000000001</v>
      </c>
    </row>
    <row r="10" spans="2:65" x14ac:dyDescent="0.3">
      <c r="B10" s="14" t="s">
        <v>401</v>
      </c>
      <c r="C10" s="13">
        <v>0.18942731277533001</v>
      </c>
      <c r="D10" s="13">
        <v>0.193353474320242</v>
      </c>
      <c r="E10" s="13">
        <v>0.18731988472622499</v>
      </c>
      <c r="F10" s="13"/>
      <c r="G10" s="13">
        <v>0.20481927710843401</v>
      </c>
      <c r="H10" s="13">
        <v>0.180851063829787</v>
      </c>
      <c r="I10" s="13">
        <v>0.17808219178082199</v>
      </c>
      <c r="J10" s="13">
        <v>0.19417475728155301</v>
      </c>
      <c r="K10" s="13">
        <v>0.183098591549296</v>
      </c>
      <c r="L10" s="13">
        <v>0.211111111111111</v>
      </c>
      <c r="M10" s="13"/>
      <c r="N10" s="13">
        <v>0.175438596491228</v>
      </c>
      <c r="O10" s="13">
        <v>0.247058823529412</v>
      </c>
      <c r="P10" s="13">
        <v>0.173913043478261</v>
      </c>
      <c r="Q10" s="13">
        <v>0.16939890710382499</v>
      </c>
      <c r="R10" s="13"/>
      <c r="S10" s="13">
        <v>0.2</v>
      </c>
      <c r="T10" s="13">
        <v>0.15</v>
      </c>
      <c r="U10" s="13">
        <v>0.21875</v>
      </c>
      <c r="V10" s="13">
        <v>0.209677419354839</v>
      </c>
      <c r="W10" s="13">
        <v>0.13559322033898299</v>
      </c>
      <c r="X10" s="13">
        <v>0.169014084507042</v>
      </c>
      <c r="Y10" s="13">
        <v>0.16666666666666699</v>
      </c>
      <c r="Z10" s="13">
        <v>0.22222222222222199</v>
      </c>
      <c r="AA10" s="13">
        <v>0.140845070422535</v>
      </c>
      <c r="AB10" s="13">
        <v>0.27450980392156898</v>
      </c>
      <c r="AC10" s="13">
        <v>0.27027027027027001</v>
      </c>
      <c r="AD10" s="13">
        <v>0.27272727272727298</v>
      </c>
      <c r="AE10" s="13"/>
      <c r="AF10" s="13">
        <v>0.1925</v>
      </c>
      <c r="AG10" s="13">
        <v>0.18705035971223</v>
      </c>
      <c r="AH10" s="13"/>
      <c r="AI10" s="13">
        <v>0.170940170940171</v>
      </c>
      <c r="AJ10" s="13">
        <v>0.11111111111111099</v>
      </c>
      <c r="AK10" s="13">
        <v>0.25730994152046799</v>
      </c>
      <c r="AL10" s="13"/>
      <c r="AM10" s="13">
        <v>0.114285714285714</v>
      </c>
      <c r="AN10" s="13">
        <v>0.16</v>
      </c>
      <c r="AO10" s="13">
        <v>0.19696969696969699</v>
      </c>
      <c r="AP10" s="13"/>
      <c r="AQ10" s="13">
        <v>0.165697674418605</v>
      </c>
      <c r="AR10" s="13">
        <v>0.211309523809524</v>
      </c>
      <c r="AS10" s="13"/>
      <c r="AT10" s="13">
        <v>0.16666666666666699</v>
      </c>
      <c r="AU10" s="13">
        <v>0.19183673469387799</v>
      </c>
      <c r="AV10" s="13"/>
      <c r="AW10" s="13">
        <v>0.195402298850575</v>
      </c>
      <c r="AX10" s="13">
        <v>0.18837675350701399</v>
      </c>
      <c r="AY10" s="13"/>
      <c r="AZ10" s="13">
        <v>0.20357142857142899</v>
      </c>
      <c r="BA10" s="13">
        <v>0.180661577608142</v>
      </c>
      <c r="BB10" s="13"/>
      <c r="BC10" s="13">
        <v>0.218934911242604</v>
      </c>
      <c r="BD10" s="13">
        <v>0.21296296296296299</v>
      </c>
      <c r="BE10" s="13"/>
      <c r="BF10" s="13">
        <v>0.14285714285714299</v>
      </c>
      <c r="BG10" s="13">
        <v>0.27272727272727298</v>
      </c>
      <c r="BH10" s="13"/>
      <c r="BI10" s="13">
        <v>0.202898550724638</v>
      </c>
      <c r="BJ10" s="13">
        <v>0.18616144975288301</v>
      </c>
      <c r="BK10" s="13"/>
      <c r="BL10" s="13">
        <v>0.20522388059701499</v>
      </c>
      <c r="BM10" s="13">
        <v>0.17499999999999999</v>
      </c>
    </row>
    <row r="11" spans="2:65" x14ac:dyDescent="0.3">
      <c r="B11" s="14" t="s">
        <v>73</v>
      </c>
      <c r="C11" s="13">
        <v>8.07635829662261E-2</v>
      </c>
      <c r="D11" s="13">
        <v>6.6465256797583097E-2</v>
      </c>
      <c r="E11" s="13">
        <v>9.5100864553314096E-2</v>
      </c>
      <c r="F11" s="13"/>
      <c r="G11" s="13">
        <v>8.4337349397590397E-2</v>
      </c>
      <c r="H11" s="13">
        <v>5.85106382978723E-2</v>
      </c>
      <c r="I11" s="13">
        <v>0.13013698630136999</v>
      </c>
      <c r="J11" s="13">
        <v>0.106796116504854</v>
      </c>
      <c r="K11" s="13">
        <v>7.0422535211267595E-2</v>
      </c>
      <c r="L11" s="13">
        <v>2.2222222222222199E-2</v>
      </c>
      <c r="M11" s="13"/>
      <c r="N11" s="13">
        <v>7.8947368421052599E-2</v>
      </c>
      <c r="O11" s="13">
        <v>0.1</v>
      </c>
      <c r="P11" s="13">
        <v>6.5217391304347797E-2</v>
      </c>
      <c r="Q11" s="13">
        <v>7.6502732240437202E-2</v>
      </c>
      <c r="R11" s="13"/>
      <c r="S11" s="13">
        <v>8.1481481481481502E-2</v>
      </c>
      <c r="T11" s="13">
        <v>0.1125</v>
      </c>
      <c r="U11" s="13">
        <v>0.1875</v>
      </c>
      <c r="V11" s="13">
        <v>8.0645161290322606E-2</v>
      </c>
      <c r="W11" s="13">
        <v>6.7796610169491497E-2</v>
      </c>
      <c r="X11" s="13">
        <v>4.2253521126760597E-2</v>
      </c>
      <c r="Y11" s="13">
        <v>5.5555555555555601E-2</v>
      </c>
      <c r="Z11" s="13">
        <v>0.11111111111111099</v>
      </c>
      <c r="AA11" s="13">
        <v>9.85915492957746E-2</v>
      </c>
      <c r="AB11" s="13">
        <v>1.9607843137254902E-2</v>
      </c>
      <c r="AC11" s="13">
        <v>5.4054054054054099E-2</v>
      </c>
      <c r="AD11" s="13">
        <v>0.18181818181818199</v>
      </c>
      <c r="AE11" s="13"/>
      <c r="AF11" s="13">
        <v>0.1</v>
      </c>
      <c r="AG11" s="13">
        <v>5.3956834532374098E-2</v>
      </c>
      <c r="AH11" s="13"/>
      <c r="AI11" s="13">
        <v>6.8376068376068397E-2</v>
      </c>
      <c r="AJ11" s="13">
        <v>0.11111111111111099</v>
      </c>
      <c r="AK11" s="13">
        <v>0.13450292397660801</v>
      </c>
      <c r="AL11" s="13"/>
      <c r="AM11" s="13">
        <v>5.7142857142857099E-2</v>
      </c>
      <c r="AN11" s="13">
        <v>0.04</v>
      </c>
      <c r="AO11" s="13">
        <v>0.12121212121212099</v>
      </c>
      <c r="AP11" s="13"/>
      <c r="AQ11" s="13">
        <v>7.2674418604651195E-2</v>
      </c>
      <c r="AR11" s="13">
        <v>8.9285714285714302E-2</v>
      </c>
      <c r="AS11" s="13"/>
      <c r="AT11" s="13">
        <v>7.4712643678160898E-2</v>
      </c>
      <c r="AU11" s="13">
        <v>8.5714285714285701E-2</v>
      </c>
      <c r="AV11" s="13"/>
      <c r="AW11" s="13">
        <v>8.04597701149425E-2</v>
      </c>
      <c r="AX11" s="13">
        <v>8.21643286573146E-2</v>
      </c>
      <c r="AY11" s="13"/>
      <c r="AZ11" s="13">
        <v>7.8571428571428598E-2</v>
      </c>
      <c r="BA11" s="13">
        <v>8.3969465648855005E-2</v>
      </c>
      <c r="BB11" s="13"/>
      <c r="BC11" s="13">
        <v>9.4674556213017694E-2</v>
      </c>
      <c r="BD11" s="13">
        <v>0.11111111111111099</v>
      </c>
      <c r="BE11" s="13"/>
      <c r="BF11" s="13">
        <v>8.5714285714285701E-2</v>
      </c>
      <c r="BG11" s="13">
        <v>0.10101010101010099</v>
      </c>
      <c r="BH11" s="13"/>
      <c r="BI11" s="13">
        <v>4.3478260869565202E-2</v>
      </c>
      <c r="BJ11" s="13">
        <v>8.4019769357495902E-2</v>
      </c>
      <c r="BK11" s="13"/>
      <c r="BL11" s="13">
        <v>8.9552238805970102E-2</v>
      </c>
      <c r="BM11" s="13">
        <v>7.2499999999999995E-2</v>
      </c>
    </row>
    <row r="12" spans="2:65" x14ac:dyDescent="0.3">
      <c r="B12" s="14" t="s">
        <v>402</v>
      </c>
      <c r="C12" s="13">
        <v>4.25844346549192E-2</v>
      </c>
      <c r="D12" s="13">
        <v>4.22960725075529E-2</v>
      </c>
      <c r="E12" s="13">
        <v>4.3227665706051903E-2</v>
      </c>
      <c r="F12" s="13"/>
      <c r="G12" s="13">
        <v>6.02409638554217E-2</v>
      </c>
      <c r="H12" s="13">
        <v>3.7234042553191501E-2</v>
      </c>
      <c r="I12" s="13">
        <v>4.1095890410958902E-2</v>
      </c>
      <c r="J12" s="13">
        <v>6.7961165048543701E-2</v>
      </c>
      <c r="K12" s="13">
        <v>2.8169014084507001E-2</v>
      </c>
      <c r="L12" s="13">
        <v>2.2222222222222199E-2</v>
      </c>
      <c r="M12" s="13"/>
      <c r="N12" s="13">
        <v>3.94736842105263E-2</v>
      </c>
      <c r="O12" s="13">
        <v>4.7058823529411799E-2</v>
      </c>
      <c r="P12" s="13">
        <v>7.6086956521739094E-2</v>
      </c>
      <c r="Q12" s="13">
        <v>2.7322404371584699E-2</v>
      </c>
      <c r="R12" s="13"/>
      <c r="S12" s="13">
        <v>3.7037037037037E-2</v>
      </c>
      <c r="T12" s="13">
        <v>6.25E-2</v>
      </c>
      <c r="U12" s="13">
        <v>6.25E-2</v>
      </c>
      <c r="V12" s="13">
        <v>3.2258064516128997E-2</v>
      </c>
      <c r="W12" s="13">
        <v>1.6949152542372899E-2</v>
      </c>
      <c r="X12" s="13">
        <v>2.8169014084507001E-2</v>
      </c>
      <c r="Y12" s="13">
        <v>1.85185185185185E-2</v>
      </c>
      <c r="Z12" s="13">
        <v>5.5555555555555601E-2</v>
      </c>
      <c r="AA12" s="13">
        <v>4.2253521126760597E-2</v>
      </c>
      <c r="AB12" s="13">
        <v>3.9215686274509803E-2</v>
      </c>
      <c r="AC12" s="13">
        <v>0.135135135135135</v>
      </c>
      <c r="AD12" s="13">
        <v>0</v>
      </c>
      <c r="AE12" s="13"/>
      <c r="AF12" s="13">
        <v>4.7500000000000001E-2</v>
      </c>
      <c r="AG12" s="13">
        <v>3.5971223021582698E-2</v>
      </c>
      <c r="AH12" s="13"/>
      <c r="AI12" s="13">
        <v>5.1282051282051301E-2</v>
      </c>
      <c r="AJ12" s="13">
        <v>5.5555555555555601E-2</v>
      </c>
      <c r="AK12" s="13">
        <v>7.0175438596491196E-2</v>
      </c>
      <c r="AL12" s="13"/>
      <c r="AM12" s="13">
        <v>2.8571428571428598E-2</v>
      </c>
      <c r="AN12" s="13">
        <v>0</v>
      </c>
      <c r="AO12" s="13">
        <v>9.0909090909090898E-2</v>
      </c>
      <c r="AP12" s="13"/>
      <c r="AQ12" s="13">
        <v>3.1976744186046499E-2</v>
      </c>
      <c r="AR12" s="13">
        <v>5.3571428571428603E-2</v>
      </c>
      <c r="AS12" s="13"/>
      <c r="AT12" s="13">
        <v>4.0229885057471299E-2</v>
      </c>
      <c r="AU12" s="13">
        <v>4.2857142857142899E-2</v>
      </c>
      <c r="AV12" s="13"/>
      <c r="AW12" s="13">
        <v>5.1724137931034503E-2</v>
      </c>
      <c r="AX12" s="13">
        <v>3.8076152304609201E-2</v>
      </c>
      <c r="AY12" s="13"/>
      <c r="AZ12" s="13">
        <v>6.07142857142857E-2</v>
      </c>
      <c r="BA12" s="13">
        <v>2.7989821882951699E-2</v>
      </c>
      <c r="BB12" s="13"/>
      <c r="BC12" s="13">
        <v>4.1420118343195297E-2</v>
      </c>
      <c r="BD12" s="13">
        <v>8.3333333333333301E-2</v>
      </c>
      <c r="BE12" s="13"/>
      <c r="BF12" s="13">
        <v>4.2857142857142899E-2</v>
      </c>
      <c r="BG12" s="13">
        <v>4.0404040404040401E-2</v>
      </c>
      <c r="BH12" s="13"/>
      <c r="BI12" s="13">
        <v>5.7971014492753603E-2</v>
      </c>
      <c r="BJ12" s="13">
        <v>4.11861614497529E-2</v>
      </c>
      <c r="BK12" s="13"/>
      <c r="BL12" s="13">
        <v>5.5970149253731297E-2</v>
      </c>
      <c r="BM12" s="13">
        <v>3.5000000000000003E-2</v>
      </c>
    </row>
    <row r="13" spans="2:65" x14ac:dyDescent="0.3">
      <c r="B13" s="14" t="s">
        <v>91</v>
      </c>
      <c r="C13" s="13">
        <v>2.0558002936857601E-2</v>
      </c>
      <c r="D13" s="13">
        <v>2.1148036253776401E-2</v>
      </c>
      <c r="E13" s="13">
        <v>2.0172910662824201E-2</v>
      </c>
      <c r="F13" s="13"/>
      <c r="G13" s="13">
        <v>1.20481927710843E-2</v>
      </c>
      <c r="H13" s="13">
        <v>2.6595744680851099E-2</v>
      </c>
      <c r="I13" s="13">
        <v>6.8493150684931503E-3</v>
      </c>
      <c r="J13" s="13">
        <v>2.9126213592233E-2</v>
      </c>
      <c r="K13" s="13">
        <v>2.8169014084507001E-2</v>
      </c>
      <c r="L13" s="13">
        <v>2.2222222222222199E-2</v>
      </c>
      <c r="M13" s="13"/>
      <c r="N13" s="13">
        <v>1.3157894736842099E-2</v>
      </c>
      <c r="O13" s="13">
        <v>3.5294117647058802E-2</v>
      </c>
      <c r="P13" s="13">
        <v>1.0869565217391301E-2</v>
      </c>
      <c r="Q13" s="13">
        <v>2.1857923497267801E-2</v>
      </c>
      <c r="R13" s="13"/>
      <c r="S13" s="13">
        <v>2.2222222222222199E-2</v>
      </c>
      <c r="T13" s="13">
        <v>0.05</v>
      </c>
      <c r="U13" s="13">
        <v>3.125E-2</v>
      </c>
      <c r="V13" s="13">
        <v>1.6129032258064498E-2</v>
      </c>
      <c r="W13" s="13">
        <v>0</v>
      </c>
      <c r="X13" s="13">
        <v>1.4084507042253501E-2</v>
      </c>
      <c r="Y13" s="13">
        <v>1.85185185185185E-2</v>
      </c>
      <c r="Z13" s="13">
        <v>5.5555555555555601E-2</v>
      </c>
      <c r="AA13" s="13">
        <v>2.8169014084507001E-2</v>
      </c>
      <c r="AB13" s="13">
        <v>0</v>
      </c>
      <c r="AC13" s="13">
        <v>0</v>
      </c>
      <c r="AD13" s="13">
        <v>0</v>
      </c>
      <c r="AE13" s="13"/>
      <c r="AF13" s="13">
        <v>0.02</v>
      </c>
      <c r="AG13" s="13">
        <v>2.15827338129496E-2</v>
      </c>
      <c r="AH13" s="13"/>
      <c r="AI13" s="13">
        <v>1.7094017094017099E-2</v>
      </c>
      <c r="AJ13" s="13">
        <v>0</v>
      </c>
      <c r="AK13" s="13">
        <v>2.9239766081871298E-2</v>
      </c>
      <c r="AL13" s="13"/>
      <c r="AM13" s="13">
        <v>2.8571428571428598E-2</v>
      </c>
      <c r="AN13" s="13">
        <v>0</v>
      </c>
      <c r="AO13" s="13">
        <v>1.5151515151515201E-2</v>
      </c>
      <c r="AP13" s="13"/>
      <c r="AQ13" s="13">
        <v>5.8139534883720903E-3</v>
      </c>
      <c r="AR13" s="13">
        <v>3.5714285714285698E-2</v>
      </c>
      <c r="AS13" s="13"/>
      <c r="AT13" s="13">
        <v>1.1494252873563199E-2</v>
      </c>
      <c r="AU13" s="13">
        <v>2.2448979591836699E-2</v>
      </c>
      <c r="AV13" s="13"/>
      <c r="AW13" s="13">
        <v>2.8735632183908E-2</v>
      </c>
      <c r="AX13" s="13">
        <v>1.6032064128256501E-2</v>
      </c>
      <c r="AY13" s="13"/>
      <c r="AZ13" s="13">
        <v>3.5714285714285698E-2</v>
      </c>
      <c r="BA13" s="13">
        <v>7.63358778625954E-3</v>
      </c>
      <c r="BB13" s="13"/>
      <c r="BC13" s="13">
        <v>1.7751479289940801E-2</v>
      </c>
      <c r="BD13" s="13">
        <v>9.2592592592592605E-3</v>
      </c>
      <c r="BE13" s="13"/>
      <c r="BF13" s="13">
        <v>2.8571428571428598E-2</v>
      </c>
      <c r="BG13" s="13">
        <v>1.01010101010101E-2</v>
      </c>
      <c r="BH13" s="13"/>
      <c r="BI13" s="13">
        <v>1.4492753623188401E-2</v>
      </c>
      <c r="BJ13" s="13">
        <v>2.1416803953871501E-2</v>
      </c>
      <c r="BK13" s="13"/>
      <c r="BL13" s="13">
        <v>1.8656716417910401E-2</v>
      </c>
      <c r="BM13" s="13">
        <v>0.02</v>
      </c>
    </row>
    <row r="14" spans="2:65" x14ac:dyDescent="0.3">
      <c r="B14" s="14" t="s">
        <v>76</v>
      </c>
      <c r="C14" s="17">
        <v>0.66666666666666696</v>
      </c>
      <c r="D14" s="17">
        <v>0.67673716012084595</v>
      </c>
      <c r="E14" s="17">
        <v>0.65417867435158505</v>
      </c>
      <c r="F14" s="17"/>
      <c r="G14" s="17">
        <v>0.63855421686747005</v>
      </c>
      <c r="H14" s="17">
        <v>0.69680851063829796</v>
      </c>
      <c r="I14" s="17">
        <v>0.64383561643835596</v>
      </c>
      <c r="J14" s="17">
        <v>0.60194174757281504</v>
      </c>
      <c r="K14" s="17">
        <v>0.69014084507042295</v>
      </c>
      <c r="L14" s="17">
        <v>0.72222222222222199</v>
      </c>
      <c r="M14" s="17"/>
      <c r="N14" s="17">
        <v>0.69298245614035103</v>
      </c>
      <c r="O14" s="17">
        <v>0.57058823529411795</v>
      </c>
      <c r="P14" s="17">
        <v>0.67391304347826098</v>
      </c>
      <c r="Q14" s="17">
        <v>0.70491803278688503</v>
      </c>
      <c r="R14" s="17"/>
      <c r="S14" s="17">
        <v>0.65925925925925899</v>
      </c>
      <c r="T14" s="17">
        <v>0.625</v>
      </c>
      <c r="U14" s="17">
        <v>0.5</v>
      </c>
      <c r="V14" s="17">
        <v>0.66129032258064502</v>
      </c>
      <c r="W14" s="17">
        <v>0.77966101694915302</v>
      </c>
      <c r="X14" s="17">
        <v>0.74647887323943696</v>
      </c>
      <c r="Y14" s="17">
        <v>0.74074074074074103</v>
      </c>
      <c r="Z14" s="17">
        <v>0.55555555555555602</v>
      </c>
      <c r="AA14" s="17">
        <v>0.69014084507042295</v>
      </c>
      <c r="AB14" s="17">
        <v>0.66666666666666696</v>
      </c>
      <c r="AC14" s="17">
        <v>0.54054054054054101</v>
      </c>
      <c r="AD14" s="17">
        <v>0.54545454545454497</v>
      </c>
      <c r="AE14" s="17"/>
      <c r="AF14" s="17">
        <v>0.64</v>
      </c>
      <c r="AG14" s="17">
        <v>0.70143884892086295</v>
      </c>
      <c r="AH14" s="17"/>
      <c r="AI14" s="17">
        <v>0.69230769230769196</v>
      </c>
      <c r="AJ14" s="17">
        <v>0.72222222222222199</v>
      </c>
      <c r="AK14" s="17">
        <v>0.50877192982456099</v>
      </c>
      <c r="AL14" s="17"/>
      <c r="AM14" s="17">
        <v>0.77142857142857102</v>
      </c>
      <c r="AN14" s="17">
        <v>0.8</v>
      </c>
      <c r="AO14" s="17">
        <v>0.57575757575757602</v>
      </c>
      <c r="AP14" s="17"/>
      <c r="AQ14" s="17">
        <v>0.72383720930232598</v>
      </c>
      <c r="AR14" s="17">
        <v>0.610119047619048</v>
      </c>
      <c r="AS14" s="17"/>
      <c r="AT14" s="17">
        <v>0.70689655172413801</v>
      </c>
      <c r="AU14" s="17">
        <v>0.65714285714285703</v>
      </c>
      <c r="AV14" s="17"/>
      <c r="AW14" s="17">
        <v>0.64367816091954</v>
      </c>
      <c r="AX14" s="17">
        <v>0.67535070140280595</v>
      </c>
      <c r="AY14" s="17"/>
      <c r="AZ14" s="17">
        <v>0.621428571428571</v>
      </c>
      <c r="BA14" s="17">
        <v>0.699745547073791</v>
      </c>
      <c r="BB14" s="17"/>
      <c r="BC14" s="17">
        <v>0.62721893491124303</v>
      </c>
      <c r="BD14" s="17">
        <v>0.58333333333333304</v>
      </c>
      <c r="BE14" s="17"/>
      <c r="BF14" s="17">
        <v>0.7</v>
      </c>
      <c r="BG14" s="17">
        <v>0.57575757575757602</v>
      </c>
      <c r="BH14" s="17"/>
      <c r="BI14" s="17">
        <v>0.68115942028985499</v>
      </c>
      <c r="BJ14" s="17">
        <v>0.66721581548599695</v>
      </c>
      <c r="BK14" s="17"/>
      <c r="BL14" s="17">
        <v>0.63059701492537301</v>
      </c>
      <c r="BM14" s="17">
        <v>0.69750000000000001</v>
      </c>
    </row>
    <row r="15" spans="2:65" x14ac:dyDescent="0.3">
      <c r="B15" s="14" t="s">
        <v>77</v>
      </c>
      <c r="C15" s="17">
        <v>0.123348017621145</v>
      </c>
      <c r="D15" s="17">
        <v>0.108761329305136</v>
      </c>
      <c r="E15" s="17">
        <v>0.13832853025936601</v>
      </c>
      <c r="F15" s="17"/>
      <c r="G15" s="17">
        <v>0.14457831325301199</v>
      </c>
      <c r="H15" s="17">
        <v>9.5744680851063801E-2</v>
      </c>
      <c r="I15" s="17">
        <v>0.17123287671232901</v>
      </c>
      <c r="J15" s="17">
        <v>0.17475728155339801</v>
      </c>
      <c r="K15" s="17">
        <v>9.8591549295774697E-2</v>
      </c>
      <c r="L15" s="17">
        <v>4.4444444444444398E-2</v>
      </c>
      <c r="M15" s="17"/>
      <c r="N15" s="17">
        <v>0.118421052631579</v>
      </c>
      <c r="O15" s="17">
        <v>0.14705882352941199</v>
      </c>
      <c r="P15" s="17">
        <v>0.141304347826087</v>
      </c>
      <c r="Q15" s="17">
        <v>0.103825136612022</v>
      </c>
      <c r="R15" s="17"/>
      <c r="S15" s="17">
        <v>0.11851851851851899</v>
      </c>
      <c r="T15" s="17">
        <v>0.17499999999999999</v>
      </c>
      <c r="U15" s="17">
        <v>0.25</v>
      </c>
      <c r="V15" s="17">
        <v>0.112903225806452</v>
      </c>
      <c r="W15" s="17">
        <v>8.4745762711864403E-2</v>
      </c>
      <c r="X15" s="17">
        <v>7.0422535211267595E-2</v>
      </c>
      <c r="Y15" s="17">
        <v>7.4074074074074098E-2</v>
      </c>
      <c r="Z15" s="17">
        <v>0.16666666666666699</v>
      </c>
      <c r="AA15" s="17">
        <v>0.140845070422535</v>
      </c>
      <c r="AB15" s="17">
        <v>5.8823529411764698E-2</v>
      </c>
      <c r="AC15" s="17">
        <v>0.18918918918918901</v>
      </c>
      <c r="AD15" s="17">
        <v>0.18181818181818199</v>
      </c>
      <c r="AE15" s="17"/>
      <c r="AF15" s="17">
        <v>0.14749999999999999</v>
      </c>
      <c r="AG15" s="17">
        <v>8.9928057553956803E-2</v>
      </c>
      <c r="AH15" s="17"/>
      <c r="AI15" s="17">
        <v>0.11965811965812</v>
      </c>
      <c r="AJ15" s="17">
        <v>0.16666666666666699</v>
      </c>
      <c r="AK15" s="17">
        <v>0.20467836257309899</v>
      </c>
      <c r="AL15" s="17"/>
      <c r="AM15" s="17">
        <v>8.5714285714285701E-2</v>
      </c>
      <c r="AN15" s="17">
        <v>0.04</v>
      </c>
      <c r="AO15" s="17">
        <v>0.21212121212121199</v>
      </c>
      <c r="AP15" s="17"/>
      <c r="AQ15" s="17">
        <v>0.104651162790698</v>
      </c>
      <c r="AR15" s="17">
        <v>0.14285714285714299</v>
      </c>
      <c r="AS15" s="17"/>
      <c r="AT15" s="17">
        <v>0.114942528735632</v>
      </c>
      <c r="AU15" s="17">
        <v>0.128571428571429</v>
      </c>
      <c r="AV15" s="17"/>
      <c r="AW15" s="17">
        <v>0.13218390804597699</v>
      </c>
      <c r="AX15" s="17">
        <v>0.120240480961924</v>
      </c>
      <c r="AY15" s="17"/>
      <c r="AZ15" s="17">
        <v>0.13928571428571401</v>
      </c>
      <c r="BA15" s="17">
        <v>0.11195928753180701</v>
      </c>
      <c r="BB15" s="17"/>
      <c r="BC15" s="17">
        <v>0.13609467455621299</v>
      </c>
      <c r="BD15" s="17">
        <v>0.194444444444444</v>
      </c>
      <c r="BE15" s="17"/>
      <c r="BF15" s="17">
        <v>0.128571428571429</v>
      </c>
      <c r="BG15" s="17">
        <v>0.14141414141414099</v>
      </c>
      <c r="BH15" s="17"/>
      <c r="BI15" s="17">
        <v>0.101449275362319</v>
      </c>
      <c r="BJ15" s="17">
        <v>0.12520593080724901</v>
      </c>
      <c r="BK15" s="17"/>
      <c r="BL15" s="17">
        <v>0.145522388059701</v>
      </c>
      <c r="BM15" s="17">
        <v>0.1075</v>
      </c>
    </row>
    <row r="16" spans="2:65" x14ac:dyDescent="0.3">
      <c r="B16" s="14" t="s">
        <v>78</v>
      </c>
      <c r="C16" s="18">
        <v>0.54331864904552096</v>
      </c>
      <c r="D16" s="18">
        <v>0.56797583081571001</v>
      </c>
      <c r="E16" s="18">
        <v>0.51585014409221897</v>
      </c>
      <c r="F16" s="18"/>
      <c r="G16" s="18">
        <v>0.49397590361445798</v>
      </c>
      <c r="H16" s="18">
        <v>0.60106382978723405</v>
      </c>
      <c r="I16" s="18">
        <v>0.47260273972602701</v>
      </c>
      <c r="J16" s="18">
        <v>0.42718446601941701</v>
      </c>
      <c r="K16" s="18">
        <v>0.59154929577464799</v>
      </c>
      <c r="L16" s="18">
        <v>0.67777777777777803</v>
      </c>
      <c r="M16" s="18"/>
      <c r="N16" s="18">
        <v>0.57456140350877205</v>
      </c>
      <c r="O16" s="18">
        <v>0.42352941176470599</v>
      </c>
      <c r="P16" s="18">
        <v>0.53260869565217395</v>
      </c>
      <c r="Q16" s="18">
        <v>0.60109289617486295</v>
      </c>
      <c r="R16" s="18"/>
      <c r="S16" s="18">
        <v>0.54074074074074097</v>
      </c>
      <c r="T16" s="18">
        <v>0.45</v>
      </c>
      <c r="U16" s="18">
        <v>0.25</v>
      </c>
      <c r="V16" s="18">
        <v>0.54838709677419395</v>
      </c>
      <c r="W16" s="18">
        <v>0.69491525423728795</v>
      </c>
      <c r="X16" s="18">
        <v>0.676056338028169</v>
      </c>
      <c r="Y16" s="18">
        <v>0.66666666666666696</v>
      </c>
      <c r="Z16" s="18">
        <v>0.38888888888888901</v>
      </c>
      <c r="AA16" s="18">
        <v>0.54929577464788704</v>
      </c>
      <c r="AB16" s="18">
        <v>0.60784313725490202</v>
      </c>
      <c r="AC16" s="18">
        <v>0.35135135135135098</v>
      </c>
      <c r="AD16" s="18">
        <v>0.36363636363636398</v>
      </c>
      <c r="AE16" s="18"/>
      <c r="AF16" s="18">
        <v>0.49249999999999999</v>
      </c>
      <c r="AG16" s="18">
        <v>0.611510791366907</v>
      </c>
      <c r="AH16" s="18"/>
      <c r="AI16" s="18">
        <v>0.57264957264957295</v>
      </c>
      <c r="AJ16" s="18">
        <v>0.55555555555555602</v>
      </c>
      <c r="AK16" s="18">
        <v>0.30409356725146203</v>
      </c>
      <c r="AL16" s="18"/>
      <c r="AM16" s="18">
        <v>0.68571428571428605</v>
      </c>
      <c r="AN16" s="18">
        <v>0.76</v>
      </c>
      <c r="AO16" s="18">
        <v>0.36363636363636398</v>
      </c>
      <c r="AP16" s="18"/>
      <c r="AQ16" s="18">
        <v>0.61918604651162801</v>
      </c>
      <c r="AR16" s="18">
        <v>0.46726190476190499</v>
      </c>
      <c r="AS16" s="18"/>
      <c r="AT16" s="18">
        <v>0.59195402298850597</v>
      </c>
      <c r="AU16" s="18">
        <v>0.52857142857142903</v>
      </c>
      <c r="AV16" s="18"/>
      <c r="AW16" s="18">
        <v>0.51149425287356298</v>
      </c>
      <c r="AX16" s="18">
        <v>0.55511022044088199</v>
      </c>
      <c r="AY16" s="18"/>
      <c r="AZ16" s="18">
        <v>0.48214285714285698</v>
      </c>
      <c r="BA16" s="18">
        <v>0.58778625954198505</v>
      </c>
      <c r="BB16" s="18"/>
      <c r="BC16" s="18">
        <v>0.49112426035502998</v>
      </c>
      <c r="BD16" s="18">
        <v>0.38888888888888901</v>
      </c>
      <c r="BE16" s="18"/>
      <c r="BF16" s="18">
        <v>0.57142857142857095</v>
      </c>
      <c r="BG16" s="18">
        <v>0.43434343434343398</v>
      </c>
      <c r="BH16" s="18"/>
      <c r="BI16" s="18">
        <v>0.57971014492753603</v>
      </c>
      <c r="BJ16" s="18">
        <v>0.542009884678748</v>
      </c>
      <c r="BK16" s="18"/>
      <c r="BL16" s="18">
        <v>0.48507462686567199</v>
      </c>
      <c r="BM16" s="18">
        <v>0.59</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681</v>
      </c>
      <c r="D7" s="10">
        <v>331</v>
      </c>
      <c r="E7" s="10">
        <v>347</v>
      </c>
      <c r="F7" s="10"/>
      <c r="G7" s="10">
        <v>83</v>
      </c>
      <c r="H7" s="10">
        <v>188</v>
      </c>
      <c r="I7" s="10">
        <v>146</v>
      </c>
      <c r="J7" s="10">
        <v>103</v>
      </c>
      <c r="K7" s="10">
        <v>71</v>
      </c>
      <c r="L7" s="10">
        <v>90</v>
      </c>
      <c r="M7" s="10"/>
      <c r="N7" s="10">
        <v>228</v>
      </c>
      <c r="O7" s="10">
        <v>170</v>
      </c>
      <c r="P7" s="10">
        <v>92</v>
      </c>
      <c r="Q7" s="10">
        <v>183</v>
      </c>
      <c r="R7" s="10"/>
      <c r="S7" s="10">
        <v>135</v>
      </c>
      <c r="T7" s="10">
        <v>80</v>
      </c>
      <c r="U7" s="10">
        <v>32</v>
      </c>
      <c r="V7" s="10">
        <v>62</v>
      </c>
      <c r="W7" s="10">
        <v>59</v>
      </c>
      <c r="X7" s="10">
        <v>71</v>
      </c>
      <c r="Y7" s="10">
        <v>54</v>
      </c>
      <c r="Z7" s="10">
        <v>18</v>
      </c>
      <c r="AA7" s="10">
        <v>71</v>
      </c>
      <c r="AB7" s="10">
        <v>51</v>
      </c>
      <c r="AC7" s="10">
        <v>37</v>
      </c>
      <c r="AD7" s="10">
        <v>11</v>
      </c>
      <c r="AE7" s="10"/>
      <c r="AF7" s="10">
        <v>400</v>
      </c>
      <c r="AG7" s="10">
        <v>278</v>
      </c>
      <c r="AH7" s="10"/>
      <c r="AI7" s="10">
        <v>117</v>
      </c>
      <c r="AJ7" s="10">
        <v>36</v>
      </c>
      <c r="AK7" s="10">
        <v>171</v>
      </c>
      <c r="AL7" s="10"/>
      <c r="AM7" s="10">
        <v>35</v>
      </c>
      <c r="AN7" s="10">
        <v>25</v>
      </c>
      <c r="AO7" s="10">
        <v>66</v>
      </c>
      <c r="AP7" s="10"/>
      <c r="AQ7" s="10">
        <v>344</v>
      </c>
      <c r="AR7" s="10">
        <v>336</v>
      </c>
      <c r="AS7" s="10"/>
      <c r="AT7" s="10">
        <v>174</v>
      </c>
      <c r="AU7" s="10">
        <v>490</v>
      </c>
      <c r="AV7" s="10"/>
      <c r="AW7" s="10">
        <v>174</v>
      </c>
      <c r="AX7" s="10">
        <v>499</v>
      </c>
      <c r="AY7" s="10"/>
      <c r="AZ7" s="10">
        <v>280</v>
      </c>
      <c r="BA7" s="10">
        <v>393</v>
      </c>
      <c r="BB7" s="10"/>
      <c r="BC7" s="10">
        <v>169</v>
      </c>
      <c r="BD7" s="10">
        <v>108</v>
      </c>
      <c r="BE7" s="10"/>
      <c r="BF7" s="10">
        <v>70</v>
      </c>
      <c r="BG7" s="10">
        <v>99</v>
      </c>
      <c r="BH7" s="10"/>
      <c r="BI7" s="10">
        <v>69</v>
      </c>
      <c r="BJ7" s="10">
        <v>607</v>
      </c>
      <c r="BK7" s="10"/>
      <c r="BL7" s="10">
        <v>268</v>
      </c>
      <c r="BM7" s="10">
        <v>400</v>
      </c>
    </row>
    <row r="8" spans="2:65" x14ac:dyDescent="0.3">
      <c r="B8" s="14" t="s">
        <v>400</v>
      </c>
      <c r="C8" s="13">
        <v>0.287812041116006</v>
      </c>
      <c r="D8" s="13">
        <v>0.29305135951661598</v>
      </c>
      <c r="E8" s="13">
        <v>0.28242074927953897</v>
      </c>
      <c r="F8" s="13"/>
      <c r="G8" s="13">
        <v>0.25301204819277101</v>
      </c>
      <c r="H8" s="13">
        <v>0.38829787234042601</v>
      </c>
      <c r="I8" s="13">
        <v>0.27397260273972601</v>
      </c>
      <c r="J8" s="13">
        <v>0.242718446601942</v>
      </c>
      <c r="K8" s="13">
        <v>0.22535211267605601</v>
      </c>
      <c r="L8" s="13">
        <v>0.233333333333333</v>
      </c>
      <c r="M8" s="13"/>
      <c r="N8" s="13">
        <v>0.31578947368421101</v>
      </c>
      <c r="O8" s="13">
        <v>0.23529411764705899</v>
      </c>
      <c r="P8" s="13">
        <v>0.282608695652174</v>
      </c>
      <c r="Q8" s="13">
        <v>0.31147540983606598</v>
      </c>
      <c r="R8" s="13"/>
      <c r="S8" s="13">
        <v>0.28888888888888897</v>
      </c>
      <c r="T8" s="13">
        <v>0.25</v>
      </c>
      <c r="U8" s="13">
        <v>0.28125</v>
      </c>
      <c r="V8" s="13">
        <v>0.25806451612903197</v>
      </c>
      <c r="W8" s="13">
        <v>0.27118644067796599</v>
      </c>
      <c r="X8" s="13">
        <v>0.38028169014084501</v>
      </c>
      <c r="Y8" s="13">
        <v>0.31481481481481499</v>
      </c>
      <c r="Z8" s="13">
        <v>0.33333333333333298</v>
      </c>
      <c r="AA8" s="13">
        <v>0.26760563380281699</v>
      </c>
      <c r="AB8" s="13">
        <v>0.35294117647058798</v>
      </c>
      <c r="AC8" s="13">
        <v>0.21621621621621601</v>
      </c>
      <c r="AD8" s="13">
        <v>9.0909090909090898E-2</v>
      </c>
      <c r="AE8" s="13"/>
      <c r="AF8" s="13">
        <v>0.32250000000000001</v>
      </c>
      <c r="AG8" s="13">
        <v>0.24100719424460401</v>
      </c>
      <c r="AH8" s="13"/>
      <c r="AI8" s="13">
        <v>0.35042735042735002</v>
      </c>
      <c r="AJ8" s="13">
        <v>0.38888888888888901</v>
      </c>
      <c r="AK8" s="13">
        <v>0.25730994152046799</v>
      </c>
      <c r="AL8" s="13"/>
      <c r="AM8" s="13">
        <v>0.45714285714285702</v>
      </c>
      <c r="AN8" s="13">
        <v>0.32</v>
      </c>
      <c r="AO8" s="13">
        <v>0.27272727272727298</v>
      </c>
      <c r="AP8" s="13"/>
      <c r="AQ8" s="13">
        <v>0.372093023255814</v>
      </c>
      <c r="AR8" s="13">
        <v>0.202380952380952</v>
      </c>
      <c r="AS8" s="13"/>
      <c r="AT8" s="13">
        <v>0.34482758620689702</v>
      </c>
      <c r="AU8" s="13">
        <v>0.27346938775510199</v>
      </c>
      <c r="AV8" s="13"/>
      <c r="AW8" s="13">
        <v>0.28160919540229901</v>
      </c>
      <c r="AX8" s="13">
        <v>0.294589178356713</v>
      </c>
      <c r="AY8" s="13"/>
      <c r="AZ8" s="13">
        <v>0.21071428571428599</v>
      </c>
      <c r="BA8" s="13">
        <v>0.34351145038167902</v>
      </c>
      <c r="BB8" s="13"/>
      <c r="BC8" s="13">
        <v>0.33727810650887602</v>
      </c>
      <c r="BD8" s="13">
        <v>0.27777777777777801</v>
      </c>
      <c r="BE8" s="13"/>
      <c r="BF8" s="13">
        <v>0.32857142857142901</v>
      </c>
      <c r="BG8" s="13">
        <v>0.34343434343434298</v>
      </c>
      <c r="BH8" s="13"/>
      <c r="BI8" s="13">
        <v>0.30434782608695699</v>
      </c>
      <c r="BJ8" s="13">
        <v>0.28500823723229002</v>
      </c>
      <c r="BK8" s="13"/>
      <c r="BL8" s="13">
        <v>0.27238805970149299</v>
      </c>
      <c r="BM8" s="13">
        <v>0.3</v>
      </c>
    </row>
    <row r="9" spans="2:65" x14ac:dyDescent="0.3">
      <c r="B9" s="14" t="s">
        <v>71</v>
      </c>
      <c r="C9" s="13">
        <v>0.37444933920704798</v>
      </c>
      <c r="D9" s="13">
        <v>0.38972809667673702</v>
      </c>
      <c r="E9" s="13">
        <v>0.363112391930836</v>
      </c>
      <c r="F9" s="13"/>
      <c r="G9" s="13">
        <v>0.373493975903614</v>
      </c>
      <c r="H9" s="13">
        <v>0.34574468085106402</v>
      </c>
      <c r="I9" s="13">
        <v>0.39041095890410998</v>
      </c>
      <c r="J9" s="13">
        <v>0.33980582524271802</v>
      </c>
      <c r="K9" s="13">
        <v>0.38028169014084501</v>
      </c>
      <c r="L9" s="13">
        <v>0.44444444444444398</v>
      </c>
      <c r="M9" s="13"/>
      <c r="N9" s="13">
        <v>0.39912280701754399</v>
      </c>
      <c r="O9" s="13">
        <v>0.38823529411764701</v>
      </c>
      <c r="P9" s="13">
        <v>0.41304347826087001</v>
      </c>
      <c r="Q9" s="13">
        <v>0.29508196721311503</v>
      </c>
      <c r="R9" s="13"/>
      <c r="S9" s="13">
        <v>0.41481481481481502</v>
      </c>
      <c r="T9" s="13">
        <v>0.3125</v>
      </c>
      <c r="U9" s="13">
        <v>0.15625</v>
      </c>
      <c r="V9" s="13">
        <v>0.41935483870967699</v>
      </c>
      <c r="W9" s="13">
        <v>0.42372881355932202</v>
      </c>
      <c r="X9" s="13">
        <v>0.309859154929577</v>
      </c>
      <c r="Y9" s="13">
        <v>0.35185185185185203</v>
      </c>
      <c r="Z9" s="13">
        <v>0.44444444444444398</v>
      </c>
      <c r="AA9" s="13">
        <v>0.46478873239436602</v>
      </c>
      <c r="AB9" s="13">
        <v>0.29411764705882398</v>
      </c>
      <c r="AC9" s="13">
        <v>0.40540540540540498</v>
      </c>
      <c r="AD9" s="13">
        <v>0.54545454545454497</v>
      </c>
      <c r="AE9" s="13"/>
      <c r="AF9" s="13">
        <v>0.35499999999999998</v>
      </c>
      <c r="AG9" s="13">
        <v>0.402877697841727</v>
      </c>
      <c r="AH9" s="13"/>
      <c r="AI9" s="13">
        <v>0.36752136752136799</v>
      </c>
      <c r="AJ9" s="13">
        <v>0.30555555555555602</v>
      </c>
      <c r="AK9" s="13">
        <v>0.33918128654970803</v>
      </c>
      <c r="AL9" s="13"/>
      <c r="AM9" s="13">
        <v>0.371428571428571</v>
      </c>
      <c r="AN9" s="13">
        <v>0.44</v>
      </c>
      <c r="AO9" s="13">
        <v>0.31818181818181801</v>
      </c>
      <c r="AP9" s="13"/>
      <c r="AQ9" s="13">
        <v>0.35755813953488402</v>
      </c>
      <c r="AR9" s="13">
        <v>0.39285714285714302</v>
      </c>
      <c r="AS9" s="13"/>
      <c r="AT9" s="13">
        <v>0.36206896551724099</v>
      </c>
      <c r="AU9" s="13">
        <v>0.37959183673469399</v>
      </c>
      <c r="AV9" s="13"/>
      <c r="AW9" s="13">
        <v>0.35632183908046</v>
      </c>
      <c r="AX9" s="13">
        <v>0.37474949899799598</v>
      </c>
      <c r="AY9" s="13"/>
      <c r="AZ9" s="13">
        <v>0.36428571428571399</v>
      </c>
      <c r="BA9" s="13">
        <v>0.38676844783714998</v>
      </c>
      <c r="BB9" s="13"/>
      <c r="BC9" s="13">
        <v>0.35502958579881699</v>
      </c>
      <c r="BD9" s="13">
        <v>0.33333333333333298</v>
      </c>
      <c r="BE9" s="13"/>
      <c r="BF9" s="13">
        <v>0.4</v>
      </c>
      <c r="BG9" s="13">
        <v>0.32323232323232298</v>
      </c>
      <c r="BH9" s="13"/>
      <c r="BI9" s="13">
        <v>0.28985507246376802</v>
      </c>
      <c r="BJ9" s="13">
        <v>0.38714991762767698</v>
      </c>
      <c r="BK9" s="13"/>
      <c r="BL9" s="13">
        <v>0.34328358208955201</v>
      </c>
      <c r="BM9" s="13">
        <v>0.39250000000000002</v>
      </c>
    </row>
    <row r="10" spans="2:65" x14ac:dyDescent="0.3">
      <c r="B10" s="14" t="s">
        <v>401</v>
      </c>
      <c r="C10" s="13">
        <v>0.124816446402349</v>
      </c>
      <c r="D10" s="13">
        <v>0.108761329305136</v>
      </c>
      <c r="E10" s="13">
        <v>0.14121037463976899</v>
      </c>
      <c r="F10" s="13"/>
      <c r="G10" s="13">
        <v>0.108433734939759</v>
      </c>
      <c r="H10" s="13">
        <v>0.117021276595745</v>
      </c>
      <c r="I10" s="13">
        <v>0.116438356164384</v>
      </c>
      <c r="J10" s="13">
        <v>0.12621359223301001</v>
      </c>
      <c r="K10" s="13">
        <v>0.154929577464789</v>
      </c>
      <c r="L10" s="13">
        <v>0.14444444444444399</v>
      </c>
      <c r="M10" s="13"/>
      <c r="N10" s="13">
        <v>0.109649122807018</v>
      </c>
      <c r="O10" s="13">
        <v>0.129411764705882</v>
      </c>
      <c r="P10" s="13">
        <v>0.108695652173913</v>
      </c>
      <c r="Q10" s="13">
        <v>0.14754098360655701</v>
      </c>
      <c r="R10" s="13"/>
      <c r="S10" s="13">
        <v>8.1481481481481502E-2</v>
      </c>
      <c r="T10" s="13">
        <v>0.13750000000000001</v>
      </c>
      <c r="U10" s="13">
        <v>0.25</v>
      </c>
      <c r="V10" s="13">
        <v>6.4516129032258104E-2</v>
      </c>
      <c r="W10" s="13">
        <v>0.13559322033898299</v>
      </c>
      <c r="X10" s="13">
        <v>0.12676056338028199</v>
      </c>
      <c r="Y10" s="13">
        <v>0.18518518518518501</v>
      </c>
      <c r="Z10" s="13">
        <v>0.11111111111111099</v>
      </c>
      <c r="AA10" s="13">
        <v>9.85915492957746E-2</v>
      </c>
      <c r="AB10" s="13">
        <v>0.19607843137254899</v>
      </c>
      <c r="AC10" s="13">
        <v>8.1081081081081099E-2</v>
      </c>
      <c r="AD10" s="13">
        <v>0.18181818181818199</v>
      </c>
      <c r="AE10" s="13"/>
      <c r="AF10" s="13">
        <v>0.115</v>
      </c>
      <c r="AG10" s="13">
        <v>0.14028776978417301</v>
      </c>
      <c r="AH10" s="13"/>
      <c r="AI10" s="13">
        <v>0.128205128205128</v>
      </c>
      <c r="AJ10" s="13">
        <v>8.3333333333333301E-2</v>
      </c>
      <c r="AK10" s="13">
        <v>0.12280701754386</v>
      </c>
      <c r="AL10" s="13"/>
      <c r="AM10" s="13">
        <v>2.8571428571428598E-2</v>
      </c>
      <c r="AN10" s="13">
        <v>0.16</v>
      </c>
      <c r="AO10" s="13">
        <v>0.16666666666666699</v>
      </c>
      <c r="AP10" s="13"/>
      <c r="AQ10" s="13">
        <v>0.116279069767442</v>
      </c>
      <c r="AR10" s="13">
        <v>0.13095238095238099</v>
      </c>
      <c r="AS10" s="13"/>
      <c r="AT10" s="13">
        <v>9.1954022988505704E-2</v>
      </c>
      <c r="AU10" s="13">
        <v>0.128571428571429</v>
      </c>
      <c r="AV10" s="13"/>
      <c r="AW10" s="13">
        <v>0.114942528735632</v>
      </c>
      <c r="AX10" s="13">
        <v>0.13026052104208399</v>
      </c>
      <c r="AY10" s="13"/>
      <c r="AZ10" s="13">
        <v>0.14642857142857099</v>
      </c>
      <c r="BA10" s="13">
        <v>0.10432569974554699</v>
      </c>
      <c r="BB10" s="13"/>
      <c r="BC10" s="13">
        <v>9.4674556213017694E-2</v>
      </c>
      <c r="BD10" s="13">
        <v>0.16666666666666699</v>
      </c>
      <c r="BE10" s="13"/>
      <c r="BF10" s="13">
        <v>0.1</v>
      </c>
      <c r="BG10" s="13">
        <v>9.0909090909090898E-2</v>
      </c>
      <c r="BH10" s="13"/>
      <c r="BI10" s="13">
        <v>0.231884057971014</v>
      </c>
      <c r="BJ10" s="13">
        <v>0.108731466227348</v>
      </c>
      <c r="BK10" s="13"/>
      <c r="BL10" s="13">
        <v>0.134328358208955</v>
      </c>
      <c r="BM10" s="13">
        <v>0.115</v>
      </c>
    </row>
    <row r="11" spans="2:65" x14ac:dyDescent="0.3">
      <c r="B11" s="14" t="s">
        <v>73</v>
      </c>
      <c r="C11" s="13">
        <v>0.124816446402349</v>
      </c>
      <c r="D11" s="13">
        <v>0.129909365558912</v>
      </c>
      <c r="E11" s="13">
        <v>0.121037463976945</v>
      </c>
      <c r="F11" s="13"/>
      <c r="G11" s="13">
        <v>0.156626506024096</v>
      </c>
      <c r="H11" s="13">
        <v>8.5106382978723402E-2</v>
      </c>
      <c r="I11" s="13">
        <v>0.14383561643835599</v>
      </c>
      <c r="J11" s="13">
        <v>0.14563106796116501</v>
      </c>
      <c r="K11" s="13">
        <v>0.140845070422535</v>
      </c>
      <c r="L11" s="13">
        <v>0.11111111111111099</v>
      </c>
      <c r="M11" s="13"/>
      <c r="N11" s="13">
        <v>0.114035087719298</v>
      </c>
      <c r="O11" s="13">
        <v>0.13529411764705901</v>
      </c>
      <c r="P11" s="13">
        <v>9.7826086956521702E-2</v>
      </c>
      <c r="Q11" s="13">
        <v>0.14754098360655701</v>
      </c>
      <c r="R11" s="13"/>
      <c r="S11" s="13">
        <v>0.140740740740741</v>
      </c>
      <c r="T11" s="13">
        <v>0.2</v>
      </c>
      <c r="U11" s="13">
        <v>3.125E-2</v>
      </c>
      <c r="V11" s="13">
        <v>0.17741935483870999</v>
      </c>
      <c r="W11" s="13">
        <v>0.13559322033898299</v>
      </c>
      <c r="X11" s="13">
        <v>5.63380281690141E-2</v>
      </c>
      <c r="Y11" s="13">
        <v>0.11111111111111099</v>
      </c>
      <c r="Z11" s="13">
        <v>0</v>
      </c>
      <c r="AA11" s="13">
        <v>8.4507042253521097E-2</v>
      </c>
      <c r="AB11" s="13">
        <v>0.13725490196078399</v>
      </c>
      <c r="AC11" s="13">
        <v>0.162162162162162</v>
      </c>
      <c r="AD11" s="13">
        <v>9.0909090909090898E-2</v>
      </c>
      <c r="AE11" s="13"/>
      <c r="AF11" s="13">
        <v>0.115</v>
      </c>
      <c r="AG11" s="13">
        <v>0.13669064748201401</v>
      </c>
      <c r="AH11" s="13"/>
      <c r="AI11" s="13">
        <v>9.4017094017094002E-2</v>
      </c>
      <c r="AJ11" s="13">
        <v>8.3333333333333301E-2</v>
      </c>
      <c r="AK11" s="13">
        <v>0.157894736842105</v>
      </c>
      <c r="AL11" s="13"/>
      <c r="AM11" s="13">
        <v>5.7142857142857099E-2</v>
      </c>
      <c r="AN11" s="13">
        <v>0.08</v>
      </c>
      <c r="AO11" s="13">
        <v>0.12121212121212099</v>
      </c>
      <c r="AP11" s="13"/>
      <c r="AQ11" s="13">
        <v>9.5930232558139497E-2</v>
      </c>
      <c r="AR11" s="13">
        <v>0.15476190476190499</v>
      </c>
      <c r="AS11" s="13"/>
      <c r="AT11" s="13">
        <v>0.12068965517241401</v>
      </c>
      <c r="AU11" s="13">
        <v>0.128571428571429</v>
      </c>
      <c r="AV11" s="13"/>
      <c r="AW11" s="13">
        <v>0.160919540229885</v>
      </c>
      <c r="AX11" s="13">
        <v>0.11422845691382801</v>
      </c>
      <c r="AY11" s="13"/>
      <c r="AZ11" s="13">
        <v>0.153571428571429</v>
      </c>
      <c r="BA11" s="13">
        <v>0.106870229007634</v>
      </c>
      <c r="BB11" s="13"/>
      <c r="BC11" s="13">
        <v>0.13609467455621299</v>
      </c>
      <c r="BD11" s="13">
        <v>0.12962962962963001</v>
      </c>
      <c r="BE11" s="13"/>
      <c r="BF11" s="13">
        <v>0.114285714285714</v>
      </c>
      <c r="BG11" s="13">
        <v>0.15151515151515199</v>
      </c>
      <c r="BH11" s="13"/>
      <c r="BI11" s="13">
        <v>8.6956521739130405E-2</v>
      </c>
      <c r="BJ11" s="13">
        <v>0.13014827018121899</v>
      </c>
      <c r="BK11" s="13"/>
      <c r="BL11" s="13">
        <v>0.119402985074627</v>
      </c>
      <c r="BM11" s="13">
        <v>0.13</v>
      </c>
    </row>
    <row r="12" spans="2:65" x14ac:dyDescent="0.3">
      <c r="B12" s="14" t="s">
        <v>402</v>
      </c>
      <c r="C12" s="13">
        <v>6.9016152716593199E-2</v>
      </c>
      <c r="D12" s="13">
        <v>6.9486404833836904E-2</v>
      </c>
      <c r="E12" s="13">
        <v>6.9164265129683003E-2</v>
      </c>
      <c r="F12" s="13"/>
      <c r="G12" s="13">
        <v>0.108433734939759</v>
      </c>
      <c r="H12" s="13">
        <v>4.2553191489361701E-2</v>
      </c>
      <c r="I12" s="13">
        <v>5.4794520547945202E-2</v>
      </c>
      <c r="J12" s="13">
        <v>9.7087378640776698E-2</v>
      </c>
      <c r="K12" s="13">
        <v>9.85915492957746E-2</v>
      </c>
      <c r="L12" s="13">
        <v>5.5555555555555601E-2</v>
      </c>
      <c r="M12" s="13"/>
      <c r="N12" s="13">
        <v>3.94736842105263E-2</v>
      </c>
      <c r="O12" s="13">
        <v>9.41176470588235E-2</v>
      </c>
      <c r="P12" s="13">
        <v>9.7826086956521702E-2</v>
      </c>
      <c r="Q12" s="13">
        <v>7.10382513661202E-2</v>
      </c>
      <c r="R12" s="13"/>
      <c r="S12" s="13">
        <v>5.9259259259259303E-2</v>
      </c>
      <c r="T12" s="13">
        <v>7.4999999999999997E-2</v>
      </c>
      <c r="U12" s="13">
        <v>0.25</v>
      </c>
      <c r="V12" s="13">
        <v>4.8387096774193498E-2</v>
      </c>
      <c r="W12" s="13">
        <v>1.6949152542372899E-2</v>
      </c>
      <c r="X12" s="13">
        <v>7.0422535211267595E-2</v>
      </c>
      <c r="Y12" s="13">
        <v>1.85185185185185E-2</v>
      </c>
      <c r="Z12" s="13">
        <v>0.11111111111111099</v>
      </c>
      <c r="AA12" s="13">
        <v>8.4507042253521097E-2</v>
      </c>
      <c r="AB12" s="13">
        <v>1.9607843137254902E-2</v>
      </c>
      <c r="AC12" s="13">
        <v>0.135135135135135</v>
      </c>
      <c r="AD12" s="13">
        <v>9.0909090909090898E-2</v>
      </c>
      <c r="AE12" s="13"/>
      <c r="AF12" s="13">
        <v>7.4999999999999997E-2</v>
      </c>
      <c r="AG12" s="13">
        <v>6.11510791366906E-2</v>
      </c>
      <c r="AH12" s="13"/>
      <c r="AI12" s="13">
        <v>3.4188034188034198E-2</v>
      </c>
      <c r="AJ12" s="13">
        <v>0.11111111111111099</v>
      </c>
      <c r="AK12" s="13">
        <v>0.11111111111111099</v>
      </c>
      <c r="AL12" s="13"/>
      <c r="AM12" s="13">
        <v>2.8571428571428598E-2</v>
      </c>
      <c r="AN12" s="13">
        <v>0</v>
      </c>
      <c r="AO12" s="13">
        <v>9.0909090909090898E-2</v>
      </c>
      <c r="AP12" s="13"/>
      <c r="AQ12" s="13">
        <v>4.0697674418604703E-2</v>
      </c>
      <c r="AR12" s="13">
        <v>9.8214285714285698E-2</v>
      </c>
      <c r="AS12" s="13"/>
      <c r="AT12" s="13">
        <v>5.1724137931034503E-2</v>
      </c>
      <c r="AU12" s="13">
        <v>7.5510204081632698E-2</v>
      </c>
      <c r="AV12" s="13"/>
      <c r="AW12" s="13">
        <v>6.3218390804597693E-2</v>
      </c>
      <c r="AX12" s="13">
        <v>6.8136272545090207E-2</v>
      </c>
      <c r="AY12" s="13"/>
      <c r="AZ12" s="13">
        <v>0.107142857142857</v>
      </c>
      <c r="BA12" s="13">
        <v>4.0712468193384199E-2</v>
      </c>
      <c r="BB12" s="13"/>
      <c r="BC12" s="13">
        <v>7.69230769230769E-2</v>
      </c>
      <c r="BD12" s="13">
        <v>6.4814814814814797E-2</v>
      </c>
      <c r="BE12" s="13"/>
      <c r="BF12" s="13">
        <v>5.7142857142857099E-2</v>
      </c>
      <c r="BG12" s="13">
        <v>9.0909090909090898E-2</v>
      </c>
      <c r="BH12" s="13"/>
      <c r="BI12" s="13">
        <v>5.7971014492753603E-2</v>
      </c>
      <c r="BJ12" s="13">
        <v>7.0840197693574997E-2</v>
      </c>
      <c r="BK12" s="13"/>
      <c r="BL12" s="13">
        <v>0.111940298507463</v>
      </c>
      <c r="BM12" s="13">
        <v>4.2500000000000003E-2</v>
      </c>
    </row>
    <row r="13" spans="2:65" x14ac:dyDescent="0.3">
      <c r="B13" s="14" t="s">
        <v>91</v>
      </c>
      <c r="C13" s="13">
        <v>1.9089574155653401E-2</v>
      </c>
      <c r="D13" s="13">
        <v>9.0634441087613302E-3</v>
      </c>
      <c r="E13" s="13">
        <v>2.3054755043227699E-2</v>
      </c>
      <c r="F13" s="13"/>
      <c r="G13" s="13">
        <v>0</v>
      </c>
      <c r="H13" s="13">
        <v>2.1276595744680899E-2</v>
      </c>
      <c r="I13" s="13">
        <v>2.0547945205479499E-2</v>
      </c>
      <c r="J13" s="13">
        <v>4.85436893203883E-2</v>
      </c>
      <c r="K13" s="13">
        <v>0</v>
      </c>
      <c r="L13" s="13">
        <v>1.1111111111111099E-2</v>
      </c>
      <c r="M13" s="13"/>
      <c r="N13" s="13">
        <v>2.1929824561403501E-2</v>
      </c>
      <c r="O13" s="13">
        <v>1.7647058823529401E-2</v>
      </c>
      <c r="P13" s="13">
        <v>0</v>
      </c>
      <c r="Q13" s="13">
        <v>2.7322404371584699E-2</v>
      </c>
      <c r="R13" s="13"/>
      <c r="S13" s="13">
        <v>1.48148148148148E-2</v>
      </c>
      <c r="T13" s="13">
        <v>2.5000000000000001E-2</v>
      </c>
      <c r="U13" s="13">
        <v>3.125E-2</v>
      </c>
      <c r="V13" s="13">
        <v>3.2258064516128997E-2</v>
      </c>
      <c r="W13" s="13">
        <v>1.6949152542372899E-2</v>
      </c>
      <c r="X13" s="13">
        <v>5.63380281690141E-2</v>
      </c>
      <c r="Y13" s="13">
        <v>1.85185185185185E-2</v>
      </c>
      <c r="Z13" s="13">
        <v>0</v>
      </c>
      <c r="AA13" s="13">
        <v>0</v>
      </c>
      <c r="AB13" s="13">
        <v>0</v>
      </c>
      <c r="AC13" s="13">
        <v>0</v>
      </c>
      <c r="AD13" s="13">
        <v>0</v>
      </c>
      <c r="AE13" s="13"/>
      <c r="AF13" s="13">
        <v>1.7500000000000002E-2</v>
      </c>
      <c r="AG13" s="13">
        <v>1.7985611510791401E-2</v>
      </c>
      <c r="AH13" s="13"/>
      <c r="AI13" s="13">
        <v>2.5641025641025599E-2</v>
      </c>
      <c r="AJ13" s="13">
        <v>2.7777777777777801E-2</v>
      </c>
      <c r="AK13" s="13">
        <v>1.1695906432748499E-2</v>
      </c>
      <c r="AL13" s="13"/>
      <c r="AM13" s="13">
        <v>5.7142857142857099E-2</v>
      </c>
      <c r="AN13" s="13">
        <v>0</v>
      </c>
      <c r="AO13" s="13">
        <v>3.03030303030303E-2</v>
      </c>
      <c r="AP13" s="13"/>
      <c r="AQ13" s="13">
        <v>1.74418604651163E-2</v>
      </c>
      <c r="AR13" s="13">
        <v>2.0833333333333301E-2</v>
      </c>
      <c r="AS13" s="13"/>
      <c r="AT13" s="13">
        <v>2.8735632183908E-2</v>
      </c>
      <c r="AU13" s="13">
        <v>1.4285714285714299E-2</v>
      </c>
      <c r="AV13" s="13"/>
      <c r="AW13" s="13">
        <v>2.2988505747126398E-2</v>
      </c>
      <c r="AX13" s="13">
        <v>1.8036072144288599E-2</v>
      </c>
      <c r="AY13" s="13"/>
      <c r="AZ13" s="13">
        <v>1.7857142857142901E-2</v>
      </c>
      <c r="BA13" s="13">
        <v>1.7811704834605601E-2</v>
      </c>
      <c r="BB13" s="13"/>
      <c r="BC13" s="13">
        <v>0</v>
      </c>
      <c r="BD13" s="13">
        <v>2.7777777777777801E-2</v>
      </c>
      <c r="BE13" s="13"/>
      <c r="BF13" s="13">
        <v>0</v>
      </c>
      <c r="BG13" s="13">
        <v>0</v>
      </c>
      <c r="BH13" s="13"/>
      <c r="BI13" s="13">
        <v>2.8985507246376802E-2</v>
      </c>
      <c r="BJ13" s="13">
        <v>1.8121911037891299E-2</v>
      </c>
      <c r="BK13" s="13"/>
      <c r="BL13" s="13">
        <v>1.8656716417910401E-2</v>
      </c>
      <c r="BM13" s="13">
        <v>0.02</v>
      </c>
    </row>
    <row r="14" spans="2:65" x14ac:dyDescent="0.3">
      <c r="B14" s="14" t="s">
        <v>76</v>
      </c>
      <c r="C14" s="17">
        <v>0.66226138032305404</v>
      </c>
      <c r="D14" s="17">
        <v>0.68277945619335301</v>
      </c>
      <c r="E14" s="17">
        <v>0.64553314121037497</v>
      </c>
      <c r="F14" s="17"/>
      <c r="G14" s="17">
        <v>0.626506024096386</v>
      </c>
      <c r="H14" s="17">
        <v>0.73404255319148903</v>
      </c>
      <c r="I14" s="17">
        <v>0.66438356164383605</v>
      </c>
      <c r="J14" s="17">
        <v>0.58252427184466005</v>
      </c>
      <c r="K14" s="17">
        <v>0.60563380281690105</v>
      </c>
      <c r="L14" s="17">
        <v>0.67777777777777803</v>
      </c>
      <c r="M14" s="17"/>
      <c r="N14" s="17">
        <v>0.71491228070175405</v>
      </c>
      <c r="O14" s="17">
        <v>0.623529411764706</v>
      </c>
      <c r="P14" s="17">
        <v>0.69565217391304301</v>
      </c>
      <c r="Q14" s="17">
        <v>0.60655737704918</v>
      </c>
      <c r="R14" s="17"/>
      <c r="S14" s="17">
        <v>0.70370370370370405</v>
      </c>
      <c r="T14" s="17">
        <v>0.5625</v>
      </c>
      <c r="U14" s="17">
        <v>0.4375</v>
      </c>
      <c r="V14" s="17">
        <v>0.67741935483870996</v>
      </c>
      <c r="W14" s="17">
        <v>0.69491525423728795</v>
      </c>
      <c r="X14" s="17">
        <v>0.69014084507042295</v>
      </c>
      <c r="Y14" s="17">
        <v>0.66666666666666696</v>
      </c>
      <c r="Z14" s="17">
        <v>0.77777777777777801</v>
      </c>
      <c r="AA14" s="17">
        <v>0.73239436619718301</v>
      </c>
      <c r="AB14" s="17">
        <v>0.64705882352941202</v>
      </c>
      <c r="AC14" s="17">
        <v>0.62162162162162204</v>
      </c>
      <c r="AD14" s="17">
        <v>0.63636363636363602</v>
      </c>
      <c r="AE14" s="17"/>
      <c r="AF14" s="17">
        <v>0.67749999999999999</v>
      </c>
      <c r="AG14" s="17">
        <v>0.64388489208633104</v>
      </c>
      <c r="AH14" s="17"/>
      <c r="AI14" s="17">
        <v>0.71794871794871795</v>
      </c>
      <c r="AJ14" s="17">
        <v>0.69444444444444398</v>
      </c>
      <c r="AK14" s="17">
        <v>0.59649122807017496</v>
      </c>
      <c r="AL14" s="17"/>
      <c r="AM14" s="17">
        <v>0.82857142857142896</v>
      </c>
      <c r="AN14" s="17">
        <v>0.76</v>
      </c>
      <c r="AO14" s="17">
        <v>0.59090909090909105</v>
      </c>
      <c r="AP14" s="17"/>
      <c r="AQ14" s="17">
        <v>0.72965116279069797</v>
      </c>
      <c r="AR14" s="17">
        <v>0.59523809523809501</v>
      </c>
      <c r="AS14" s="17"/>
      <c r="AT14" s="17">
        <v>0.70689655172413801</v>
      </c>
      <c r="AU14" s="17">
        <v>0.65306122448979598</v>
      </c>
      <c r="AV14" s="17"/>
      <c r="AW14" s="17">
        <v>0.63793103448275901</v>
      </c>
      <c r="AX14" s="17">
        <v>0.66933867735470898</v>
      </c>
      <c r="AY14" s="17"/>
      <c r="AZ14" s="17">
        <v>0.57499999999999996</v>
      </c>
      <c r="BA14" s="17">
        <v>0.73027989821882999</v>
      </c>
      <c r="BB14" s="17"/>
      <c r="BC14" s="17">
        <v>0.69230769230769196</v>
      </c>
      <c r="BD14" s="17">
        <v>0.61111111111111105</v>
      </c>
      <c r="BE14" s="17"/>
      <c r="BF14" s="17">
        <v>0.72857142857142898</v>
      </c>
      <c r="BG14" s="17">
        <v>0.66666666666666696</v>
      </c>
      <c r="BH14" s="17"/>
      <c r="BI14" s="17">
        <v>0.59420289855072495</v>
      </c>
      <c r="BJ14" s="17">
        <v>0.67215815485996699</v>
      </c>
      <c r="BK14" s="17"/>
      <c r="BL14" s="17">
        <v>0.61567164179104505</v>
      </c>
      <c r="BM14" s="17">
        <v>0.6925</v>
      </c>
    </row>
    <row r="15" spans="2:65" x14ac:dyDescent="0.3">
      <c r="B15" s="14" t="s">
        <v>77</v>
      </c>
      <c r="C15" s="17">
        <v>0.19383259911894299</v>
      </c>
      <c r="D15" s="17">
        <v>0.199395770392749</v>
      </c>
      <c r="E15" s="17">
        <v>0.190201729106628</v>
      </c>
      <c r="F15" s="17"/>
      <c r="G15" s="17">
        <v>0.265060240963855</v>
      </c>
      <c r="H15" s="17">
        <v>0.12765957446808501</v>
      </c>
      <c r="I15" s="17">
        <v>0.198630136986301</v>
      </c>
      <c r="J15" s="17">
        <v>0.242718446601942</v>
      </c>
      <c r="K15" s="17">
        <v>0.23943661971831001</v>
      </c>
      <c r="L15" s="17">
        <v>0.16666666666666699</v>
      </c>
      <c r="M15" s="17"/>
      <c r="N15" s="17">
        <v>0.15350877192982501</v>
      </c>
      <c r="O15" s="17">
        <v>0.22941176470588201</v>
      </c>
      <c r="P15" s="17">
        <v>0.19565217391304299</v>
      </c>
      <c r="Q15" s="17">
        <v>0.218579234972678</v>
      </c>
      <c r="R15" s="17"/>
      <c r="S15" s="17">
        <v>0.2</v>
      </c>
      <c r="T15" s="17">
        <v>0.27500000000000002</v>
      </c>
      <c r="U15" s="17">
        <v>0.28125</v>
      </c>
      <c r="V15" s="17">
        <v>0.225806451612903</v>
      </c>
      <c r="W15" s="17">
        <v>0.152542372881356</v>
      </c>
      <c r="X15" s="17">
        <v>0.12676056338028199</v>
      </c>
      <c r="Y15" s="17">
        <v>0.12962962962963001</v>
      </c>
      <c r="Z15" s="17">
        <v>0.11111111111111099</v>
      </c>
      <c r="AA15" s="17">
        <v>0.169014084507042</v>
      </c>
      <c r="AB15" s="17">
        <v>0.15686274509803899</v>
      </c>
      <c r="AC15" s="17">
        <v>0.29729729729729698</v>
      </c>
      <c r="AD15" s="17">
        <v>0.18181818181818199</v>
      </c>
      <c r="AE15" s="17"/>
      <c r="AF15" s="17">
        <v>0.19</v>
      </c>
      <c r="AG15" s="17">
        <v>0.197841726618705</v>
      </c>
      <c r="AH15" s="17"/>
      <c r="AI15" s="17">
        <v>0.128205128205128</v>
      </c>
      <c r="AJ15" s="17">
        <v>0.194444444444444</v>
      </c>
      <c r="AK15" s="17">
        <v>0.26900584795321603</v>
      </c>
      <c r="AL15" s="17"/>
      <c r="AM15" s="17">
        <v>8.5714285714285701E-2</v>
      </c>
      <c r="AN15" s="17">
        <v>0.08</v>
      </c>
      <c r="AO15" s="17">
        <v>0.21212121212121199</v>
      </c>
      <c r="AP15" s="17"/>
      <c r="AQ15" s="17">
        <v>0.13662790697674401</v>
      </c>
      <c r="AR15" s="17">
        <v>0.25297619047619002</v>
      </c>
      <c r="AS15" s="17"/>
      <c r="AT15" s="17">
        <v>0.17241379310344801</v>
      </c>
      <c r="AU15" s="17">
        <v>0.20408163265306101</v>
      </c>
      <c r="AV15" s="17"/>
      <c r="AW15" s="17">
        <v>0.22413793103448301</v>
      </c>
      <c r="AX15" s="17">
        <v>0.18236472945891799</v>
      </c>
      <c r="AY15" s="17"/>
      <c r="AZ15" s="17">
        <v>0.26071428571428601</v>
      </c>
      <c r="BA15" s="17">
        <v>0.14758269720101799</v>
      </c>
      <c r="BB15" s="17"/>
      <c r="BC15" s="17">
        <v>0.21301775147929</v>
      </c>
      <c r="BD15" s="17">
        <v>0.194444444444444</v>
      </c>
      <c r="BE15" s="17"/>
      <c r="BF15" s="17">
        <v>0.17142857142857101</v>
      </c>
      <c r="BG15" s="17">
        <v>0.24242424242424199</v>
      </c>
      <c r="BH15" s="17"/>
      <c r="BI15" s="17">
        <v>0.14492753623188401</v>
      </c>
      <c r="BJ15" s="17">
        <v>0.20098846787479399</v>
      </c>
      <c r="BK15" s="17"/>
      <c r="BL15" s="17">
        <v>0.23134328358209</v>
      </c>
      <c r="BM15" s="17">
        <v>0.17249999999999999</v>
      </c>
    </row>
    <row r="16" spans="2:65" x14ac:dyDescent="0.3">
      <c r="B16" s="14" t="s">
        <v>78</v>
      </c>
      <c r="C16" s="18">
        <v>0.46842878120411202</v>
      </c>
      <c r="D16" s="18">
        <v>0.48338368580060398</v>
      </c>
      <c r="E16" s="18">
        <v>0.455331412103746</v>
      </c>
      <c r="F16" s="18"/>
      <c r="G16" s="18">
        <v>0.36144578313253001</v>
      </c>
      <c r="H16" s="18">
        <v>0.60638297872340396</v>
      </c>
      <c r="I16" s="18">
        <v>0.465753424657534</v>
      </c>
      <c r="J16" s="18">
        <v>0.33980582524271802</v>
      </c>
      <c r="K16" s="18">
        <v>0.36619718309859201</v>
      </c>
      <c r="L16" s="18">
        <v>0.51111111111111096</v>
      </c>
      <c r="M16" s="18"/>
      <c r="N16" s="18">
        <v>0.56140350877193002</v>
      </c>
      <c r="O16" s="18">
        <v>0.39411764705882402</v>
      </c>
      <c r="P16" s="18">
        <v>0.5</v>
      </c>
      <c r="Q16" s="18">
        <v>0.387978142076503</v>
      </c>
      <c r="R16" s="18"/>
      <c r="S16" s="18">
        <v>0.50370370370370399</v>
      </c>
      <c r="T16" s="18">
        <v>0.28749999999999998</v>
      </c>
      <c r="U16" s="18">
        <v>0.15625</v>
      </c>
      <c r="V16" s="18">
        <v>0.45161290322580599</v>
      </c>
      <c r="W16" s="18">
        <v>0.54237288135593198</v>
      </c>
      <c r="X16" s="18">
        <v>0.56338028169014098</v>
      </c>
      <c r="Y16" s="18">
        <v>0.53703703703703698</v>
      </c>
      <c r="Z16" s="18">
        <v>0.66666666666666696</v>
      </c>
      <c r="AA16" s="18">
        <v>0.56338028169014098</v>
      </c>
      <c r="AB16" s="18">
        <v>0.49019607843137297</v>
      </c>
      <c r="AC16" s="18">
        <v>0.32432432432432401</v>
      </c>
      <c r="AD16" s="18">
        <v>0.45454545454545497</v>
      </c>
      <c r="AE16" s="18"/>
      <c r="AF16" s="18">
        <v>0.48749999999999999</v>
      </c>
      <c r="AG16" s="18">
        <v>0.44604316546762601</v>
      </c>
      <c r="AH16" s="18"/>
      <c r="AI16" s="18">
        <v>0.58974358974358998</v>
      </c>
      <c r="AJ16" s="18">
        <v>0.5</v>
      </c>
      <c r="AK16" s="18">
        <v>0.32748538011695899</v>
      </c>
      <c r="AL16" s="18"/>
      <c r="AM16" s="18">
        <v>0.74285714285714299</v>
      </c>
      <c r="AN16" s="18">
        <v>0.68</v>
      </c>
      <c r="AO16" s="18">
        <v>0.37878787878787901</v>
      </c>
      <c r="AP16" s="18"/>
      <c r="AQ16" s="18">
        <v>0.59302325581395299</v>
      </c>
      <c r="AR16" s="18">
        <v>0.34226190476190499</v>
      </c>
      <c r="AS16" s="18"/>
      <c r="AT16" s="18">
        <v>0.53448275862068995</v>
      </c>
      <c r="AU16" s="18">
        <v>0.44897959183673503</v>
      </c>
      <c r="AV16" s="18"/>
      <c r="AW16" s="18">
        <v>0.41379310344827602</v>
      </c>
      <c r="AX16" s="18">
        <v>0.48697394789579201</v>
      </c>
      <c r="AY16" s="18"/>
      <c r="AZ16" s="18">
        <v>0.314285714285714</v>
      </c>
      <c r="BA16" s="18">
        <v>0.58269720101781197</v>
      </c>
      <c r="BB16" s="18"/>
      <c r="BC16" s="18">
        <v>0.47928994082840198</v>
      </c>
      <c r="BD16" s="18">
        <v>0.41666666666666702</v>
      </c>
      <c r="BE16" s="18"/>
      <c r="BF16" s="18">
        <v>0.55714285714285705</v>
      </c>
      <c r="BG16" s="18">
        <v>0.42424242424242398</v>
      </c>
      <c r="BH16" s="18"/>
      <c r="BI16" s="18">
        <v>0.44927536231884102</v>
      </c>
      <c r="BJ16" s="18">
        <v>0.47116968698517298</v>
      </c>
      <c r="BK16" s="18"/>
      <c r="BL16" s="18">
        <v>0.384328358208955</v>
      </c>
      <c r="BM16" s="18">
        <v>0.52</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681</v>
      </c>
      <c r="D7" s="10">
        <v>331</v>
      </c>
      <c r="E7" s="10">
        <v>347</v>
      </c>
      <c r="F7" s="10"/>
      <c r="G7" s="10">
        <v>83</v>
      </c>
      <c r="H7" s="10">
        <v>188</v>
      </c>
      <c r="I7" s="10">
        <v>146</v>
      </c>
      <c r="J7" s="10">
        <v>103</v>
      </c>
      <c r="K7" s="10">
        <v>71</v>
      </c>
      <c r="L7" s="10">
        <v>90</v>
      </c>
      <c r="M7" s="10"/>
      <c r="N7" s="10">
        <v>228</v>
      </c>
      <c r="O7" s="10">
        <v>170</v>
      </c>
      <c r="P7" s="10">
        <v>92</v>
      </c>
      <c r="Q7" s="10">
        <v>183</v>
      </c>
      <c r="R7" s="10"/>
      <c r="S7" s="10">
        <v>135</v>
      </c>
      <c r="T7" s="10">
        <v>80</v>
      </c>
      <c r="U7" s="10">
        <v>32</v>
      </c>
      <c r="V7" s="10">
        <v>62</v>
      </c>
      <c r="W7" s="10">
        <v>59</v>
      </c>
      <c r="X7" s="10">
        <v>71</v>
      </c>
      <c r="Y7" s="10">
        <v>54</v>
      </c>
      <c r="Z7" s="10">
        <v>18</v>
      </c>
      <c r="AA7" s="10">
        <v>71</v>
      </c>
      <c r="AB7" s="10">
        <v>51</v>
      </c>
      <c r="AC7" s="10">
        <v>37</v>
      </c>
      <c r="AD7" s="10">
        <v>11</v>
      </c>
      <c r="AE7" s="10"/>
      <c r="AF7" s="10">
        <v>400</v>
      </c>
      <c r="AG7" s="10">
        <v>278</v>
      </c>
      <c r="AH7" s="10"/>
      <c r="AI7" s="10">
        <v>117</v>
      </c>
      <c r="AJ7" s="10">
        <v>36</v>
      </c>
      <c r="AK7" s="10">
        <v>171</v>
      </c>
      <c r="AL7" s="10"/>
      <c r="AM7" s="10">
        <v>35</v>
      </c>
      <c r="AN7" s="10">
        <v>25</v>
      </c>
      <c r="AO7" s="10">
        <v>66</v>
      </c>
      <c r="AP7" s="10"/>
      <c r="AQ7" s="10">
        <v>344</v>
      </c>
      <c r="AR7" s="10">
        <v>336</v>
      </c>
      <c r="AS7" s="10"/>
      <c r="AT7" s="10">
        <v>174</v>
      </c>
      <c r="AU7" s="10">
        <v>490</v>
      </c>
      <c r="AV7" s="10"/>
      <c r="AW7" s="10">
        <v>174</v>
      </c>
      <c r="AX7" s="10">
        <v>499</v>
      </c>
      <c r="AY7" s="10"/>
      <c r="AZ7" s="10">
        <v>280</v>
      </c>
      <c r="BA7" s="10">
        <v>393</v>
      </c>
      <c r="BB7" s="10"/>
      <c r="BC7" s="10">
        <v>169</v>
      </c>
      <c r="BD7" s="10">
        <v>108</v>
      </c>
      <c r="BE7" s="10"/>
      <c r="BF7" s="10">
        <v>70</v>
      </c>
      <c r="BG7" s="10">
        <v>99</v>
      </c>
      <c r="BH7" s="10"/>
      <c r="BI7" s="10">
        <v>69</v>
      </c>
      <c r="BJ7" s="10">
        <v>607</v>
      </c>
      <c r="BK7" s="10"/>
      <c r="BL7" s="10">
        <v>268</v>
      </c>
      <c r="BM7" s="10">
        <v>400</v>
      </c>
    </row>
    <row r="8" spans="2:65" x14ac:dyDescent="0.3">
      <c r="B8" s="14" t="s">
        <v>400</v>
      </c>
      <c r="C8" s="13">
        <v>0.259911894273128</v>
      </c>
      <c r="D8" s="13">
        <v>0.24471299093655599</v>
      </c>
      <c r="E8" s="13">
        <v>0.27089337175792499</v>
      </c>
      <c r="F8" s="13"/>
      <c r="G8" s="13">
        <v>0.20481927710843401</v>
      </c>
      <c r="H8" s="13">
        <v>0.30851063829787201</v>
      </c>
      <c r="I8" s="13">
        <v>0.24657534246575299</v>
      </c>
      <c r="J8" s="13">
        <v>0.223300970873786</v>
      </c>
      <c r="K8" s="13">
        <v>0.29577464788732399</v>
      </c>
      <c r="L8" s="13">
        <v>0.24444444444444399</v>
      </c>
      <c r="M8" s="13"/>
      <c r="N8" s="13">
        <v>0.29385964912280699</v>
      </c>
      <c r="O8" s="13">
        <v>0.17647058823529399</v>
      </c>
      <c r="P8" s="13">
        <v>0.29347826086956502</v>
      </c>
      <c r="Q8" s="13">
        <v>0.27322404371584702</v>
      </c>
      <c r="R8" s="13"/>
      <c r="S8" s="13">
        <v>0.22222222222222199</v>
      </c>
      <c r="T8" s="13">
        <v>0.25</v>
      </c>
      <c r="U8" s="13">
        <v>0.28125</v>
      </c>
      <c r="V8" s="13">
        <v>0.241935483870968</v>
      </c>
      <c r="W8" s="13">
        <v>0.22033898305084701</v>
      </c>
      <c r="X8" s="13">
        <v>0.323943661971831</v>
      </c>
      <c r="Y8" s="13">
        <v>0.27777777777777801</v>
      </c>
      <c r="Z8" s="13">
        <v>0.16666666666666699</v>
      </c>
      <c r="AA8" s="13">
        <v>0.323943661971831</v>
      </c>
      <c r="AB8" s="13">
        <v>0.35294117647058798</v>
      </c>
      <c r="AC8" s="13">
        <v>0.18918918918918901</v>
      </c>
      <c r="AD8" s="13">
        <v>9.0909090909090898E-2</v>
      </c>
      <c r="AE8" s="13"/>
      <c r="AF8" s="13">
        <v>0.27500000000000002</v>
      </c>
      <c r="AG8" s="13">
        <v>0.23741007194244601</v>
      </c>
      <c r="AH8" s="13"/>
      <c r="AI8" s="13">
        <v>0.23931623931623899</v>
      </c>
      <c r="AJ8" s="13">
        <v>0.44444444444444398</v>
      </c>
      <c r="AK8" s="13">
        <v>0.22807017543859601</v>
      </c>
      <c r="AL8" s="13"/>
      <c r="AM8" s="13">
        <v>0.48571428571428599</v>
      </c>
      <c r="AN8" s="13">
        <v>0.28000000000000003</v>
      </c>
      <c r="AO8" s="13">
        <v>0.13636363636363599</v>
      </c>
      <c r="AP8" s="13"/>
      <c r="AQ8" s="13">
        <v>0.30232558139534899</v>
      </c>
      <c r="AR8" s="13">
        <v>0.21726190476190499</v>
      </c>
      <c r="AS8" s="13"/>
      <c r="AT8" s="13">
        <v>0.29885057471264398</v>
      </c>
      <c r="AU8" s="13">
        <v>0.25102040816326499</v>
      </c>
      <c r="AV8" s="13"/>
      <c r="AW8" s="13">
        <v>0.26436781609195398</v>
      </c>
      <c r="AX8" s="13">
        <v>0.25851703406813598</v>
      </c>
      <c r="AY8" s="13"/>
      <c r="AZ8" s="13">
        <v>0.214285714285714</v>
      </c>
      <c r="BA8" s="13">
        <v>0.292620865139949</v>
      </c>
      <c r="BB8" s="13"/>
      <c r="BC8" s="13">
        <v>0.27810650887574001</v>
      </c>
      <c r="BD8" s="13">
        <v>0.25</v>
      </c>
      <c r="BE8" s="13"/>
      <c r="BF8" s="13">
        <v>0.3</v>
      </c>
      <c r="BG8" s="13">
        <v>0.26262626262626299</v>
      </c>
      <c r="BH8" s="13"/>
      <c r="BI8" s="13">
        <v>0.26086956521739102</v>
      </c>
      <c r="BJ8" s="13">
        <v>0.26029654036243799</v>
      </c>
      <c r="BK8" s="13"/>
      <c r="BL8" s="13">
        <v>0.24253731343283599</v>
      </c>
      <c r="BM8" s="13">
        <v>0.27</v>
      </c>
    </row>
    <row r="9" spans="2:65" x14ac:dyDescent="0.3">
      <c r="B9" s="14" t="s">
        <v>71</v>
      </c>
      <c r="C9" s="13">
        <v>0.38619676945668102</v>
      </c>
      <c r="D9" s="13">
        <v>0.41389728096676698</v>
      </c>
      <c r="E9" s="13">
        <v>0.36023054755043199</v>
      </c>
      <c r="F9" s="13"/>
      <c r="G9" s="13">
        <v>0.39759036144578302</v>
      </c>
      <c r="H9" s="13">
        <v>0.409574468085106</v>
      </c>
      <c r="I9" s="13">
        <v>0.43835616438356201</v>
      </c>
      <c r="J9" s="13">
        <v>0.37864077669902901</v>
      </c>
      <c r="K9" s="13">
        <v>0.29577464788732399</v>
      </c>
      <c r="L9" s="13">
        <v>0.32222222222222202</v>
      </c>
      <c r="M9" s="13"/>
      <c r="N9" s="13">
        <v>0.394736842105263</v>
      </c>
      <c r="O9" s="13">
        <v>0.41764705882352898</v>
      </c>
      <c r="P9" s="13">
        <v>0.38043478260869601</v>
      </c>
      <c r="Q9" s="13">
        <v>0.35519125683060099</v>
      </c>
      <c r="R9" s="13"/>
      <c r="S9" s="13">
        <v>0.42962962962963003</v>
      </c>
      <c r="T9" s="13">
        <v>0.32500000000000001</v>
      </c>
      <c r="U9" s="13">
        <v>0.3125</v>
      </c>
      <c r="V9" s="13">
        <v>0.38709677419354799</v>
      </c>
      <c r="W9" s="13">
        <v>0.50847457627118597</v>
      </c>
      <c r="X9" s="13">
        <v>0.40845070422535201</v>
      </c>
      <c r="Y9" s="13">
        <v>0.31481481481481499</v>
      </c>
      <c r="Z9" s="13">
        <v>0.5</v>
      </c>
      <c r="AA9" s="13">
        <v>0.38028169014084501</v>
      </c>
      <c r="AB9" s="13">
        <v>0.29411764705882398</v>
      </c>
      <c r="AC9" s="13">
        <v>0.37837837837837801</v>
      </c>
      <c r="AD9" s="13">
        <v>0.36363636363636398</v>
      </c>
      <c r="AE9" s="13"/>
      <c r="AF9" s="13">
        <v>0.375</v>
      </c>
      <c r="AG9" s="13">
        <v>0.39928057553956797</v>
      </c>
      <c r="AH9" s="13"/>
      <c r="AI9" s="13">
        <v>0.487179487179487</v>
      </c>
      <c r="AJ9" s="13">
        <v>0.33333333333333298</v>
      </c>
      <c r="AK9" s="13">
        <v>0.29239766081871299</v>
      </c>
      <c r="AL9" s="13"/>
      <c r="AM9" s="13">
        <v>0.4</v>
      </c>
      <c r="AN9" s="13">
        <v>0.52</v>
      </c>
      <c r="AO9" s="13">
        <v>0.46969696969697</v>
      </c>
      <c r="AP9" s="13"/>
      <c r="AQ9" s="13">
        <v>0.412790697674419</v>
      </c>
      <c r="AR9" s="13">
        <v>0.360119047619048</v>
      </c>
      <c r="AS9" s="13"/>
      <c r="AT9" s="13">
        <v>0.36781609195402298</v>
      </c>
      <c r="AU9" s="13">
        <v>0.39183673469387797</v>
      </c>
      <c r="AV9" s="13"/>
      <c r="AW9" s="13">
        <v>0.40229885057471299</v>
      </c>
      <c r="AX9" s="13">
        <v>0.38076152304609201</v>
      </c>
      <c r="AY9" s="13"/>
      <c r="AZ9" s="13">
        <v>0.36428571428571399</v>
      </c>
      <c r="BA9" s="13">
        <v>0.40712468193384199</v>
      </c>
      <c r="BB9" s="13"/>
      <c r="BC9" s="13">
        <v>0.402366863905325</v>
      </c>
      <c r="BD9" s="13">
        <v>0.31481481481481499</v>
      </c>
      <c r="BE9" s="13"/>
      <c r="BF9" s="13">
        <v>0.34285714285714303</v>
      </c>
      <c r="BG9" s="13">
        <v>0.44444444444444398</v>
      </c>
      <c r="BH9" s="13"/>
      <c r="BI9" s="13">
        <v>0.376811594202899</v>
      </c>
      <c r="BJ9" s="13">
        <v>0.38879736408566701</v>
      </c>
      <c r="BK9" s="13"/>
      <c r="BL9" s="13">
        <v>0.36194029850746301</v>
      </c>
      <c r="BM9" s="13">
        <v>0.40250000000000002</v>
      </c>
    </row>
    <row r="10" spans="2:65" x14ac:dyDescent="0.3">
      <c r="B10" s="14" t="s">
        <v>401</v>
      </c>
      <c r="C10" s="13">
        <v>0.18061674008810599</v>
      </c>
      <c r="D10" s="13">
        <v>0.18126888217522699</v>
      </c>
      <c r="E10" s="13">
        <v>0.181556195965418</v>
      </c>
      <c r="F10" s="13"/>
      <c r="G10" s="13">
        <v>0.156626506024096</v>
      </c>
      <c r="H10" s="13">
        <v>0.164893617021277</v>
      </c>
      <c r="I10" s="13">
        <v>0.13013698630136999</v>
      </c>
      <c r="J10" s="13">
        <v>0.19417475728155301</v>
      </c>
      <c r="K10" s="13">
        <v>0.23943661971831001</v>
      </c>
      <c r="L10" s="13">
        <v>0.25555555555555598</v>
      </c>
      <c r="M10" s="13"/>
      <c r="N10" s="13">
        <v>0.18859649122807001</v>
      </c>
      <c r="O10" s="13">
        <v>0.188235294117647</v>
      </c>
      <c r="P10" s="13">
        <v>0.13043478260869601</v>
      </c>
      <c r="Q10" s="13">
        <v>0.18032786885245899</v>
      </c>
      <c r="R10" s="13"/>
      <c r="S10" s="13">
        <v>0.20740740740740701</v>
      </c>
      <c r="T10" s="13">
        <v>0.2</v>
      </c>
      <c r="U10" s="13">
        <v>6.25E-2</v>
      </c>
      <c r="V10" s="13">
        <v>0.14516129032258099</v>
      </c>
      <c r="W10" s="13">
        <v>0.11864406779661001</v>
      </c>
      <c r="X10" s="13">
        <v>0.140845070422535</v>
      </c>
      <c r="Y10" s="13">
        <v>0.25925925925925902</v>
      </c>
      <c r="Z10" s="13">
        <v>0.16666666666666699</v>
      </c>
      <c r="AA10" s="13">
        <v>0.169014084507042</v>
      </c>
      <c r="AB10" s="13">
        <v>0.17647058823529399</v>
      </c>
      <c r="AC10" s="13">
        <v>0.24324324324324301</v>
      </c>
      <c r="AD10" s="13">
        <v>0.36363636363636398</v>
      </c>
      <c r="AE10" s="13"/>
      <c r="AF10" s="13">
        <v>0.17</v>
      </c>
      <c r="AG10" s="13">
        <v>0.197841726618705</v>
      </c>
      <c r="AH10" s="13"/>
      <c r="AI10" s="13">
        <v>0.145299145299145</v>
      </c>
      <c r="AJ10" s="13">
        <v>5.5555555555555601E-2</v>
      </c>
      <c r="AK10" s="13">
        <v>0.216374269005848</v>
      </c>
      <c r="AL10" s="13"/>
      <c r="AM10" s="13">
        <v>2.8571428571428598E-2</v>
      </c>
      <c r="AN10" s="13">
        <v>0.08</v>
      </c>
      <c r="AO10" s="13">
        <v>0.19696969696969699</v>
      </c>
      <c r="AP10" s="13"/>
      <c r="AQ10" s="13">
        <v>0.162790697674419</v>
      </c>
      <c r="AR10" s="13">
        <v>0.19642857142857101</v>
      </c>
      <c r="AS10" s="13"/>
      <c r="AT10" s="13">
        <v>0.17816091954023</v>
      </c>
      <c r="AU10" s="13">
        <v>0.179591836734694</v>
      </c>
      <c r="AV10" s="13"/>
      <c r="AW10" s="13">
        <v>0.160919540229885</v>
      </c>
      <c r="AX10" s="13">
        <v>0.190380761523046</v>
      </c>
      <c r="AY10" s="13"/>
      <c r="AZ10" s="13">
        <v>0.182142857142857</v>
      </c>
      <c r="BA10" s="13">
        <v>0.17811704834605599</v>
      </c>
      <c r="BB10" s="13"/>
      <c r="BC10" s="13">
        <v>0.15976331360946699</v>
      </c>
      <c r="BD10" s="13">
        <v>0.203703703703704</v>
      </c>
      <c r="BE10" s="13"/>
      <c r="BF10" s="13">
        <v>0.17142857142857101</v>
      </c>
      <c r="BG10" s="13">
        <v>0.15151515151515199</v>
      </c>
      <c r="BH10" s="13"/>
      <c r="BI10" s="13">
        <v>0.15942028985507201</v>
      </c>
      <c r="BJ10" s="13">
        <v>0.179571663920923</v>
      </c>
      <c r="BK10" s="13"/>
      <c r="BL10" s="13">
        <v>0.17537313432835799</v>
      </c>
      <c r="BM10" s="13">
        <v>0.18</v>
      </c>
    </row>
    <row r="11" spans="2:65" x14ac:dyDescent="0.3">
      <c r="B11" s="14" t="s">
        <v>73</v>
      </c>
      <c r="C11" s="13">
        <v>9.3979441997063096E-2</v>
      </c>
      <c r="D11" s="13">
        <v>7.8549848942598199E-2</v>
      </c>
      <c r="E11" s="13">
        <v>0.109510086455331</v>
      </c>
      <c r="F11" s="13"/>
      <c r="G11" s="13">
        <v>0.156626506024096</v>
      </c>
      <c r="H11" s="13">
        <v>3.7234042553191501E-2</v>
      </c>
      <c r="I11" s="13">
        <v>0.13013698630136999</v>
      </c>
      <c r="J11" s="13">
        <v>8.7378640776699004E-2</v>
      </c>
      <c r="K11" s="13">
        <v>9.85915492957746E-2</v>
      </c>
      <c r="L11" s="13">
        <v>0.1</v>
      </c>
      <c r="M11" s="13"/>
      <c r="N11" s="13">
        <v>7.8947368421052599E-2</v>
      </c>
      <c r="O11" s="13">
        <v>0.105882352941176</v>
      </c>
      <c r="P11" s="13">
        <v>0.119565217391304</v>
      </c>
      <c r="Q11" s="13">
        <v>9.2896174863387998E-2</v>
      </c>
      <c r="R11" s="13"/>
      <c r="S11" s="13">
        <v>6.6666666666666693E-2</v>
      </c>
      <c r="T11" s="13">
        <v>0.15</v>
      </c>
      <c r="U11" s="13">
        <v>0.1875</v>
      </c>
      <c r="V11" s="13">
        <v>0.12903225806451599</v>
      </c>
      <c r="W11" s="13">
        <v>0.11864406779661001</v>
      </c>
      <c r="X11" s="13">
        <v>5.63380281690141E-2</v>
      </c>
      <c r="Y11" s="13">
        <v>0.11111111111111099</v>
      </c>
      <c r="Z11" s="13">
        <v>5.5555555555555601E-2</v>
      </c>
      <c r="AA11" s="13">
        <v>5.63380281690141E-2</v>
      </c>
      <c r="AB11" s="13">
        <v>5.8823529411764698E-2</v>
      </c>
      <c r="AC11" s="13">
        <v>5.4054054054054099E-2</v>
      </c>
      <c r="AD11" s="13">
        <v>0.18181818181818199</v>
      </c>
      <c r="AE11" s="13"/>
      <c r="AF11" s="13">
        <v>0.1</v>
      </c>
      <c r="AG11" s="13">
        <v>8.6330935251798593E-2</v>
      </c>
      <c r="AH11" s="13"/>
      <c r="AI11" s="13">
        <v>5.9829059829059797E-2</v>
      </c>
      <c r="AJ11" s="13">
        <v>8.3333333333333301E-2</v>
      </c>
      <c r="AK11" s="13">
        <v>0.140350877192982</v>
      </c>
      <c r="AL11" s="13"/>
      <c r="AM11" s="13">
        <v>0</v>
      </c>
      <c r="AN11" s="13">
        <v>0.08</v>
      </c>
      <c r="AO11" s="13">
        <v>0.10606060606060599</v>
      </c>
      <c r="AP11" s="13"/>
      <c r="AQ11" s="13">
        <v>7.2674418604651195E-2</v>
      </c>
      <c r="AR11" s="13">
        <v>0.11607142857142901</v>
      </c>
      <c r="AS11" s="13"/>
      <c r="AT11" s="13">
        <v>8.6206896551724102E-2</v>
      </c>
      <c r="AU11" s="13">
        <v>9.3877551020408206E-2</v>
      </c>
      <c r="AV11" s="13"/>
      <c r="AW11" s="13">
        <v>9.7701149425287404E-2</v>
      </c>
      <c r="AX11" s="13">
        <v>9.2184368737474903E-2</v>
      </c>
      <c r="AY11" s="13"/>
      <c r="AZ11" s="13">
        <v>0.125</v>
      </c>
      <c r="BA11" s="13">
        <v>7.1246819338422404E-2</v>
      </c>
      <c r="BB11" s="13"/>
      <c r="BC11" s="13">
        <v>7.1005917159763302E-2</v>
      </c>
      <c r="BD11" s="13">
        <v>0.12962962962963001</v>
      </c>
      <c r="BE11" s="13"/>
      <c r="BF11" s="13">
        <v>7.1428571428571397E-2</v>
      </c>
      <c r="BG11" s="13">
        <v>7.0707070707070704E-2</v>
      </c>
      <c r="BH11" s="13"/>
      <c r="BI11" s="13">
        <v>4.3478260869565202E-2</v>
      </c>
      <c r="BJ11" s="13">
        <v>0.100494233937397</v>
      </c>
      <c r="BK11" s="13"/>
      <c r="BL11" s="13">
        <v>0.10820895522388101</v>
      </c>
      <c r="BM11" s="13">
        <v>8.7499999999999994E-2</v>
      </c>
    </row>
    <row r="12" spans="2:65" x14ac:dyDescent="0.3">
      <c r="B12" s="14" t="s">
        <v>402</v>
      </c>
      <c r="C12" s="13">
        <v>5.7268722466960402E-2</v>
      </c>
      <c r="D12" s="13">
        <v>6.0422960725075497E-2</v>
      </c>
      <c r="E12" s="13">
        <v>5.4755043227665702E-2</v>
      </c>
      <c r="F12" s="13"/>
      <c r="G12" s="13">
        <v>7.2289156626505993E-2</v>
      </c>
      <c r="H12" s="13">
        <v>5.31914893617021E-2</v>
      </c>
      <c r="I12" s="13">
        <v>4.1095890410958902E-2</v>
      </c>
      <c r="J12" s="13">
        <v>8.7378640776699004E-2</v>
      </c>
      <c r="K12" s="13">
        <v>5.63380281690141E-2</v>
      </c>
      <c r="L12" s="13">
        <v>4.4444444444444398E-2</v>
      </c>
      <c r="M12" s="13"/>
      <c r="N12" s="13">
        <v>3.07017543859649E-2</v>
      </c>
      <c r="O12" s="13">
        <v>8.8235294117647106E-2</v>
      </c>
      <c r="P12" s="13">
        <v>4.3478260869565202E-2</v>
      </c>
      <c r="Q12" s="13">
        <v>7.10382513661202E-2</v>
      </c>
      <c r="R12" s="13"/>
      <c r="S12" s="13">
        <v>5.1851851851851899E-2</v>
      </c>
      <c r="T12" s="13">
        <v>3.7499999999999999E-2</v>
      </c>
      <c r="U12" s="13">
        <v>0.15625</v>
      </c>
      <c r="V12" s="13">
        <v>6.4516129032258104E-2</v>
      </c>
      <c r="W12" s="13">
        <v>1.6949152542372899E-2</v>
      </c>
      <c r="X12" s="13">
        <v>2.8169014084507001E-2</v>
      </c>
      <c r="Y12" s="13">
        <v>1.85185185185185E-2</v>
      </c>
      <c r="Z12" s="13">
        <v>0.11111111111111099</v>
      </c>
      <c r="AA12" s="13">
        <v>5.63380281690141E-2</v>
      </c>
      <c r="AB12" s="13">
        <v>9.8039215686274495E-2</v>
      </c>
      <c r="AC12" s="13">
        <v>0.135135135135135</v>
      </c>
      <c r="AD12" s="13">
        <v>0</v>
      </c>
      <c r="AE12" s="13"/>
      <c r="AF12" s="13">
        <v>6.7500000000000004E-2</v>
      </c>
      <c r="AG12" s="13">
        <v>4.3165467625899297E-2</v>
      </c>
      <c r="AH12" s="13"/>
      <c r="AI12" s="13">
        <v>5.1282051282051301E-2</v>
      </c>
      <c r="AJ12" s="13">
        <v>8.3333333333333301E-2</v>
      </c>
      <c r="AK12" s="13">
        <v>0.11111111111111099</v>
      </c>
      <c r="AL12" s="13"/>
      <c r="AM12" s="13">
        <v>2.8571428571428598E-2</v>
      </c>
      <c r="AN12" s="13">
        <v>0.04</v>
      </c>
      <c r="AO12" s="13">
        <v>9.0909090909090898E-2</v>
      </c>
      <c r="AP12" s="13"/>
      <c r="AQ12" s="13">
        <v>2.9069767441860499E-2</v>
      </c>
      <c r="AR12" s="13">
        <v>8.6309523809523794E-2</v>
      </c>
      <c r="AS12" s="13"/>
      <c r="AT12" s="13">
        <v>4.5977011494252901E-2</v>
      </c>
      <c r="AU12" s="13">
        <v>6.3265306122449003E-2</v>
      </c>
      <c r="AV12" s="13"/>
      <c r="AW12" s="13">
        <v>5.1724137931034503E-2</v>
      </c>
      <c r="AX12" s="13">
        <v>5.6112224448897803E-2</v>
      </c>
      <c r="AY12" s="13"/>
      <c r="AZ12" s="13">
        <v>8.9285714285714302E-2</v>
      </c>
      <c r="BA12" s="13">
        <v>3.30788804071247E-2</v>
      </c>
      <c r="BB12" s="13"/>
      <c r="BC12" s="13">
        <v>7.69230769230769E-2</v>
      </c>
      <c r="BD12" s="13">
        <v>9.2592592592592601E-2</v>
      </c>
      <c r="BE12" s="13"/>
      <c r="BF12" s="13">
        <v>8.5714285714285701E-2</v>
      </c>
      <c r="BG12" s="13">
        <v>7.0707070707070704E-2</v>
      </c>
      <c r="BH12" s="13"/>
      <c r="BI12" s="13">
        <v>0.115942028985507</v>
      </c>
      <c r="BJ12" s="13">
        <v>5.1070840197693597E-2</v>
      </c>
      <c r="BK12" s="13"/>
      <c r="BL12" s="13">
        <v>8.2089552238805999E-2</v>
      </c>
      <c r="BM12" s="13">
        <v>4.2500000000000003E-2</v>
      </c>
    </row>
    <row r="13" spans="2:65" x14ac:dyDescent="0.3">
      <c r="B13" s="14" t="s">
        <v>91</v>
      </c>
      <c r="C13" s="13">
        <v>2.2026431718061699E-2</v>
      </c>
      <c r="D13" s="13">
        <v>2.1148036253776401E-2</v>
      </c>
      <c r="E13" s="13">
        <v>2.3054755043227699E-2</v>
      </c>
      <c r="F13" s="13"/>
      <c r="G13" s="13">
        <v>1.20481927710843E-2</v>
      </c>
      <c r="H13" s="13">
        <v>2.6595744680851099E-2</v>
      </c>
      <c r="I13" s="13">
        <v>1.3698630136986301E-2</v>
      </c>
      <c r="J13" s="13">
        <v>2.9126213592233E-2</v>
      </c>
      <c r="K13" s="13">
        <v>1.4084507042253501E-2</v>
      </c>
      <c r="L13" s="13">
        <v>3.3333333333333298E-2</v>
      </c>
      <c r="M13" s="13"/>
      <c r="N13" s="13">
        <v>1.3157894736842099E-2</v>
      </c>
      <c r="O13" s="13">
        <v>2.3529411764705899E-2</v>
      </c>
      <c r="P13" s="13">
        <v>3.2608695652173898E-2</v>
      </c>
      <c r="Q13" s="13">
        <v>2.7322404371584699E-2</v>
      </c>
      <c r="R13" s="13"/>
      <c r="S13" s="13">
        <v>2.2222222222222199E-2</v>
      </c>
      <c r="T13" s="13">
        <v>3.7499999999999999E-2</v>
      </c>
      <c r="U13" s="13">
        <v>0</v>
      </c>
      <c r="V13" s="13">
        <v>3.2258064516128997E-2</v>
      </c>
      <c r="W13" s="13">
        <v>1.6949152542372899E-2</v>
      </c>
      <c r="X13" s="13">
        <v>4.2253521126760597E-2</v>
      </c>
      <c r="Y13" s="13">
        <v>1.85185185185185E-2</v>
      </c>
      <c r="Z13" s="13">
        <v>0</v>
      </c>
      <c r="AA13" s="13">
        <v>1.4084507042253501E-2</v>
      </c>
      <c r="AB13" s="13">
        <v>1.9607843137254902E-2</v>
      </c>
      <c r="AC13" s="13">
        <v>0</v>
      </c>
      <c r="AD13" s="13">
        <v>0</v>
      </c>
      <c r="AE13" s="13"/>
      <c r="AF13" s="13">
        <v>1.2500000000000001E-2</v>
      </c>
      <c r="AG13" s="13">
        <v>3.5971223021582698E-2</v>
      </c>
      <c r="AH13" s="13"/>
      <c r="AI13" s="13">
        <v>1.7094017094017099E-2</v>
      </c>
      <c r="AJ13" s="13">
        <v>0</v>
      </c>
      <c r="AK13" s="13">
        <v>1.1695906432748499E-2</v>
      </c>
      <c r="AL13" s="13"/>
      <c r="AM13" s="13">
        <v>5.7142857142857099E-2</v>
      </c>
      <c r="AN13" s="13">
        <v>0</v>
      </c>
      <c r="AO13" s="13">
        <v>0</v>
      </c>
      <c r="AP13" s="13"/>
      <c r="AQ13" s="13">
        <v>2.0348837209302299E-2</v>
      </c>
      <c r="AR13" s="13">
        <v>2.3809523809523801E-2</v>
      </c>
      <c r="AS13" s="13"/>
      <c r="AT13" s="13">
        <v>2.2988505747126398E-2</v>
      </c>
      <c r="AU13" s="13">
        <v>2.04081632653061E-2</v>
      </c>
      <c r="AV13" s="13"/>
      <c r="AW13" s="13">
        <v>2.2988505747126398E-2</v>
      </c>
      <c r="AX13" s="13">
        <v>2.20440881763527E-2</v>
      </c>
      <c r="AY13" s="13"/>
      <c r="AZ13" s="13">
        <v>2.5000000000000001E-2</v>
      </c>
      <c r="BA13" s="13">
        <v>1.7811704834605601E-2</v>
      </c>
      <c r="BB13" s="13"/>
      <c r="BC13" s="13">
        <v>1.18343195266272E-2</v>
      </c>
      <c r="BD13" s="13">
        <v>9.2592592592592605E-3</v>
      </c>
      <c r="BE13" s="13"/>
      <c r="BF13" s="13">
        <v>2.8571428571428598E-2</v>
      </c>
      <c r="BG13" s="13">
        <v>0</v>
      </c>
      <c r="BH13" s="13"/>
      <c r="BI13" s="13">
        <v>4.3478260869565202E-2</v>
      </c>
      <c r="BJ13" s="13">
        <v>1.97693574958814E-2</v>
      </c>
      <c r="BK13" s="13"/>
      <c r="BL13" s="13">
        <v>2.9850746268656699E-2</v>
      </c>
      <c r="BM13" s="13">
        <v>1.7500000000000002E-2</v>
      </c>
    </row>
    <row r="14" spans="2:65" x14ac:dyDescent="0.3">
      <c r="B14" s="14" t="s">
        <v>76</v>
      </c>
      <c r="C14" s="17">
        <v>0.64610866372980902</v>
      </c>
      <c r="D14" s="17">
        <v>0.658610271903323</v>
      </c>
      <c r="E14" s="17">
        <v>0.63112391930835698</v>
      </c>
      <c r="F14" s="17"/>
      <c r="G14" s="17">
        <v>0.60240963855421703</v>
      </c>
      <c r="H14" s="17">
        <v>0.71808510638297895</v>
      </c>
      <c r="I14" s="17">
        <v>0.68493150684931503</v>
      </c>
      <c r="J14" s="17">
        <v>0.60194174757281504</v>
      </c>
      <c r="K14" s="17">
        <v>0.59154929577464799</v>
      </c>
      <c r="L14" s="17">
        <v>0.56666666666666698</v>
      </c>
      <c r="M14" s="17"/>
      <c r="N14" s="17">
        <v>0.68859649122806998</v>
      </c>
      <c r="O14" s="17">
        <v>0.59411764705882397</v>
      </c>
      <c r="P14" s="17">
        <v>0.67391304347826098</v>
      </c>
      <c r="Q14" s="17">
        <v>0.62841530054644801</v>
      </c>
      <c r="R14" s="17"/>
      <c r="S14" s="17">
        <v>0.65185185185185202</v>
      </c>
      <c r="T14" s="17">
        <v>0.57499999999999996</v>
      </c>
      <c r="U14" s="17">
        <v>0.59375</v>
      </c>
      <c r="V14" s="17">
        <v>0.62903225806451601</v>
      </c>
      <c r="W14" s="17">
        <v>0.72881355932203395</v>
      </c>
      <c r="X14" s="17">
        <v>0.73239436619718301</v>
      </c>
      <c r="Y14" s="17">
        <v>0.592592592592593</v>
      </c>
      <c r="Z14" s="17">
        <v>0.66666666666666696</v>
      </c>
      <c r="AA14" s="17">
        <v>0.70422535211267601</v>
      </c>
      <c r="AB14" s="17">
        <v>0.64705882352941202</v>
      </c>
      <c r="AC14" s="17">
        <v>0.56756756756756799</v>
      </c>
      <c r="AD14" s="17">
        <v>0.45454545454545497</v>
      </c>
      <c r="AE14" s="17"/>
      <c r="AF14" s="17">
        <v>0.65</v>
      </c>
      <c r="AG14" s="17">
        <v>0.63669064748201398</v>
      </c>
      <c r="AH14" s="17"/>
      <c r="AI14" s="17">
        <v>0.72649572649572602</v>
      </c>
      <c r="AJ14" s="17">
        <v>0.77777777777777801</v>
      </c>
      <c r="AK14" s="17">
        <v>0.52046783625730997</v>
      </c>
      <c r="AL14" s="17"/>
      <c r="AM14" s="17">
        <v>0.88571428571428601</v>
      </c>
      <c r="AN14" s="17">
        <v>0.8</v>
      </c>
      <c r="AO14" s="17">
        <v>0.60606060606060597</v>
      </c>
      <c r="AP14" s="17"/>
      <c r="AQ14" s="17">
        <v>0.71511627906976705</v>
      </c>
      <c r="AR14" s="17">
        <v>0.577380952380952</v>
      </c>
      <c r="AS14" s="17"/>
      <c r="AT14" s="17">
        <v>0.66666666666666696</v>
      </c>
      <c r="AU14" s="17">
        <v>0.64285714285714302</v>
      </c>
      <c r="AV14" s="17"/>
      <c r="AW14" s="17">
        <v>0.66666666666666696</v>
      </c>
      <c r="AX14" s="17">
        <v>0.63927855711422799</v>
      </c>
      <c r="AY14" s="17"/>
      <c r="AZ14" s="17">
        <v>0.57857142857142896</v>
      </c>
      <c r="BA14" s="17">
        <v>0.699745547073791</v>
      </c>
      <c r="BB14" s="17"/>
      <c r="BC14" s="17">
        <v>0.68047337278106501</v>
      </c>
      <c r="BD14" s="17">
        <v>0.56481481481481499</v>
      </c>
      <c r="BE14" s="17"/>
      <c r="BF14" s="17">
        <v>0.64285714285714302</v>
      </c>
      <c r="BG14" s="17">
        <v>0.70707070707070696</v>
      </c>
      <c r="BH14" s="17"/>
      <c r="BI14" s="17">
        <v>0.63768115942029002</v>
      </c>
      <c r="BJ14" s="17">
        <v>0.649093904448105</v>
      </c>
      <c r="BK14" s="17"/>
      <c r="BL14" s="17">
        <v>0.60447761194029803</v>
      </c>
      <c r="BM14" s="17">
        <v>0.67249999999999999</v>
      </c>
    </row>
    <row r="15" spans="2:65" x14ac:dyDescent="0.3">
      <c r="B15" s="14" t="s">
        <v>77</v>
      </c>
      <c r="C15" s="17">
        <v>0.151248164464024</v>
      </c>
      <c r="D15" s="17">
        <v>0.138972809667674</v>
      </c>
      <c r="E15" s="17">
        <v>0.164265129682997</v>
      </c>
      <c r="F15" s="17"/>
      <c r="G15" s="17">
        <v>0.22891566265060201</v>
      </c>
      <c r="H15" s="17">
        <v>9.0425531914893595E-2</v>
      </c>
      <c r="I15" s="17">
        <v>0.17123287671232901</v>
      </c>
      <c r="J15" s="17">
        <v>0.17475728155339801</v>
      </c>
      <c r="K15" s="17">
        <v>0.154929577464789</v>
      </c>
      <c r="L15" s="17">
        <v>0.14444444444444399</v>
      </c>
      <c r="M15" s="17"/>
      <c r="N15" s="17">
        <v>0.109649122807018</v>
      </c>
      <c r="O15" s="17">
        <v>0.19411764705882401</v>
      </c>
      <c r="P15" s="17">
        <v>0.16304347826087001</v>
      </c>
      <c r="Q15" s="17">
        <v>0.16393442622950799</v>
      </c>
      <c r="R15" s="17"/>
      <c r="S15" s="17">
        <v>0.11851851851851899</v>
      </c>
      <c r="T15" s="17">
        <v>0.1875</v>
      </c>
      <c r="U15" s="17">
        <v>0.34375</v>
      </c>
      <c r="V15" s="17">
        <v>0.19354838709677399</v>
      </c>
      <c r="W15" s="17">
        <v>0.13559322033898299</v>
      </c>
      <c r="X15" s="17">
        <v>8.4507042253521097E-2</v>
      </c>
      <c r="Y15" s="17">
        <v>0.12962962962963001</v>
      </c>
      <c r="Z15" s="17">
        <v>0.16666666666666699</v>
      </c>
      <c r="AA15" s="17">
        <v>0.11267605633802801</v>
      </c>
      <c r="AB15" s="17">
        <v>0.15686274509803899</v>
      </c>
      <c r="AC15" s="17">
        <v>0.18918918918918901</v>
      </c>
      <c r="AD15" s="17">
        <v>0.18181818181818199</v>
      </c>
      <c r="AE15" s="17"/>
      <c r="AF15" s="17">
        <v>0.16750000000000001</v>
      </c>
      <c r="AG15" s="17">
        <v>0.12949640287769801</v>
      </c>
      <c r="AH15" s="17"/>
      <c r="AI15" s="17">
        <v>0.11111111111111099</v>
      </c>
      <c r="AJ15" s="17">
        <v>0.16666666666666699</v>
      </c>
      <c r="AK15" s="17">
        <v>0.251461988304094</v>
      </c>
      <c r="AL15" s="17"/>
      <c r="AM15" s="17">
        <v>2.8571428571428598E-2</v>
      </c>
      <c r="AN15" s="17">
        <v>0.12</v>
      </c>
      <c r="AO15" s="17">
        <v>0.19696969696969699</v>
      </c>
      <c r="AP15" s="17"/>
      <c r="AQ15" s="17">
        <v>0.101744186046512</v>
      </c>
      <c r="AR15" s="17">
        <v>0.202380952380952</v>
      </c>
      <c r="AS15" s="17"/>
      <c r="AT15" s="17">
        <v>0.13218390804597699</v>
      </c>
      <c r="AU15" s="17">
        <v>0.157142857142857</v>
      </c>
      <c r="AV15" s="17"/>
      <c r="AW15" s="17">
        <v>0.14942528735632199</v>
      </c>
      <c r="AX15" s="17">
        <v>0.148296593186373</v>
      </c>
      <c r="AY15" s="17"/>
      <c r="AZ15" s="17">
        <v>0.214285714285714</v>
      </c>
      <c r="BA15" s="17">
        <v>0.10432569974554699</v>
      </c>
      <c r="BB15" s="17"/>
      <c r="BC15" s="17">
        <v>0.14792899408283999</v>
      </c>
      <c r="BD15" s="17">
        <v>0.22222222222222199</v>
      </c>
      <c r="BE15" s="17"/>
      <c r="BF15" s="17">
        <v>0.157142857142857</v>
      </c>
      <c r="BG15" s="17">
        <v>0.14141414141414099</v>
      </c>
      <c r="BH15" s="17"/>
      <c r="BI15" s="17">
        <v>0.15942028985507201</v>
      </c>
      <c r="BJ15" s="17">
        <v>0.15156507413509099</v>
      </c>
      <c r="BK15" s="17"/>
      <c r="BL15" s="17">
        <v>0.19029850746268701</v>
      </c>
      <c r="BM15" s="17">
        <v>0.13</v>
      </c>
    </row>
    <row r="16" spans="2:65" x14ac:dyDescent="0.3">
      <c r="B16" s="14" t="s">
        <v>78</v>
      </c>
      <c r="C16" s="18">
        <v>0.49486049926578601</v>
      </c>
      <c r="D16" s="18">
        <v>0.51963746223564899</v>
      </c>
      <c r="E16" s="18">
        <v>0.46685878962535998</v>
      </c>
      <c r="F16" s="18"/>
      <c r="G16" s="18">
        <v>0.373493975903614</v>
      </c>
      <c r="H16" s="18">
        <v>0.62765957446808496</v>
      </c>
      <c r="I16" s="18">
        <v>0.51369863013698602</v>
      </c>
      <c r="J16" s="18">
        <v>0.42718446601941701</v>
      </c>
      <c r="K16" s="18">
        <v>0.43661971830985902</v>
      </c>
      <c r="L16" s="18">
        <v>0.422222222222222</v>
      </c>
      <c r="M16" s="18"/>
      <c r="N16" s="18">
        <v>0.57894736842105299</v>
      </c>
      <c r="O16" s="18">
        <v>0.4</v>
      </c>
      <c r="P16" s="18">
        <v>0.51086956521739102</v>
      </c>
      <c r="Q16" s="18">
        <v>0.46448087431694002</v>
      </c>
      <c r="R16" s="18"/>
      <c r="S16" s="18">
        <v>0.53333333333333299</v>
      </c>
      <c r="T16" s="18">
        <v>0.38750000000000001</v>
      </c>
      <c r="U16" s="18">
        <v>0.25</v>
      </c>
      <c r="V16" s="18">
        <v>0.43548387096774199</v>
      </c>
      <c r="W16" s="18">
        <v>0.59322033898305104</v>
      </c>
      <c r="X16" s="18">
        <v>0.647887323943662</v>
      </c>
      <c r="Y16" s="18">
        <v>0.46296296296296302</v>
      </c>
      <c r="Z16" s="18">
        <v>0.5</v>
      </c>
      <c r="AA16" s="18">
        <v>0.59154929577464799</v>
      </c>
      <c r="AB16" s="18">
        <v>0.49019607843137297</v>
      </c>
      <c r="AC16" s="18">
        <v>0.37837837837837801</v>
      </c>
      <c r="AD16" s="18">
        <v>0.27272727272727298</v>
      </c>
      <c r="AE16" s="18"/>
      <c r="AF16" s="18">
        <v>0.48249999999999998</v>
      </c>
      <c r="AG16" s="18">
        <v>0.50719424460431695</v>
      </c>
      <c r="AH16" s="18"/>
      <c r="AI16" s="18">
        <v>0.61538461538461497</v>
      </c>
      <c r="AJ16" s="18">
        <v>0.61111111111111105</v>
      </c>
      <c r="AK16" s="18">
        <v>0.26900584795321603</v>
      </c>
      <c r="AL16" s="18"/>
      <c r="AM16" s="18">
        <v>0.85714285714285698</v>
      </c>
      <c r="AN16" s="18">
        <v>0.68</v>
      </c>
      <c r="AO16" s="18">
        <v>0.40909090909090901</v>
      </c>
      <c r="AP16" s="18"/>
      <c r="AQ16" s="18">
        <v>0.61337209302325602</v>
      </c>
      <c r="AR16" s="18">
        <v>0.375</v>
      </c>
      <c r="AS16" s="18"/>
      <c r="AT16" s="18">
        <v>0.53448275862068995</v>
      </c>
      <c r="AU16" s="18">
        <v>0.48571428571428599</v>
      </c>
      <c r="AV16" s="18"/>
      <c r="AW16" s="18">
        <v>0.51724137931034497</v>
      </c>
      <c r="AX16" s="18">
        <v>0.49098196392785598</v>
      </c>
      <c r="AY16" s="18"/>
      <c r="AZ16" s="18">
        <v>0.36428571428571399</v>
      </c>
      <c r="BA16" s="18">
        <v>0.59541984732824405</v>
      </c>
      <c r="BB16" s="18"/>
      <c r="BC16" s="18">
        <v>0.53254437869822502</v>
      </c>
      <c r="BD16" s="18">
        <v>0.342592592592593</v>
      </c>
      <c r="BE16" s="18"/>
      <c r="BF16" s="18">
        <v>0.48571428571428599</v>
      </c>
      <c r="BG16" s="18">
        <v>0.56565656565656597</v>
      </c>
      <c r="BH16" s="18"/>
      <c r="BI16" s="18">
        <v>0.47826086956521702</v>
      </c>
      <c r="BJ16" s="18">
        <v>0.49752883031301498</v>
      </c>
      <c r="BK16" s="18"/>
      <c r="BL16" s="18">
        <v>0.41417910447761203</v>
      </c>
      <c r="BM16" s="18">
        <v>0.54249999999999998</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G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7" width="20.77734375" customWidth="1"/>
  </cols>
  <sheetData>
    <row r="2" spans="2:7" ht="40.049999999999997" customHeight="1" x14ac:dyDescent="0.3">
      <c r="D2" s="32" t="s">
        <v>466</v>
      </c>
      <c r="E2" s="29"/>
      <c r="F2" s="29"/>
      <c r="G2" s="29"/>
    </row>
    <row r="6" spans="2:7" ht="49.95" customHeight="1" x14ac:dyDescent="0.3">
      <c r="B6" s="16" t="s">
        <v>15</v>
      </c>
      <c r="C6" s="16" t="s">
        <v>447</v>
      </c>
      <c r="D6" s="16" t="s">
        <v>448</v>
      </c>
      <c r="E6" s="16" t="s">
        <v>449</v>
      </c>
      <c r="F6" s="16" t="s">
        <v>450</v>
      </c>
    </row>
    <row r="7" spans="2:7" x14ac:dyDescent="0.3">
      <c r="B7" s="14" t="s">
        <v>400</v>
      </c>
      <c r="C7" s="13">
        <v>0.238689547581903</v>
      </c>
      <c r="D7" s="13">
        <v>0.20436817472698901</v>
      </c>
      <c r="E7" s="13">
        <v>0.193447737909516</v>
      </c>
      <c r="F7" s="13">
        <v>0.18564742589703601</v>
      </c>
    </row>
    <row r="8" spans="2:7" x14ac:dyDescent="0.3">
      <c r="B8" s="14" t="s">
        <v>71</v>
      </c>
      <c r="C8" s="13">
        <v>0.33073322932917298</v>
      </c>
      <c r="D8" s="13">
        <v>0.38845553822152901</v>
      </c>
      <c r="E8" s="13">
        <v>0.414976599063963</v>
      </c>
      <c r="F8" s="13">
        <v>0.36661466458658298</v>
      </c>
    </row>
    <row r="9" spans="2:7" x14ac:dyDescent="0.3">
      <c r="B9" s="14" t="s">
        <v>401</v>
      </c>
      <c r="C9" s="13">
        <v>0.25585023400936002</v>
      </c>
      <c r="D9" s="13">
        <v>0.22308892355694199</v>
      </c>
      <c r="E9" s="13">
        <v>0.20904836193447701</v>
      </c>
      <c r="F9" s="13">
        <v>0.198127925117005</v>
      </c>
    </row>
    <row r="10" spans="2:7" x14ac:dyDescent="0.3">
      <c r="B10" s="14" t="s">
        <v>73</v>
      </c>
      <c r="C10" s="13">
        <v>0.102964118564743</v>
      </c>
      <c r="D10" s="13">
        <v>7.4882995319812795E-2</v>
      </c>
      <c r="E10" s="13">
        <v>8.8923556942277701E-2</v>
      </c>
      <c r="F10" s="13">
        <v>0.12480499219968801</v>
      </c>
    </row>
    <row r="11" spans="2:7" x14ac:dyDescent="0.3">
      <c r="B11" s="14" t="s">
        <v>402</v>
      </c>
      <c r="C11" s="13">
        <v>2.8081123244929802E-2</v>
      </c>
      <c r="D11" s="13">
        <v>6.2402496099844003E-2</v>
      </c>
      <c r="E11" s="13">
        <v>6.0842433697347903E-2</v>
      </c>
      <c r="F11" s="13">
        <v>8.5803432137285501E-2</v>
      </c>
    </row>
    <row r="12" spans="2:7" x14ac:dyDescent="0.3">
      <c r="B12" s="14" t="s">
        <v>91</v>
      </c>
      <c r="C12" s="13">
        <v>4.3681747269890797E-2</v>
      </c>
      <c r="D12" s="13">
        <v>4.6801872074882997E-2</v>
      </c>
      <c r="E12" s="13">
        <v>3.2761310452418098E-2</v>
      </c>
      <c r="F12" s="13">
        <v>3.9001560062402497E-2</v>
      </c>
    </row>
    <row r="13" spans="2:7" x14ac:dyDescent="0.3">
      <c r="B13" s="19" t="s">
        <v>76</v>
      </c>
      <c r="C13" s="17">
        <v>0.56942277691107601</v>
      </c>
      <c r="D13" s="17">
        <v>0.59282371294851799</v>
      </c>
      <c r="E13" s="17">
        <v>0.60842433697347897</v>
      </c>
      <c r="F13" s="17">
        <v>0.55226209048361896</v>
      </c>
    </row>
    <row r="14" spans="2:7" x14ac:dyDescent="0.3">
      <c r="B14" s="19" t="s">
        <v>77</v>
      </c>
      <c r="C14" s="17">
        <v>0.131045241809672</v>
      </c>
      <c r="D14" s="17">
        <v>0.13728549141965701</v>
      </c>
      <c r="E14" s="17">
        <v>0.14976599063962601</v>
      </c>
      <c r="F14" s="17">
        <v>0.21060842433697299</v>
      </c>
    </row>
    <row r="15" spans="2:7" x14ac:dyDescent="0.3">
      <c r="B15" s="19" t="s">
        <v>78</v>
      </c>
      <c r="C15" s="18">
        <v>0.43837753510140398</v>
      </c>
      <c r="D15" s="18">
        <v>0.45553822152886098</v>
      </c>
      <c r="E15" s="18">
        <v>0.458658346333853</v>
      </c>
      <c r="F15" s="18">
        <v>0.341653666146646</v>
      </c>
    </row>
    <row r="16" spans="2:7" x14ac:dyDescent="0.3">
      <c r="B16" s="15" t="s">
        <v>184</v>
      </c>
      <c r="C16" s="15"/>
      <c r="D16" s="15"/>
      <c r="E16" s="15"/>
      <c r="F16" s="15"/>
    </row>
    <row r="17" spans="2:2" x14ac:dyDescent="0.3">
      <c r="B17" t="s">
        <v>80</v>
      </c>
    </row>
    <row r="18" spans="2:2" x14ac:dyDescent="0.3">
      <c r="B18" t="s">
        <v>81</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641</v>
      </c>
      <c r="D7" s="10">
        <v>292</v>
      </c>
      <c r="E7" s="10">
        <v>345</v>
      </c>
      <c r="F7" s="10"/>
      <c r="G7" s="10">
        <v>98</v>
      </c>
      <c r="H7" s="10">
        <v>169</v>
      </c>
      <c r="I7" s="10">
        <v>125</v>
      </c>
      <c r="J7" s="10">
        <v>108</v>
      </c>
      <c r="K7" s="10">
        <v>60</v>
      </c>
      <c r="L7" s="10">
        <v>81</v>
      </c>
      <c r="M7" s="10"/>
      <c r="N7" s="10">
        <v>242</v>
      </c>
      <c r="O7" s="10">
        <v>170</v>
      </c>
      <c r="P7" s="10">
        <v>86</v>
      </c>
      <c r="Q7" s="10">
        <v>136</v>
      </c>
      <c r="R7" s="10"/>
      <c r="S7" s="10">
        <v>154</v>
      </c>
      <c r="T7" s="10">
        <v>54</v>
      </c>
      <c r="U7" s="10">
        <v>30</v>
      </c>
      <c r="V7" s="10">
        <v>43</v>
      </c>
      <c r="W7" s="10">
        <v>60</v>
      </c>
      <c r="X7" s="10">
        <v>61</v>
      </c>
      <c r="Y7" s="10">
        <v>53</v>
      </c>
      <c r="Z7" s="10">
        <v>12</v>
      </c>
      <c r="AA7" s="10">
        <v>88</v>
      </c>
      <c r="AB7" s="10">
        <v>43</v>
      </c>
      <c r="AC7" s="10">
        <v>31</v>
      </c>
      <c r="AD7" s="10">
        <v>12</v>
      </c>
      <c r="AE7" s="10"/>
      <c r="AF7" s="10">
        <v>397</v>
      </c>
      <c r="AG7" s="10">
        <v>236</v>
      </c>
      <c r="AH7" s="10"/>
      <c r="AI7" s="10">
        <v>119</v>
      </c>
      <c r="AJ7" s="10">
        <v>41</v>
      </c>
      <c r="AK7" s="10">
        <v>175</v>
      </c>
      <c r="AL7" s="10"/>
      <c r="AM7" s="10">
        <v>33</v>
      </c>
      <c r="AN7" s="10">
        <v>27</v>
      </c>
      <c r="AO7" s="10">
        <v>69</v>
      </c>
      <c r="AP7" s="10"/>
      <c r="AQ7" s="10">
        <v>334</v>
      </c>
      <c r="AR7" s="10">
        <v>304</v>
      </c>
      <c r="AS7" s="10"/>
      <c r="AT7" s="10">
        <v>159</v>
      </c>
      <c r="AU7" s="10">
        <v>469</v>
      </c>
      <c r="AV7" s="10"/>
      <c r="AW7" s="10">
        <v>179</v>
      </c>
      <c r="AX7" s="10">
        <v>454</v>
      </c>
      <c r="AY7" s="10"/>
      <c r="AZ7" s="10">
        <v>262</v>
      </c>
      <c r="BA7" s="10">
        <v>367</v>
      </c>
      <c r="BB7" s="10"/>
      <c r="BC7" s="10">
        <v>179</v>
      </c>
      <c r="BD7" s="10">
        <v>122</v>
      </c>
      <c r="BE7" s="10"/>
      <c r="BF7" s="10">
        <v>66</v>
      </c>
      <c r="BG7" s="10">
        <v>113</v>
      </c>
      <c r="BH7" s="10"/>
      <c r="BI7" s="10">
        <v>69</v>
      </c>
      <c r="BJ7" s="10">
        <v>562</v>
      </c>
      <c r="BK7" s="10"/>
      <c r="BL7" s="10">
        <v>237</v>
      </c>
      <c r="BM7" s="10">
        <v>392</v>
      </c>
    </row>
    <row r="8" spans="2:65" x14ac:dyDescent="0.3">
      <c r="B8" s="14" t="s">
        <v>400</v>
      </c>
      <c r="C8" s="13">
        <v>0.18564742589703601</v>
      </c>
      <c r="D8" s="13">
        <v>0.181506849315068</v>
      </c>
      <c r="E8" s="13">
        <v>0.188405797101449</v>
      </c>
      <c r="F8" s="13"/>
      <c r="G8" s="13">
        <v>0.15306122448979601</v>
      </c>
      <c r="H8" s="13">
        <v>0.24260355029585801</v>
      </c>
      <c r="I8" s="13">
        <v>0.23200000000000001</v>
      </c>
      <c r="J8" s="13">
        <v>0.16666666666666699</v>
      </c>
      <c r="K8" s="13">
        <v>0.133333333333333</v>
      </c>
      <c r="L8" s="13">
        <v>9.8765432098765399E-2</v>
      </c>
      <c r="M8" s="13"/>
      <c r="N8" s="13">
        <v>0.23553719008264501</v>
      </c>
      <c r="O8" s="13">
        <v>0.123529411764706</v>
      </c>
      <c r="P8" s="13">
        <v>0.209302325581395</v>
      </c>
      <c r="Q8" s="13">
        <v>0.161764705882353</v>
      </c>
      <c r="R8" s="13"/>
      <c r="S8" s="13">
        <v>0.246753246753247</v>
      </c>
      <c r="T8" s="13">
        <v>0.12962962962963001</v>
      </c>
      <c r="U8" s="13">
        <v>0.16666666666666699</v>
      </c>
      <c r="V8" s="13">
        <v>0.116279069767442</v>
      </c>
      <c r="W8" s="13">
        <v>0.25</v>
      </c>
      <c r="X8" s="13">
        <v>0.13114754098360701</v>
      </c>
      <c r="Y8" s="13">
        <v>0.15094339622641501</v>
      </c>
      <c r="Z8" s="13">
        <v>0.25</v>
      </c>
      <c r="AA8" s="13">
        <v>0.18181818181818199</v>
      </c>
      <c r="AB8" s="13">
        <v>0.162790697674419</v>
      </c>
      <c r="AC8" s="13">
        <v>0.16129032258064499</v>
      </c>
      <c r="AD8" s="13">
        <v>0.16666666666666699</v>
      </c>
      <c r="AE8" s="13"/>
      <c r="AF8" s="13">
        <v>0.20654911838790899</v>
      </c>
      <c r="AG8" s="13">
        <v>0.152542372881356</v>
      </c>
      <c r="AH8" s="13"/>
      <c r="AI8" s="13">
        <v>0.20168067226890801</v>
      </c>
      <c r="AJ8" s="13">
        <v>0.219512195121951</v>
      </c>
      <c r="AK8" s="13">
        <v>0.17714285714285699</v>
      </c>
      <c r="AL8" s="13"/>
      <c r="AM8" s="13">
        <v>0.33333333333333298</v>
      </c>
      <c r="AN8" s="13">
        <v>0.25925925925925902</v>
      </c>
      <c r="AO8" s="13">
        <v>0.14492753623188401</v>
      </c>
      <c r="AP8" s="13"/>
      <c r="AQ8" s="13">
        <v>0.230538922155689</v>
      </c>
      <c r="AR8" s="13">
        <v>0.13815789473684201</v>
      </c>
      <c r="AS8" s="13"/>
      <c r="AT8" s="13">
        <v>0.22012578616352199</v>
      </c>
      <c r="AU8" s="13">
        <v>0.17270788912580001</v>
      </c>
      <c r="AV8" s="13"/>
      <c r="AW8" s="13">
        <v>0.16759776536312801</v>
      </c>
      <c r="AX8" s="13">
        <v>0.19383259911894299</v>
      </c>
      <c r="AY8" s="13"/>
      <c r="AZ8" s="13">
        <v>0.14122137404580201</v>
      </c>
      <c r="BA8" s="13">
        <v>0.220708446866485</v>
      </c>
      <c r="BB8" s="13"/>
      <c r="BC8" s="13">
        <v>0.217877094972067</v>
      </c>
      <c r="BD8" s="13">
        <v>0.188524590163934</v>
      </c>
      <c r="BE8" s="13"/>
      <c r="BF8" s="13">
        <v>0.18181818181818199</v>
      </c>
      <c r="BG8" s="13">
        <v>0.238938053097345</v>
      </c>
      <c r="BH8" s="13"/>
      <c r="BI8" s="13">
        <v>0.26086956521739102</v>
      </c>
      <c r="BJ8" s="13">
        <v>0.17793594306049801</v>
      </c>
      <c r="BK8" s="13"/>
      <c r="BL8" s="13">
        <v>0.16033755274261599</v>
      </c>
      <c r="BM8" s="13">
        <v>0.198979591836735</v>
      </c>
    </row>
    <row r="9" spans="2:65" x14ac:dyDescent="0.3">
      <c r="B9" s="14" t="s">
        <v>71</v>
      </c>
      <c r="C9" s="13">
        <v>0.36661466458658298</v>
      </c>
      <c r="D9" s="13">
        <v>0.36986301369863001</v>
      </c>
      <c r="E9" s="13">
        <v>0.36521739130434799</v>
      </c>
      <c r="F9" s="13"/>
      <c r="G9" s="13">
        <v>0.31632653061224503</v>
      </c>
      <c r="H9" s="13">
        <v>0.33727810650887602</v>
      </c>
      <c r="I9" s="13">
        <v>0.34399999999999997</v>
      </c>
      <c r="J9" s="13">
        <v>0.46296296296296302</v>
      </c>
      <c r="K9" s="13">
        <v>0.4</v>
      </c>
      <c r="L9" s="13">
        <v>0.37037037037037002</v>
      </c>
      <c r="M9" s="13"/>
      <c r="N9" s="13">
        <v>0.37603305785124003</v>
      </c>
      <c r="O9" s="13">
        <v>0.38235294117647101</v>
      </c>
      <c r="P9" s="13">
        <v>0.337209302325581</v>
      </c>
      <c r="Q9" s="13">
        <v>0.35294117647058798</v>
      </c>
      <c r="R9" s="13"/>
      <c r="S9" s="13">
        <v>0.36363636363636398</v>
      </c>
      <c r="T9" s="13">
        <v>0.35185185185185203</v>
      </c>
      <c r="U9" s="13">
        <v>0.4</v>
      </c>
      <c r="V9" s="13">
        <v>0.48837209302325602</v>
      </c>
      <c r="W9" s="13">
        <v>0.266666666666667</v>
      </c>
      <c r="X9" s="13">
        <v>0.32786885245901598</v>
      </c>
      <c r="Y9" s="13">
        <v>0.339622641509434</v>
      </c>
      <c r="Z9" s="13">
        <v>0.16666666666666699</v>
      </c>
      <c r="AA9" s="13">
        <v>0.38636363636363602</v>
      </c>
      <c r="AB9" s="13">
        <v>0.44186046511627902</v>
      </c>
      <c r="AC9" s="13">
        <v>0.38709677419354799</v>
      </c>
      <c r="AD9" s="13">
        <v>0.5</v>
      </c>
      <c r="AE9" s="13"/>
      <c r="AF9" s="13">
        <v>0.34256926952141098</v>
      </c>
      <c r="AG9" s="13">
        <v>0.411016949152542</v>
      </c>
      <c r="AH9" s="13"/>
      <c r="AI9" s="13">
        <v>0.34453781512604997</v>
      </c>
      <c r="AJ9" s="13">
        <v>0.39024390243902402</v>
      </c>
      <c r="AK9" s="13">
        <v>0.33714285714285702</v>
      </c>
      <c r="AL9" s="13"/>
      <c r="AM9" s="13">
        <v>0.30303030303030298</v>
      </c>
      <c r="AN9" s="13">
        <v>0.296296296296296</v>
      </c>
      <c r="AO9" s="13">
        <v>0.39130434782608697</v>
      </c>
      <c r="AP9" s="13"/>
      <c r="AQ9" s="13">
        <v>0.359281437125749</v>
      </c>
      <c r="AR9" s="13">
        <v>0.36842105263157898</v>
      </c>
      <c r="AS9" s="13"/>
      <c r="AT9" s="13">
        <v>0.383647798742138</v>
      </c>
      <c r="AU9" s="13">
        <v>0.36034115138592698</v>
      </c>
      <c r="AV9" s="13"/>
      <c r="AW9" s="13">
        <v>0.36871508379888301</v>
      </c>
      <c r="AX9" s="13">
        <v>0.36784140969162998</v>
      </c>
      <c r="AY9" s="13"/>
      <c r="AZ9" s="13">
        <v>0.35114503816793902</v>
      </c>
      <c r="BA9" s="13">
        <v>0.37602179836512301</v>
      </c>
      <c r="BB9" s="13"/>
      <c r="BC9" s="13">
        <v>0.32402234636871502</v>
      </c>
      <c r="BD9" s="13">
        <v>0.32786885245901598</v>
      </c>
      <c r="BE9" s="13"/>
      <c r="BF9" s="13">
        <v>0.34848484848484901</v>
      </c>
      <c r="BG9" s="13">
        <v>0.30973451327433599</v>
      </c>
      <c r="BH9" s="13"/>
      <c r="BI9" s="13">
        <v>0.33333333333333298</v>
      </c>
      <c r="BJ9" s="13">
        <v>0.370106761565836</v>
      </c>
      <c r="BK9" s="13"/>
      <c r="BL9" s="13">
        <v>0.37552742616033802</v>
      </c>
      <c r="BM9" s="13">
        <v>0.36479591836734698</v>
      </c>
    </row>
    <row r="10" spans="2:65" x14ac:dyDescent="0.3">
      <c r="B10" s="14" t="s">
        <v>401</v>
      </c>
      <c r="C10" s="13">
        <v>0.198127925117005</v>
      </c>
      <c r="D10" s="13">
        <v>0.198630136986301</v>
      </c>
      <c r="E10" s="13">
        <v>0.197101449275362</v>
      </c>
      <c r="F10" s="13"/>
      <c r="G10" s="13">
        <v>0.22448979591836701</v>
      </c>
      <c r="H10" s="13">
        <v>0.177514792899408</v>
      </c>
      <c r="I10" s="13">
        <v>0.2</v>
      </c>
      <c r="J10" s="13">
        <v>0.16666666666666699</v>
      </c>
      <c r="K10" s="13">
        <v>0.2</v>
      </c>
      <c r="L10" s="13">
        <v>0.24691358024691401</v>
      </c>
      <c r="M10" s="13"/>
      <c r="N10" s="13">
        <v>0.161157024793388</v>
      </c>
      <c r="O10" s="13">
        <v>0.21176470588235299</v>
      </c>
      <c r="P10" s="13">
        <v>0.232558139534884</v>
      </c>
      <c r="Q10" s="13">
        <v>0.220588235294118</v>
      </c>
      <c r="R10" s="13"/>
      <c r="S10" s="13">
        <v>0.168831168831169</v>
      </c>
      <c r="T10" s="13">
        <v>0.25925925925925902</v>
      </c>
      <c r="U10" s="13">
        <v>0.2</v>
      </c>
      <c r="V10" s="13">
        <v>0.232558139534884</v>
      </c>
      <c r="W10" s="13">
        <v>0.266666666666667</v>
      </c>
      <c r="X10" s="13">
        <v>0.22950819672131101</v>
      </c>
      <c r="Y10" s="13">
        <v>0.26415094339622602</v>
      </c>
      <c r="Z10" s="13">
        <v>8.3333333333333301E-2</v>
      </c>
      <c r="AA10" s="13">
        <v>0.14772727272727301</v>
      </c>
      <c r="AB10" s="13">
        <v>0.116279069767442</v>
      </c>
      <c r="AC10" s="13">
        <v>0.25806451612903197</v>
      </c>
      <c r="AD10" s="13">
        <v>0</v>
      </c>
      <c r="AE10" s="13"/>
      <c r="AF10" s="13">
        <v>0.19647355163728</v>
      </c>
      <c r="AG10" s="13">
        <v>0.194915254237288</v>
      </c>
      <c r="AH10" s="13"/>
      <c r="AI10" s="13">
        <v>0.184873949579832</v>
      </c>
      <c r="AJ10" s="13">
        <v>0.24390243902438999</v>
      </c>
      <c r="AK10" s="13">
        <v>0.19428571428571401</v>
      </c>
      <c r="AL10" s="13"/>
      <c r="AM10" s="13">
        <v>0.21212121212121199</v>
      </c>
      <c r="AN10" s="13">
        <v>0.18518518518518501</v>
      </c>
      <c r="AO10" s="13">
        <v>0.188405797101449</v>
      </c>
      <c r="AP10" s="13"/>
      <c r="AQ10" s="13">
        <v>0.18862275449101801</v>
      </c>
      <c r="AR10" s="13">
        <v>0.21052631578947401</v>
      </c>
      <c r="AS10" s="13"/>
      <c r="AT10" s="13">
        <v>0.18867924528301899</v>
      </c>
      <c r="AU10" s="13">
        <v>0.20042643923240899</v>
      </c>
      <c r="AV10" s="13"/>
      <c r="AW10" s="13">
        <v>0.212290502793296</v>
      </c>
      <c r="AX10" s="13">
        <v>0.18722466960352399</v>
      </c>
      <c r="AY10" s="13"/>
      <c r="AZ10" s="13">
        <v>0.20229007633587801</v>
      </c>
      <c r="BA10" s="13">
        <v>0.19346049046321501</v>
      </c>
      <c r="BB10" s="13"/>
      <c r="BC10" s="13">
        <v>0.19553072625698301</v>
      </c>
      <c r="BD10" s="13">
        <v>0.24590163934426201</v>
      </c>
      <c r="BE10" s="13"/>
      <c r="BF10" s="13">
        <v>0.18181818181818199</v>
      </c>
      <c r="BG10" s="13">
        <v>0.20353982300885001</v>
      </c>
      <c r="BH10" s="13"/>
      <c r="BI10" s="13">
        <v>0.231884057971014</v>
      </c>
      <c r="BJ10" s="13">
        <v>0.19039145907473301</v>
      </c>
      <c r="BK10" s="13"/>
      <c r="BL10" s="13">
        <v>0.215189873417722</v>
      </c>
      <c r="BM10" s="13">
        <v>0.183673469387755</v>
      </c>
    </row>
    <row r="11" spans="2:65" x14ac:dyDescent="0.3">
      <c r="B11" s="14" t="s">
        <v>73</v>
      </c>
      <c r="C11" s="13">
        <v>0.12480499219968801</v>
      </c>
      <c r="D11" s="13">
        <v>0.11301369863013699</v>
      </c>
      <c r="E11" s="13">
        <v>0.133333333333333</v>
      </c>
      <c r="F11" s="13"/>
      <c r="G11" s="13">
        <v>0.15306122448979601</v>
      </c>
      <c r="H11" s="13">
        <v>0.112426035502959</v>
      </c>
      <c r="I11" s="13">
        <v>0.13600000000000001</v>
      </c>
      <c r="J11" s="13">
        <v>9.2592592592592601E-2</v>
      </c>
      <c r="K11" s="13">
        <v>8.3333333333333301E-2</v>
      </c>
      <c r="L11" s="13">
        <v>0.172839506172839</v>
      </c>
      <c r="M11" s="13"/>
      <c r="N11" s="13">
        <v>0.128099173553719</v>
      </c>
      <c r="O11" s="13">
        <v>0.14117647058823499</v>
      </c>
      <c r="P11" s="13">
        <v>9.3023255813953501E-2</v>
      </c>
      <c r="Q11" s="13">
        <v>0.11764705882352899</v>
      </c>
      <c r="R11" s="13"/>
      <c r="S11" s="13">
        <v>0.11038961038961</v>
      </c>
      <c r="T11" s="13">
        <v>0.148148148148148</v>
      </c>
      <c r="U11" s="13">
        <v>3.3333333333333298E-2</v>
      </c>
      <c r="V11" s="13">
        <v>9.3023255813953501E-2</v>
      </c>
      <c r="W11" s="13">
        <v>0.1</v>
      </c>
      <c r="X11" s="13">
        <v>0.114754098360656</v>
      </c>
      <c r="Y11" s="13">
        <v>0.13207547169811301</v>
      </c>
      <c r="Z11" s="13">
        <v>0.25</v>
      </c>
      <c r="AA11" s="13">
        <v>0.170454545454545</v>
      </c>
      <c r="AB11" s="13">
        <v>0.13953488372093001</v>
      </c>
      <c r="AC11" s="13">
        <v>0.12903225806451599</v>
      </c>
      <c r="AD11" s="13">
        <v>0.16666666666666699</v>
      </c>
      <c r="AE11" s="13"/>
      <c r="AF11" s="13">
        <v>0.120906801007557</v>
      </c>
      <c r="AG11" s="13">
        <v>0.13135593220339001</v>
      </c>
      <c r="AH11" s="13"/>
      <c r="AI11" s="13">
        <v>0.109243697478992</v>
      </c>
      <c r="AJ11" s="13">
        <v>9.7560975609756101E-2</v>
      </c>
      <c r="AK11" s="13">
        <v>0.14285714285714299</v>
      </c>
      <c r="AL11" s="13"/>
      <c r="AM11" s="13">
        <v>9.0909090909090898E-2</v>
      </c>
      <c r="AN11" s="13">
        <v>3.7037037037037E-2</v>
      </c>
      <c r="AO11" s="13">
        <v>0.101449275362319</v>
      </c>
      <c r="AP11" s="13"/>
      <c r="AQ11" s="13">
        <v>0.11377245508981999</v>
      </c>
      <c r="AR11" s="13">
        <v>0.13815789473684201</v>
      </c>
      <c r="AS11" s="13"/>
      <c r="AT11" s="13">
        <v>0.113207547169811</v>
      </c>
      <c r="AU11" s="13">
        <v>0.13219616204690801</v>
      </c>
      <c r="AV11" s="13"/>
      <c r="AW11" s="13">
        <v>0.12849162011173201</v>
      </c>
      <c r="AX11" s="13">
        <v>0.123348017621145</v>
      </c>
      <c r="AY11" s="13"/>
      <c r="AZ11" s="13">
        <v>0.14122137404580201</v>
      </c>
      <c r="BA11" s="13">
        <v>0.11171662125340601</v>
      </c>
      <c r="BB11" s="13"/>
      <c r="BC11" s="13">
        <v>0.13966480446927401</v>
      </c>
      <c r="BD11" s="13">
        <v>9.8360655737704902E-2</v>
      </c>
      <c r="BE11" s="13"/>
      <c r="BF11" s="13">
        <v>0.19696969696969699</v>
      </c>
      <c r="BG11" s="13">
        <v>0.106194690265487</v>
      </c>
      <c r="BH11" s="13"/>
      <c r="BI11" s="13">
        <v>5.7971014492753603E-2</v>
      </c>
      <c r="BJ11" s="13">
        <v>0.13345195729537401</v>
      </c>
      <c r="BK11" s="13"/>
      <c r="BL11" s="13">
        <v>0.126582278481013</v>
      </c>
      <c r="BM11" s="13">
        <v>0.122448979591837</v>
      </c>
    </row>
    <row r="12" spans="2:65" x14ac:dyDescent="0.3">
      <c r="B12" s="14" t="s">
        <v>402</v>
      </c>
      <c r="C12" s="13">
        <v>8.5803432137285501E-2</v>
      </c>
      <c r="D12" s="13">
        <v>9.5890410958904104E-2</v>
      </c>
      <c r="E12" s="13">
        <v>7.8260869565217397E-2</v>
      </c>
      <c r="F12" s="13"/>
      <c r="G12" s="13">
        <v>0.122448979591837</v>
      </c>
      <c r="H12" s="13">
        <v>0.100591715976331</v>
      </c>
      <c r="I12" s="13">
        <v>6.4000000000000001E-2</v>
      </c>
      <c r="J12" s="13">
        <v>4.6296296296296301E-2</v>
      </c>
      <c r="K12" s="13">
        <v>8.3333333333333301E-2</v>
      </c>
      <c r="L12" s="13">
        <v>9.8765432098765399E-2</v>
      </c>
      <c r="M12" s="13"/>
      <c r="N12" s="13">
        <v>7.0247933884297495E-2</v>
      </c>
      <c r="O12" s="13">
        <v>8.8235294117647106E-2</v>
      </c>
      <c r="P12" s="13">
        <v>8.1395348837209294E-2</v>
      </c>
      <c r="Q12" s="13">
        <v>0.110294117647059</v>
      </c>
      <c r="R12" s="13"/>
      <c r="S12" s="13">
        <v>6.4935064935064901E-2</v>
      </c>
      <c r="T12" s="13">
        <v>7.4074074074074098E-2</v>
      </c>
      <c r="U12" s="13">
        <v>6.6666666666666693E-2</v>
      </c>
      <c r="V12" s="13">
        <v>4.6511627906976702E-2</v>
      </c>
      <c r="W12" s="13">
        <v>0.1</v>
      </c>
      <c r="X12" s="13">
        <v>0.16393442622950799</v>
      </c>
      <c r="Y12" s="13">
        <v>0.113207547169811</v>
      </c>
      <c r="Z12" s="13">
        <v>8.3333333333333301E-2</v>
      </c>
      <c r="AA12" s="13">
        <v>7.9545454545454503E-2</v>
      </c>
      <c r="AB12" s="13">
        <v>0.116279069767442</v>
      </c>
      <c r="AC12" s="13">
        <v>3.2258064516128997E-2</v>
      </c>
      <c r="AD12" s="13">
        <v>8.3333333333333301E-2</v>
      </c>
      <c r="AE12" s="13"/>
      <c r="AF12" s="13">
        <v>9.06801007556675E-2</v>
      </c>
      <c r="AG12" s="13">
        <v>8.0508474576271194E-2</v>
      </c>
      <c r="AH12" s="13"/>
      <c r="AI12" s="13">
        <v>0.11764705882352899</v>
      </c>
      <c r="AJ12" s="13">
        <v>2.4390243902439001E-2</v>
      </c>
      <c r="AK12" s="13">
        <v>9.1428571428571401E-2</v>
      </c>
      <c r="AL12" s="13"/>
      <c r="AM12" s="13">
        <v>6.0606060606060601E-2</v>
      </c>
      <c r="AN12" s="13">
        <v>0.18518518518518501</v>
      </c>
      <c r="AO12" s="13">
        <v>0.101449275362319</v>
      </c>
      <c r="AP12" s="13"/>
      <c r="AQ12" s="13">
        <v>9.2814371257484998E-2</v>
      </c>
      <c r="AR12" s="13">
        <v>7.8947368421052599E-2</v>
      </c>
      <c r="AS12" s="13"/>
      <c r="AT12" s="13">
        <v>8.17610062893082E-2</v>
      </c>
      <c r="AU12" s="13">
        <v>8.5287846481876303E-2</v>
      </c>
      <c r="AV12" s="13"/>
      <c r="AW12" s="13">
        <v>8.3798882681564199E-2</v>
      </c>
      <c r="AX12" s="13">
        <v>8.8105726872246701E-2</v>
      </c>
      <c r="AY12" s="13"/>
      <c r="AZ12" s="13">
        <v>0.103053435114504</v>
      </c>
      <c r="BA12" s="13">
        <v>7.6294277929155302E-2</v>
      </c>
      <c r="BB12" s="13"/>
      <c r="BC12" s="13">
        <v>0.100558659217877</v>
      </c>
      <c r="BD12" s="13">
        <v>5.7377049180327898E-2</v>
      </c>
      <c r="BE12" s="13"/>
      <c r="BF12" s="13">
        <v>9.0909090909090898E-2</v>
      </c>
      <c r="BG12" s="13">
        <v>0.106194690265487</v>
      </c>
      <c r="BH12" s="13"/>
      <c r="BI12" s="13">
        <v>0.101449275362319</v>
      </c>
      <c r="BJ12" s="13">
        <v>8.5409252669039107E-2</v>
      </c>
      <c r="BK12" s="13"/>
      <c r="BL12" s="13">
        <v>8.4388185654008394E-2</v>
      </c>
      <c r="BM12" s="13">
        <v>8.9285714285714302E-2</v>
      </c>
    </row>
    <row r="13" spans="2:65" x14ac:dyDescent="0.3">
      <c r="B13" s="14" t="s">
        <v>91</v>
      </c>
      <c r="C13" s="13">
        <v>3.9001560062402497E-2</v>
      </c>
      <c r="D13" s="13">
        <v>4.1095890410958902E-2</v>
      </c>
      <c r="E13" s="13">
        <v>3.7681159420289899E-2</v>
      </c>
      <c r="F13" s="13"/>
      <c r="G13" s="13">
        <v>3.06122448979592E-2</v>
      </c>
      <c r="H13" s="13">
        <v>2.9585798816568001E-2</v>
      </c>
      <c r="I13" s="13">
        <v>2.4E-2</v>
      </c>
      <c r="J13" s="13">
        <v>6.4814814814814797E-2</v>
      </c>
      <c r="K13" s="13">
        <v>0.1</v>
      </c>
      <c r="L13" s="13">
        <v>1.2345679012345699E-2</v>
      </c>
      <c r="M13" s="13"/>
      <c r="N13" s="13">
        <v>2.89256198347107E-2</v>
      </c>
      <c r="O13" s="13">
        <v>5.29411764705882E-2</v>
      </c>
      <c r="P13" s="13">
        <v>4.6511627906976702E-2</v>
      </c>
      <c r="Q13" s="13">
        <v>3.6764705882352901E-2</v>
      </c>
      <c r="R13" s="13"/>
      <c r="S13" s="13">
        <v>4.5454545454545497E-2</v>
      </c>
      <c r="T13" s="13">
        <v>3.7037037037037E-2</v>
      </c>
      <c r="U13" s="13">
        <v>0.133333333333333</v>
      </c>
      <c r="V13" s="13">
        <v>2.32558139534884E-2</v>
      </c>
      <c r="W13" s="13">
        <v>1.6666666666666701E-2</v>
      </c>
      <c r="X13" s="13">
        <v>3.2786885245901599E-2</v>
      </c>
      <c r="Y13" s="13">
        <v>0</v>
      </c>
      <c r="Z13" s="13">
        <v>0.16666666666666699</v>
      </c>
      <c r="AA13" s="13">
        <v>3.4090909090909102E-2</v>
      </c>
      <c r="AB13" s="13">
        <v>2.32558139534884E-2</v>
      </c>
      <c r="AC13" s="13">
        <v>3.2258064516128997E-2</v>
      </c>
      <c r="AD13" s="13">
        <v>8.3333333333333301E-2</v>
      </c>
      <c r="AE13" s="13"/>
      <c r="AF13" s="13">
        <v>4.2821158690176303E-2</v>
      </c>
      <c r="AG13" s="13">
        <v>2.9661016949152502E-2</v>
      </c>
      <c r="AH13" s="13"/>
      <c r="AI13" s="13">
        <v>4.20168067226891E-2</v>
      </c>
      <c r="AJ13" s="13">
        <v>2.4390243902439001E-2</v>
      </c>
      <c r="AK13" s="13">
        <v>5.7142857142857099E-2</v>
      </c>
      <c r="AL13" s="13"/>
      <c r="AM13" s="13">
        <v>0</v>
      </c>
      <c r="AN13" s="13">
        <v>3.7037037037037E-2</v>
      </c>
      <c r="AO13" s="13">
        <v>7.2463768115942004E-2</v>
      </c>
      <c r="AP13" s="13"/>
      <c r="AQ13" s="13">
        <v>1.49700598802395E-2</v>
      </c>
      <c r="AR13" s="13">
        <v>6.5789473684210495E-2</v>
      </c>
      <c r="AS13" s="13"/>
      <c r="AT13" s="13">
        <v>1.25786163522013E-2</v>
      </c>
      <c r="AU13" s="13">
        <v>4.9040511727078899E-2</v>
      </c>
      <c r="AV13" s="13"/>
      <c r="AW13" s="13">
        <v>3.91061452513966E-2</v>
      </c>
      <c r="AX13" s="13">
        <v>3.9647577092511002E-2</v>
      </c>
      <c r="AY13" s="13"/>
      <c r="AZ13" s="13">
        <v>6.1068702290076299E-2</v>
      </c>
      <c r="BA13" s="13">
        <v>2.17983651226158E-2</v>
      </c>
      <c r="BB13" s="13"/>
      <c r="BC13" s="13">
        <v>2.23463687150838E-2</v>
      </c>
      <c r="BD13" s="13">
        <v>8.1967213114754106E-2</v>
      </c>
      <c r="BE13" s="13"/>
      <c r="BF13" s="13">
        <v>0</v>
      </c>
      <c r="BG13" s="13">
        <v>3.5398230088495602E-2</v>
      </c>
      <c r="BH13" s="13"/>
      <c r="BI13" s="13">
        <v>1.4492753623188401E-2</v>
      </c>
      <c r="BJ13" s="13">
        <v>4.2704626334519602E-2</v>
      </c>
      <c r="BK13" s="13"/>
      <c r="BL13" s="13">
        <v>3.7974683544303799E-2</v>
      </c>
      <c r="BM13" s="13">
        <v>4.08163265306122E-2</v>
      </c>
    </row>
    <row r="14" spans="2:65" x14ac:dyDescent="0.3">
      <c r="B14" s="14" t="s">
        <v>76</v>
      </c>
      <c r="C14" s="17">
        <v>0.55226209048361896</v>
      </c>
      <c r="D14" s="17">
        <v>0.55136986301369895</v>
      </c>
      <c r="E14" s="17">
        <v>0.55362318840579705</v>
      </c>
      <c r="F14" s="17"/>
      <c r="G14" s="17">
        <v>0.469387755102041</v>
      </c>
      <c r="H14" s="17">
        <v>0.57988165680473402</v>
      </c>
      <c r="I14" s="17">
        <v>0.57599999999999996</v>
      </c>
      <c r="J14" s="17">
        <v>0.62962962962962998</v>
      </c>
      <c r="K14" s="17">
        <v>0.53333333333333299</v>
      </c>
      <c r="L14" s="17">
        <v>0.469135802469136</v>
      </c>
      <c r="M14" s="17"/>
      <c r="N14" s="17">
        <v>0.61157024793388404</v>
      </c>
      <c r="O14" s="17">
        <v>0.50588235294117601</v>
      </c>
      <c r="P14" s="17">
        <v>0.54651162790697705</v>
      </c>
      <c r="Q14" s="17">
        <v>0.51470588235294101</v>
      </c>
      <c r="R14" s="17"/>
      <c r="S14" s="17">
        <v>0.61038961038961004</v>
      </c>
      <c r="T14" s="17">
        <v>0.48148148148148201</v>
      </c>
      <c r="U14" s="17">
        <v>0.56666666666666698</v>
      </c>
      <c r="V14" s="17">
        <v>0.60465116279069797</v>
      </c>
      <c r="W14" s="17">
        <v>0.51666666666666705</v>
      </c>
      <c r="X14" s="17">
        <v>0.45901639344262302</v>
      </c>
      <c r="Y14" s="17">
        <v>0.490566037735849</v>
      </c>
      <c r="Z14" s="17">
        <v>0.41666666666666702</v>
      </c>
      <c r="AA14" s="17">
        <v>0.56818181818181801</v>
      </c>
      <c r="AB14" s="17">
        <v>0.60465116279069797</v>
      </c>
      <c r="AC14" s="17">
        <v>0.54838709677419395</v>
      </c>
      <c r="AD14" s="17">
        <v>0.66666666666666696</v>
      </c>
      <c r="AE14" s="17"/>
      <c r="AF14" s="17">
        <v>0.54911838790931999</v>
      </c>
      <c r="AG14" s="17">
        <v>0.56355932203389802</v>
      </c>
      <c r="AH14" s="17"/>
      <c r="AI14" s="17">
        <v>0.54621848739495804</v>
      </c>
      <c r="AJ14" s="17">
        <v>0.60975609756097604</v>
      </c>
      <c r="AK14" s="17">
        <v>0.51428571428571401</v>
      </c>
      <c r="AL14" s="17"/>
      <c r="AM14" s="17">
        <v>0.63636363636363602</v>
      </c>
      <c r="AN14" s="17">
        <v>0.55555555555555602</v>
      </c>
      <c r="AO14" s="17">
        <v>0.53623188405797095</v>
      </c>
      <c r="AP14" s="17"/>
      <c r="AQ14" s="17">
        <v>0.58982035928143695</v>
      </c>
      <c r="AR14" s="17">
        <v>0.50657894736842102</v>
      </c>
      <c r="AS14" s="17"/>
      <c r="AT14" s="17">
        <v>0.60377358490566002</v>
      </c>
      <c r="AU14" s="17">
        <v>0.53304904051172697</v>
      </c>
      <c r="AV14" s="17"/>
      <c r="AW14" s="17">
        <v>0.53631284916201105</v>
      </c>
      <c r="AX14" s="17">
        <v>0.56167400881057306</v>
      </c>
      <c r="AY14" s="17"/>
      <c r="AZ14" s="17">
        <v>0.49236641221374</v>
      </c>
      <c r="BA14" s="17">
        <v>0.596730245231608</v>
      </c>
      <c r="BB14" s="17"/>
      <c r="BC14" s="17">
        <v>0.54189944134078205</v>
      </c>
      <c r="BD14" s="17">
        <v>0.51639344262295095</v>
      </c>
      <c r="BE14" s="17"/>
      <c r="BF14" s="17">
        <v>0.53030303030303005</v>
      </c>
      <c r="BG14" s="17">
        <v>0.54867256637168105</v>
      </c>
      <c r="BH14" s="17"/>
      <c r="BI14" s="17">
        <v>0.59420289855072495</v>
      </c>
      <c r="BJ14" s="17">
        <v>0.54804270462633498</v>
      </c>
      <c r="BK14" s="17"/>
      <c r="BL14" s="17">
        <v>0.53586497890295404</v>
      </c>
      <c r="BM14" s="17">
        <v>0.56377551020408201</v>
      </c>
    </row>
    <row r="15" spans="2:65" x14ac:dyDescent="0.3">
      <c r="B15" s="14" t="s">
        <v>77</v>
      </c>
      <c r="C15" s="17">
        <v>0.21060842433697299</v>
      </c>
      <c r="D15" s="17">
        <v>0.20890410958904099</v>
      </c>
      <c r="E15" s="17">
        <v>0.21159420289855099</v>
      </c>
      <c r="F15" s="17"/>
      <c r="G15" s="17">
        <v>0.27551020408163301</v>
      </c>
      <c r="H15" s="17">
        <v>0.21301775147929</v>
      </c>
      <c r="I15" s="17">
        <v>0.2</v>
      </c>
      <c r="J15" s="17">
        <v>0.13888888888888901</v>
      </c>
      <c r="K15" s="17">
        <v>0.16666666666666699</v>
      </c>
      <c r="L15" s="17">
        <v>0.27160493827160498</v>
      </c>
      <c r="M15" s="17"/>
      <c r="N15" s="17">
        <v>0.19834710743801701</v>
      </c>
      <c r="O15" s="17">
        <v>0.22941176470588201</v>
      </c>
      <c r="P15" s="17">
        <v>0.17441860465116299</v>
      </c>
      <c r="Q15" s="17">
        <v>0.22794117647058801</v>
      </c>
      <c r="R15" s="17"/>
      <c r="S15" s="17">
        <v>0.17532467532467499</v>
      </c>
      <c r="T15" s="17">
        <v>0.22222222222222199</v>
      </c>
      <c r="U15" s="17">
        <v>0.1</v>
      </c>
      <c r="V15" s="17">
        <v>0.13953488372093001</v>
      </c>
      <c r="W15" s="17">
        <v>0.2</v>
      </c>
      <c r="X15" s="17">
        <v>0.27868852459016402</v>
      </c>
      <c r="Y15" s="17">
        <v>0.245283018867925</v>
      </c>
      <c r="Z15" s="17">
        <v>0.33333333333333298</v>
      </c>
      <c r="AA15" s="17">
        <v>0.25</v>
      </c>
      <c r="AB15" s="17">
        <v>0.25581395348837199</v>
      </c>
      <c r="AC15" s="17">
        <v>0.16129032258064499</v>
      </c>
      <c r="AD15" s="17">
        <v>0.25</v>
      </c>
      <c r="AE15" s="17"/>
      <c r="AF15" s="17">
        <v>0.21158690176322401</v>
      </c>
      <c r="AG15" s="17">
        <v>0.21186440677966101</v>
      </c>
      <c r="AH15" s="17"/>
      <c r="AI15" s="17">
        <v>0.22689075630252101</v>
      </c>
      <c r="AJ15" s="17">
        <v>0.12195121951219499</v>
      </c>
      <c r="AK15" s="17">
        <v>0.23428571428571399</v>
      </c>
      <c r="AL15" s="17"/>
      <c r="AM15" s="17">
        <v>0.15151515151515199</v>
      </c>
      <c r="AN15" s="17">
        <v>0.22222222222222199</v>
      </c>
      <c r="AO15" s="17">
        <v>0.202898550724638</v>
      </c>
      <c r="AP15" s="17"/>
      <c r="AQ15" s="17">
        <v>0.20658682634730499</v>
      </c>
      <c r="AR15" s="17">
        <v>0.217105263157895</v>
      </c>
      <c r="AS15" s="17"/>
      <c r="AT15" s="17">
        <v>0.19496855345912001</v>
      </c>
      <c r="AU15" s="17">
        <v>0.21748400852878499</v>
      </c>
      <c r="AV15" s="17"/>
      <c r="AW15" s="17">
        <v>0.212290502793296</v>
      </c>
      <c r="AX15" s="17">
        <v>0.21145374449339199</v>
      </c>
      <c r="AY15" s="17"/>
      <c r="AZ15" s="17">
        <v>0.244274809160305</v>
      </c>
      <c r="BA15" s="17">
        <v>0.188010899182561</v>
      </c>
      <c r="BB15" s="17"/>
      <c r="BC15" s="17">
        <v>0.240223463687151</v>
      </c>
      <c r="BD15" s="17">
        <v>0.15573770491803299</v>
      </c>
      <c r="BE15" s="17"/>
      <c r="BF15" s="17">
        <v>0.28787878787878801</v>
      </c>
      <c r="BG15" s="17">
        <v>0.212389380530973</v>
      </c>
      <c r="BH15" s="17"/>
      <c r="BI15" s="17">
        <v>0.15942028985507201</v>
      </c>
      <c r="BJ15" s="17">
        <v>0.21886120996441299</v>
      </c>
      <c r="BK15" s="17"/>
      <c r="BL15" s="17">
        <v>0.21097046413502099</v>
      </c>
      <c r="BM15" s="17">
        <v>0.21173469387755101</v>
      </c>
    </row>
    <row r="16" spans="2:65" x14ac:dyDescent="0.3">
      <c r="B16" s="14" t="s">
        <v>78</v>
      </c>
      <c r="C16" s="18">
        <v>0.341653666146646</v>
      </c>
      <c r="D16" s="18">
        <v>0.34246575342465801</v>
      </c>
      <c r="E16" s="18">
        <v>0.34202898550724598</v>
      </c>
      <c r="F16" s="18"/>
      <c r="G16" s="18">
        <v>0.19387755102040799</v>
      </c>
      <c r="H16" s="18">
        <v>0.366863905325444</v>
      </c>
      <c r="I16" s="18">
        <v>0.376</v>
      </c>
      <c r="J16" s="18">
        <v>0.49074074074074098</v>
      </c>
      <c r="K16" s="18">
        <v>0.36666666666666697</v>
      </c>
      <c r="L16" s="18">
        <v>0.19753086419753099</v>
      </c>
      <c r="M16" s="18"/>
      <c r="N16" s="18">
        <v>0.413223140495868</v>
      </c>
      <c r="O16" s="18">
        <v>0.27647058823529402</v>
      </c>
      <c r="P16" s="18">
        <v>0.372093023255814</v>
      </c>
      <c r="Q16" s="18">
        <v>0.28676470588235298</v>
      </c>
      <c r="R16" s="18"/>
      <c r="S16" s="18">
        <v>0.43506493506493499</v>
      </c>
      <c r="T16" s="18">
        <v>0.25925925925925902</v>
      </c>
      <c r="U16" s="18">
        <v>0.46666666666666701</v>
      </c>
      <c r="V16" s="18">
        <v>0.46511627906976699</v>
      </c>
      <c r="W16" s="18">
        <v>0.31666666666666698</v>
      </c>
      <c r="X16" s="18">
        <v>0.18032786885245899</v>
      </c>
      <c r="Y16" s="18">
        <v>0.245283018867925</v>
      </c>
      <c r="Z16" s="18">
        <v>8.3333333333333301E-2</v>
      </c>
      <c r="AA16" s="18">
        <v>0.31818181818181801</v>
      </c>
      <c r="AB16" s="18">
        <v>0.34883720930232598</v>
      </c>
      <c r="AC16" s="18">
        <v>0.38709677419354799</v>
      </c>
      <c r="AD16" s="18">
        <v>0.41666666666666702</v>
      </c>
      <c r="AE16" s="18"/>
      <c r="AF16" s="18">
        <v>0.33753148614609602</v>
      </c>
      <c r="AG16" s="18">
        <v>0.35169491525423702</v>
      </c>
      <c r="AH16" s="18"/>
      <c r="AI16" s="18">
        <v>0.31932773109243701</v>
      </c>
      <c r="AJ16" s="18">
        <v>0.48780487804877998</v>
      </c>
      <c r="AK16" s="18">
        <v>0.28000000000000003</v>
      </c>
      <c r="AL16" s="18"/>
      <c r="AM16" s="18">
        <v>0.48484848484848497</v>
      </c>
      <c r="AN16" s="18">
        <v>0.33333333333333298</v>
      </c>
      <c r="AO16" s="18">
        <v>0.33333333333333298</v>
      </c>
      <c r="AP16" s="18"/>
      <c r="AQ16" s="18">
        <v>0.38323353293413198</v>
      </c>
      <c r="AR16" s="18">
        <v>0.28947368421052599</v>
      </c>
      <c r="AS16" s="18"/>
      <c r="AT16" s="18">
        <v>0.40880503144654101</v>
      </c>
      <c r="AU16" s="18">
        <v>0.315565031982942</v>
      </c>
      <c r="AV16" s="18"/>
      <c r="AW16" s="18">
        <v>0.32402234636871502</v>
      </c>
      <c r="AX16" s="18">
        <v>0.35022026431718101</v>
      </c>
      <c r="AY16" s="18"/>
      <c r="AZ16" s="18">
        <v>0.248091603053435</v>
      </c>
      <c r="BA16" s="18">
        <v>0.40871934604904597</v>
      </c>
      <c r="BB16" s="18"/>
      <c r="BC16" s="18">
        <v>0.30167597765363102</v>
      </c>
      <c r="BD16" s="18">
        <v>0.36065573770491799</v>
      </c>
      <c r="BE16" s="18"/>
      <c r="BF16" s="18">
        <v>0.24242424242424199</v>
      </c>
      <c r="BG16" s="18">
        <v>0.33628318584070799</v>
      </c>
      <c r="BH16" s="18"/>
      <c r="BI16" s="18">
        <v>0.434782608695652</v>
      </c>
      <c r="BJ16" s="18">
        <v>0.32918149466192198</v>
      </c>
      <c r="BK16" s="18"/>
      <c r="BL16" s="18">
        <v>0.32489451476793302</v>
      </c>
      <c r="BM16" s="18">
        <v>0.352040816326531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641</v>
      </c>
      <c r="D7" s="10">
        <v>292</v>
      </c>
      <c r="E7" s="10">
        <v>345</v>
      </c>
      <c r="F7" s="10"/>
      <c r="G7" s="10">
        <v>98</v>
      </c>
      <c r="H7" s="10">
        <v>169</v>
      </c>
      <c r="I7" s="10">
        <v>125</v>
      </c>
      <c r="J7" s="10">
        <v>108</v>
      </c>
      <c r="K7" s="10">
        <v>60</v>
      </c>
      <c r="L7" s="10">
        <v>81</v>
      </c>
      <c r="M7" s="10"/>
      <c r="N7" s="10">
        <v>242</v>
      </c>
      <c r="O7" s="10">
        <v>170</v>
      </c>
      <c r="P7" s="10">
        <v>86</v>
      </c>
      <c r="Q7" s="10">
        <v>136</v>
      </c>
      <c r="R7" s="10"/>
      <c r="S7" s="10">
        <v>154</v>
      </c>
      <c r="T7" s="10">
        <v>54</v>
      </c>
      <c r="U7" s="10">
        <v>30</v>
      </c>
      <c r="V7" s="10">
        <v>43</v>
      </c>
      <c r="W7" s="10">
        <v>60</v>
      </c>
      <c r="X7" s="10">
        <v>61</v>
      </c>
      <c r="Y7" s="10">
        <v>53</v>
      </c>
      <c r="Z7" s="10">
        <v>12</v>
      </c>
      <c r="AA7" s="10">
        <v>88</v>
      </c>
      <c r="AB7" s="10">
        <v>43</v>
      </c>
      <c r="AC7" s="10">
        <v>31</v>
      </c>
      <c r="AD7" s="10">
        <v>12</v>
      </c>
      <c r="AE7" s="10"/>
      <c r="AF7" s="10">
        <v>397</v>
      </c>
      <c r="AG7" s="10">
        <v>236</v>
      </c>
      <c r="AH7" s="10"/>
      <c r="AI7" s="10">
        <v>119</v>
      </c>
      <c r="AJ7" s="10">
        <v>41</v>
      </c>
      <c r="AK7" s="10">
        <v>175</v>
      </c>
      <c r="AL7" s="10"/>
      <c r="AM7" s="10">
        <v>33</v>
      </c>
      <c r="AN7" s="10">
        <v>27</v>
      </c>
      <c r="AO7" s="10">
        <v>69</v>
      </c>
      <c r="AP7" s="10"/>
      <c r="AQ7" s="10">
        <v>334</v>
      </c>
      <c r="AR7" s="10">
        <v>304</v>
      </c>
      <c r="AS7" s="10"/>
      <c r="AT7" s="10">
        <v>159</v>
      </c>
      <c r="AU7" s="10">
        <v>469</v>
      </c>
      <c r="AV7" s="10"/>
      <c r="AW7" s="10">
        <v>179</v>
      </c>
      <c r="AX7" s="10">
        <v>454</v>
      </c>
      <c r="AY7" s="10"/>
      <c r="AZ7" s="10">
        <v>262</v>
      </c>
      <c r="BA7" s="10">
        <v>367</v>
      </c>
      <c r="BB7" s="10"/>
      <c r="BC7" s="10">
        <v>179</v>
      </c>
      <c r="BD7" s="10">
        <v>122</v>
      </c>
      <c r="BE7" s="10"/>
      <c r="BF7" s="10">
        <v>66</v>
      </c>
      <c r="BG7" s="10">
        <v>113</v>
      </c>
      <c r="BH7" s="10"/>
      <c r="BI7" s="10">
        <v>69</v>
      </c>
      <c r="BJ7" s="10">
        <v>562</v>
      </c>
      <c r="BK7" s="10"/>
      <c r="BL7" s="10">
        <v>237</v>
      </c>
      <c r="BM7" s="10">
        <v>392</v>
      </c>
    </row>
    <row r="8" spans="2:65" x14ac:dyDescent="0.3">
      <c r="B8" s="14" t="s">
        <v>400</v>
      </c>
      <c r="C8" s="13">
        <v>0.20436817472698901</v>
      </c>
      <c r="D8" s="13">
        <v>0.184931506849315</v>
      </c>
      <c r="E8" s="13">
        <v>0.22028985507246401</v>
      </c>
      <c r="F8" s="13"/>
      <c r="G8" s="13">
        <v>0.19387755102040799</v>
      </c>
      <c r="H8" s="13">
        <v>0.24852071005917201</v>
      </c>
      <c r="I8" s="13">
        <v>0.2</v>
      </c>
      <c r="J8" s="13">
        <v>0.157407407407407</v>
      </c>
      <c r="K8" s="13">
        <v>0.21666666666666701</v>
      </c>
      <c r="L8" s="13">
        <v>0.18518518518518501</v>
      </c>
      <c r="M8" s="13"/>
      <c r="N8" s="13">
        <v>0.23553719008264501</v>
      </c>
      <c r="O8" s="13">
        <v>0.17058823529411801</v>
      </c>
      <c r="P8" s="13">
        <v>0.19767441860465099</v>
      </c>
      <c r="Q8" s="13">
        <v>0.191176470588235</v>
      </c>
      <c r="R8" s="13"/>
      <c r="S8" s="13">
        <v>0.23376623376623401</v>
      </c>
      <c r="T8" s="13">
        <v>0.16666666666666699</v>
      </c>
      <c r="U8" s="13">
        <v>0.16666666666666699</v>
      </c>
      <c r="V8" s="13">
        <v>0.232558139534884</v>
      </c>
      <c r="W8" s="13">
        <v>0.25</v>
      </c>
      <c r="X8" s="13">
        <v>0.213114754098361</v>
      </c>
      <c r="Y8" s="13">
        <v>0.13207547169811301</v>
      </c>
      <c r="Z8" s="13">
        <v>0.25</v>
      </c>
      <c r="AA8" s="13">
        <v>0.204545454545455</v>
      </c>
      <c r="AB8" s="13">
        <v>0.162790697674419</v>
      </c>
      <c r="AC8" s="13">
        <v>0.19354838709677399</v>
      </c>
      <c r="AD8" s="13">
        <v>0.16666666666666699</v>
      </c>
      <c r="AE8" s="13"/>
      <c r="AF8" s="13">
        <v>0.21410579345088199</v>
      </c>
      <c r="AG8" s="13">
        <v>0.194915254237288</v>
      </c>
      <c r="AH8" s="13"/>
      <c r="AI8" s="13">
        <v>0.22689075630252101</v>
      </c>
      <c r="AJ8" s="13">
        <v>0.26829268292682901</v>
      </c>
      <c r="AK8" s="13">
        <v>0.19428571428571401</v>
      </c>
      <c r="AL8" s="13"/>
      <c r="AM8" s="13">
        <v>0.27272727272727298</v>
      </c>
      <c r="AN8" s="13">
        <v>0.22222222222222199</v>
      </c>
      <c r="AO8" s="13">
        <v>0.173913043478261</v>
      </c>
      <c r="AP8" s="13"/>
      <c r="AQ8" s="13">
        <v>0.24251497005987999</v>
      </c>
      <c r="AR8" s="13">
        <v>0.16447368421052599</v>
      </c>
      <c r="AS8" s="13"/>
      <c r="AT8" s="13">
        <v>0.15723270440251599</v>
      </c>
      <c r="AU8" s="13">
        <v>0.221748400852878</v>
      </c>
      <c r="AV8" s="13"/>
      <c r="AW8" s="13">
        <v>0.212290502793296</v>
      </c>
      <c r="AX8" s="13">
        <v>0.20264317180616701</v>
      </c>
      <c r="AY8" s="13"/>
      <c r="AZ8" s="13">
        <v>0.18702290076335901</v>
      </c>
      <c r="BA8" s="13">
        <v>0.21798365122615801</v>
      </c>
      <c r="BB8" s="13"/>
      <c r="BC8" s="13">
        <v>0.212290502793296</v>
      </c>
      <c r="BD8" s="13">
        <v>0.22131147540983601</v>
      </c>
      <c r="BE8" s="13"/>
      <c r="BF8" s="13">
        <v>0.24242424242424199</v>
      </c>
      <c r="BG8" s="13">
        <v>0.19469026548672599</v>
      </c>
      <c r="BH8" s="13"/>
      <c r="BI8" s="13">
        <v>0.30434782608695699</v>
      </c>
      <c r="BJ8" s="13">
        <v>0.19395017793594299</v>
      </c>
      <c r="BK8" s="13"/>
      <c r="BL8" s="13">
        <v>0.19831223628691999</v>
      </c>
      <c r="BM8" s="13">
        <v>0.20918367346938799</v>
      </c>
    </row>
    <row r="9" spans="2:65" x14ac:dyDescent="0.3">
      <c r="B9" s="14" t="s">
        <v>71</v>
      </c>
      <c r="C9" s="13">
        <v>0.38845553822152901</v>
      </c>
      <c r="D9" s="13">
        <v>0.42123287671232901</v>
      </c>
      <c r="E9" s="13">
        <v>0.36231884057970998</v>
      </c>
      <c r="F9" s="13"/>
      <c r="G9" s="13">
        <v>0.35714285714285698</v>
      </c>
      <c r="H9" s="13">
        <v>0.34911242603550302</v>
      </c>
      <c r="I9" s="13">
        <v>0.40799999999999997</v>
      </c>
      <c r="J9" s="13">
        <v>0.43518518518518501</v>
      </c>
      <c r="K9" s="13">
        <v>0.33333333333333298</v>
      </c>
      <c r="L9" s="13">
        <v>0.45679012345678999</v>
      </c>
      <c r="M9" s="13"/>
      <c r="N9" s="13">
        <v>0.38429752066115702</v>
      </c>
      <c r="O9" s="13">
        <v>0.35882352941176499</v>
      </c>
      <c r="P9" s="13">
        <v>0.46511627906976699</v>
      </c>
      <c r="Q9" s="13">
        <v>0.39705882352941202</v>
      </c>
      <c r="R9" s="13"/>
      <c r="S9" s="13">
        <v>0.39610389610389601</v>
      </c>
      <c r="T9" s="13">
        <v>0.37037037037037002</v>
      </c>
      <c r="U9" s="13">
        <v>0.46666666666666701</v>
      </c>
      <c r="V9" s="13">
        <v>0.39534883720930197</v>
      </c>
      <c r="W9" s="13">
        <v>0.266666666666667</v>
      </c>
      <c r="X9" s="13">
        <v>0.34426229508196698</v>
      </c>
      <c r="Y9" s="13">
        <v>0.43396226415094302</v>
      </c>
      <c r="Z9" s="13">
        <v>0.16666666666666699</v>
      </c>
      <c r="AA9" s="13">
        <v>0.44318181818181801</v>
      </c>
      <c r="AB9" s="13">
        <v>0.39534883720930197</v>
      </c>
      <c r="AC9" s="13">
        <v>0.41935483870967699</v>
      </c>
      <c r="AD9" s="13">
        <v>0.5</v>
      </c>
      <c r="AE9" s="13"/>
      <c r="AF9" s="13">
        <v>0.37531486146095699</v>
      </c>
      <c r="AG9" s="13">
        <v>0.411016949152542</v>
      </c>
      <c r="AH9" s="13"/>
      <c r="AI9" s="13">
        <v>0.36134453781512599</v>
      </c>
      <c r="AJ9" s="13">
        <v>0.41463414634146301</v>
      </c>
      <c r="AK9" s="13">
        <v>0.34285714285714303</v>
      </c>
      <c r="AL9" s="13"/>
      <c r="AM9" s="13">
        <v>0.39393939393939398</v>
      </c>
      <c r="AN9" s="13">
        <v>0.37037037037037002</v>
      </c>
      <c r="AO9" s="13">
        <v>0.42028985507246402</v>
      </c>
      <c r="AP9" s="13"/>
      <c r="AQ9" s="13">
        <v>0.36826347305389201</v>
      </c>
      <c r="AR9" s="13">
        <v>0.40789473684210498</v>
      </c>
      <c r="AS9" s="13"/>
      <c r="AT9" s="13">
        <v>0.45283018867924502</v>
      </c>
      <c r="AU9" s="13">
        <v>0.36673773987206798</v>
      </c>
      <c r="AV9" s="13"/>
      <c r="AW9" s="13">
        <v>0.38547486033519601</v>
      </c>
      <c r="AX9" s="13">
        <v>0.389867841409692</v>
      </c>
      <c r="AY9" s="13"/>
      <c r="AZ9" s="13">
        <v>0.39312977099236601</v>
      </c>
      <c r="BA9" s="13">
        <v>0.384196185286104</v>
      </c>
      <c r="BB9" s="13"/>
      <c r="BC9" s="13">
        <v>0.36871508379888301</v>
      </c>
      <c r="BD9" s="13">
        <v>0.40163934426229497</v>
      </c>
      <c r="BE9" s="13"/>
      <c r="BF9" s="13">
        <v>0.33333333333333298</v>
      </c>
      <c r="BG9" s="13">
        <v>0.38938053097345099</v>
      </c>
      <c r="BH9" s="13"/>
      <c r="BI9" s="13">
        <v>0.376811594202899</v>
      </c>
      <c r="BJ9" s="13">
        <v>0.38790035587188598</v>
      </c>
      <c r="BK9" s="13"/>
      <c r="BL9" s="13">
        <v>0.42194092827004198</v>
      </c>
      <c r="BM9" s="13">
        <v>0.36734693877551</v>
      </c>
    </row>
    <row r="10" spans="2:65" x14ac:dyDescent="0.3">
      <c r="B10" s="14" t="s">
        <v>401</v>
      </c>
      <c r="C10" s="13">
        <v>0.22308892355694199</v>
      </c>
      <c r="D10" s="13">
        <v>0.215753424657534</v>
      </c>
      <c r="E10" s="13">
        <v>0.22898550724637701</v>
      </c>
      <c r="F10" s="13"/>
      <c r="G10" s="13">
        <v>0.22448979591836701</v>
      </c>
      <c r="H10" s="13">
        <v>0.201183431952663</v>
      </c>
      <c r="I10" s="13">
        <v>0.216</v>
      </c>
      <c r="J10" s="13">
        <v>0.21296296296296299</v>
      </c>
      <c r="K10" s="13">
        <v>0.33333333333333298</v>
      </c>
      <c r="L10" s="13">
        <v>0.209876543209877</v>
      </c>
      <c r="M10" s="13"/>
      <c r="N10" s="13">
        <v>0.19421487603305801</v>
      </c>
      <c r="O10" s="13">
        <v>0.28823529411764698</v>
      </c>
      <c r="P10" s="13">
        <v>0.15116279069767399</v>
      </c>
      <c r="Q10" s="13">
        <v>0.23529411764705899</v>
      </c>
      <c r="R10" s="13"/>
      <c r="S10" s="13">
        <v>0.18831168831168801</v>
      </c>
      <c r="T10" s="13">
        <v>0.296296296296296</v>
      </c>
      <c r="U10" s="13">
        <v>0.233333333333333</v>
      </c>
      <c r="V10" s="13">
        <v>0.186046511627907</v>
      </c>
      <c r="W10" s="13">
        <v>0.28333333333333299</v>
      </c>
      <c r="X10" s="13">
        <v>0.22950819672131101</v>
      </c>
      <c r="Y10" s="13">
        <v>0.26415094339622602</v>
      </c>
      <c r="Z10" s="13">
        <v>0.16666666666666699</v>
      </c>
      <c r="AA10" s="13">
        <v>0.19318181818181801</v>
      </c>
      <c r="AB10" s="13">
        <v>0.232558139534884</v>
      </c>
      <c r="AC10" s="13">
        <v>0.25806451612903197</v>
      </c>
      <c r="AD10" s="13">
        <v>8.3333333333333301E-2</v>
      </c>
      <c r="AE10" s="13"/>
      <c r="AF10" s="13">
        <v>0.21914357682619601</v>
      </c>
      <c r="AG10" s="13">
        <v>0.224576271186441</v>
      </c>
      <c r="AH10" s="13"/>
      <c r="AI10" s="13">
        <v>0.20168067226890801</v>
      </c>
      <c r="AJ10" s="13">
        <v>0.19512195121951201</v>
      </c>
      <c r="AK10" s="13">
        <v>0.26857142857142902</v>
      </c>
      <c r="AL10" s="13"/>
      <c r="AM10" s="13">
        <v>0.12121212121212099</v>
      </c>
      <c r="AN10" s="13">
        <v>0.33333333333333298</v>
      </c>
      <c r="AO10" s="13">
        <v>0.188405797101449</v>
      </c>
      <c r="AP10" s="13"/>
      <c r="AQ10" s="13">
        <v>0.20359281437125701</v>
      </c>
      <c r="AR10" s="13">
        <v>0.24342105263157901</v>
      </c>
      <c r="AS10" s="13"/>
      <c r="AT10" s="13">
        <v>0.20125786163522</v>
      </c>
      <c r="AU10" s="13">
        <v>0.22601279317697201</v>
      </c>
      <c r="AV10" s="13"/>
      <c r="AW10" s="13">
        <v>0.23463687150838</v>
      </c>
      <c r="AX10" s="13">
        <v>0.21365638766519801</v>
      </c>
      <c r="AY10" s="13"/>
      <c r="AZ10" s="13">
        <v>0.240458015267176</v>
      </c>
      <c r="BA10" s="13">
        <v>0.21253405994550401</v>
      </c>
      <c r="BB10" s="13"/>
      <c r="BC10" s="13">
        <v>0.217877094972067</v>
      </c>
      <c r="BD10" s="13">
        <v>0.25409836065573799</v>
      </c>
      <c r="BE10" s="13"/>
      <c r="BF10" s="13">
        <v>0.22727272727272699</v>
      </c>
      <c r="BG10" s="13">
        <v>0.212389380530973</v>
      </c>
      <c r="BH10" s="13"/>
      <c r="BI10" s="13">
        <v>0.173913043478261</v>
      </c>
      <c r="BJ10" s="13">
        <v>0.22775800711743799</v>
      </c>
      <c r="BK10" s="13"/>
      <c r="BL10" s="13">
        <v>0.20675105485232101</v>
      </c>
      <c r="BM10" s="13">
        <v>0.22959183673469399</v>
      </c>
    </row>
    <row r="11" spans="2:65" x14ac:dyDescent="0.3">
      <c r="B11" s="14" t="s">
        <v>73</v>
      </c>
      <c r="C11" s="13">
        <v>7.4882995319812795E-2</v>
      </c>
      <c r="D11" s="13">
        <v>7.1917808219178106E-2</v>
      </c>
      <c r="E11" s="13">
        <v>7.8260869565217397E-2</v>
      </c>
      <c r="F11" s="13"/>
      <c r="G11" s="13">
        <v>9.1836734693877597E-2</v>
      </c>
      <c r="H11" s="13">
        <v>6.5088757396449703E-2</v>
      </c>
      <c r="I11" s="13">
        <v>8.7999999999999995E-2</v>
      </c>
      <c r="J11" s="13">
        <v>0.101851851851852</v>
      </c>
      <c r="K11" s="13">
        <v>1.6666666666666701E-2</v>
      </c>
      <c r="L11" s="13">
        <v>6.1728395061728399E-2</v>
      </c>
      <c r="M11" s="13"/>
      <c r="N11" s="13">
        <v>8.6776859504132206E-2</v>
      </c>
      <c r="O11" s="13">
        <v>5.29411764705882E-2</v>
      </c>
      <c r="P11" s="13">
        <v>6.9767441860465101E-2</v>
      </c>
      <c r="Q11" s="13">
        <v>8.0882352941176502E-2</v>
      </c>
      <c r="R11" s="13"/>
      <c r="S11" s="13">
        <v>0.11038961038961</v>
      </c>
      <c r="T11" s="13">
        <v>5.5555555555555601E-2</v>
      </c>
      <c r="U11" s="13">
        <v>6.6666666666666693E-2</v>
      </c>
      <c r="V11" s="13">
        <v>9.3023255813953501E-2</v>
      </c>
      <c r="W11" s="13">
        <v>6.6666666666666693E-2</v>
      </c>
      <c r="X11" s="13">
        <v>4.91803278688525E-2</v>
      </c>
      <c r="Y11" s="13">
        <v>5.6603773584905703E-2</v>
      </c>
      <c r="Z11" s="13">
        <v>0.25</v>
      </c>
      <c r="AA11" s="13">
        <v>6.8181818181818205E-2</v>
      </c>
      <c r="AB11" s="13">
        <v>2.32558139534884E-2</v>
      </c>
      <c r="AC11" s="13">
        <v>3.2258064516128997E-2</v>
      </c>
      <c r="AD11" s="13">
        <v>8.3333333333333301E-2</v>
      </c>
      <c r="AE11" s="13"/>
      <c r="AF11" s="13">
        <v>7.3047858942065502E-2</v>
      </c>
      <c r="AG11" s="13">
        <v>7.6271186440677999E-2</v>
      </c>
      <c r="AH11" s="13"/>
      <c r="AI11" s="13">
        <v>0.10084033613445401</v>
      </c>
      <c r="AJ11" s="13">
        <v>0.12195121951219499</v>
      </c>
      <c r="AK11" s="13">
        <v>5.14285714285714E-2</v>
      </c>
      <c r="AL11" s="13"/>
      <c r="AM11" s="13">
        <v>0.12121212121212099</v>
      </c>
      <c r="AN11" s="13">
        <v>3.7037037037037E-2</v>
      </c>
      <c r="AO11" s="13">
        <v>0.115942028985507</v>
      </c>
      <c r="AP11" s="13"/>
      <c r="AQ11" s="13">
        <v>8.0838323353293398E-2</v>
      </c>
      <c r="AR11" s="13">
        <v>6.9078947368421101E-2</v>
      </c>
      <c r="AS11" s="13"/>
      <c r="AT11" s="13">
        <v>7.5471698113207503E-2</v>
      </c>
      <c r="AU11" s="13">
        <v>7.4626865671641798E-2</v>
      </c>
      <c r="AV11" s="13"/>
      <c r="AW11" s="13">
        <v>4.4692737430167599E-2</v>
      </c>
      <c r="AX11" s="13">
        <v>8.8105726872246701E-2</v>
      </c>
      <c r="AY11" s="13"/>
      <c r="AZ11" s="13">
        <v>7.2519083969465603E-2</v>
      </c>
      <c r="BA11" s="13">
        <v>7.6294277929155302E-2</v>
      </c>
      <c r="BB11" s="13"/>
      <c r="BC11" s="13">
        <v>7.8212290502793297E-2</v>
      </c>
      <c r="BD11" s="13">
        <v>4.91803278688525E-2</v>
      </c>
      <c r="BE11" s="13"/>
      <c r="BF11" s="13">
        <v>0.10606060606060599</v>
      </c>
      <c r="BG11" s="13">
        <v>6.1946902654867297E-2</v>
      </c>
      <c r="BH11" s="13"/>
      <c r="BI11" s="13">
        <v>5.7971014492753603E-2</v>
      </c>
      <c r="BJ11" s="13">
        <v>7.6512455516014197E-2</v>
      </c>
      <c r="BK11" s="13"/>
      <c r="BL11" s="13">
        <v>7.5949367088607597E-2</v>
      </c>
      <c r="BM11" s="13">
        <v>7.3979591836734707E-2</v>
      </c>
    </row>
    <row r="12" spans="2:65" x14ac:dyDescent="0.3">
      <c r="B12" s="14" t="s">
        <v>402</v>
      </c>
      <c r="C12" s="13">
        <v>6.2402496099844003E-2</v>
      </c>
      <c r="D12" s="13">
        <v>6.1643835616438401E-2</v>
      </c>
      <c r="E12" s="13">
        <v>6.08695652173913E-2</v>
      </c>
      <c r="F12" s="13"/>
      <c r="G12" s="13">
        <v>8.1632653061224497E-2</v>
      </c>
      <c r="H12" s="13">
        <v>8.8757396449704096E-2</v>
      </c>
      <c r="I12" s="13">
        <v>4.8000000000000001E-2</v>
      </c>
      <c r="J12" s="13">
        <v>3.7037037037037E-2</v>
      </c>
      <c r="K12" s="13">
        <v>3.3333333333333298E-2</v>
      </c>
      <c r="L12" s="13">
        <v>6.1728395061728399E-2</v>
      </c>
      <c r="M12" s="13"/>
      <c r="N12" s="13">
        <v>6.6115702479338803E-2</v>
      </c>
      <c r="O12" s="13">
        <v>5.29411764705882E-2</v>
      </c>
      <c r="P12" s="13">
        <v>0.104651162790698</v>
      </c>
      <c r="Q12" s="13">
        <v>3.6764705882352901E-2</v>
      </c>
      <c r="R12" s="13"/>
      <c r="S12" s="13">
        <v>5.1948051948052E-2</v>
      </c>
      <c r="T12" s="13">
        <v>3.7037037037037E-2</v>
      </c>
      <c r="U12" s="13">
        <v>3.3333333333333298E-2</v>
      </c>
      <c r="V12" s="13">
        <v>2.32558139534884E-2</v>
      </c>
      <c r="W12" s="13">
        <v>8.3333333333333301E-2</v>
      </c>
      <c r="X12" s="13">
        <v>9.8360655737704902E-2</v>
      </c>
      <c r="Y12" s="13">
        <v>9.4339622641509399E-2</v>
      </c>
      <c r="Z12" s="13">
        <v>8.3333333333333301E-2</v>
      </c>
      <c r="AA12" s="13">
        <v>5.6818181818181802E-2</v>
      </c>
      <c r="AB12" s="13">
        <v>6.9767441860465101E-2</v>
      </c>
      <c r="AC12" s="13">
        <v>3.2258064516128997E-2</v>
      </c>
      <c r="AD12" s="13">
        <v>0.16666666666666699</v>
      </c>
      <c r="AE12" s="13"/>
      <c r="AF12" s="13">
        <v>7.5566750629722901E-2</v>
      </c>
      <c r="AG12" s="13">
        <v>4.2372881355932202E-2</v>
      </c>
      <c r="AH12" s="13"/>
      <c r="AI12" s="13">
        <v>9.2436974789915999E-2</v>
      </c>
      <c r="AJ12" s="13">
        <v>0</v>
      </c>
      <c r="AK12" s="13">
        <v>6.8571428571428603E-2</v>
      </c>
      <c r="AL12" s="13"/>
      <c r="AM12" s="13">
        <v>9.0909090909090898E-2</v>
      </c>
      <c r="AN12" s="13">
        <v>3.7037037037037E-2</v>
      </c>
      <c r="AO12" s="13">
        <v>7.2463768115942004E-2</v>
      </c>
      <c r="AP12" s="13"/>
      <c r="AQ12" s="13">
        <v>6.2874251497005998E-2</v>
      </c>
      <c r="AR12" s="13">
        <v>6.25E-2</v>
      </c>
      <c r="AS12" s="13"/>
      <c r="AT12" s="13">
        <v>6.2893081761006303E-2</v>
      </c>
      <c r="AU12" s="13">
        <v>6.3965884861407293E-2</v>
      </c>
      <c r="AV12" s="13"/>
      <c r="AW12" s="13">
        <v>7.2625698324022395E-2</v>
      </c>
      <c r="AX12" s="13">
        <v>5.9471365638766503E-2</v>
      </c>
      <c r="AY12" s="13"/>
      <c r="AZ12" s="13">
        <v>6.4885496183206104E-2</v>
      </c>
      <c r="BA12" s="13">
        <v>6.2670299727520404E-2</v>
      </c>
      <c r="BB12" s="13"/>
      <c r="BC12" s="13">
        <v>8.3798882681564199E-2</v>
      </c>
      <c r="BD12" s="13">
        <v>2.4590163934426201E-2</v>
      </c>
      <c r="BE12" s="13"/>
      <c r="BF12" s="13">
        <v>7.5757575757575801E-2</v>
      </c>
      <c r="BG12" s="13">
        <v>8.8495575221238895E-2</v>
      </c>
      <c r="BH12" s="13"/>
      <c r="BI12" s="13">
        <v>4.3478260869565202E-2</v>
      </c>
      <c r="BJ12" s="13">
        <v>6.5836298932384296E-2</v>
      </c>
      <c r="BK12" s="13"/>
      <c r="BL12" s="13">
        <v>5.0632911392405097E-2</v>
      </c>
      <c r="BM12" s="13">
        <v>7.1428571428571397E-2</v>
      </c>
    </row>
    <row r="13" spans="2:65" x14ac:dyDescent="0.3">
      <c r="B13" s="14" t="s">
        <v>91</v>
      </c>
      <c r="C13" s="13">
        <v>4.6801872074882997E-2</v>
      </c>
      <c r="D13" s="13">
        <v>4.4520547945205498E-2</v>
      </c>
      <c r="E13" s="13">
        <v>4.9275362318840603E-2</v>
      </c>
      <c r="F13" s="13"/>
      <c r="G13" s="13">
        <v>5.10204081632653E-2</v>
      </c>
      <c r="H13" s="13">
        <v>4.7337278106508902E-2</v>
      </c>
      <c r="I13" s="13">
        <v>0.04</v>
      </c>
      <c r="J13" s="13">
        <v>5.5555555555555601E-2</v>
      </c>
      <c r="K13" s="13">
        <v>6.6666666666666693E-2</v>
      </c>
      <c r="L13" s="13">
        <v>2.4691358024691398E-2</v>
      </c>
      <c r="M13" s="13"/>
      <c r="N13" s="13">
        <v>3.3057851239669402E-2</v>
      </c>
      <c r="O13" s="13">
        <v>7.6470588235294096E-2</v>
      </c>
      <c r="P13" s="13">
        <v>1.16279069767442E-2</v>
      </c>
      <c r="Q13" s="13">
        <v>5.8823529411764698E-2</v>
      </c>
      <c r="R13" s="13"/>
      <c r="S13" s="13">
        <v>1.9480519480519501E-2</v>
      </c>
      <c r="T13" s="13">
        <v>7.4074074074074098E-2</v>
      </c>
      <c r="U13" s="13">
        <v>3.3333333333333298E-2</v>
      </c>
      <c r="V13" s="13">
        <v>6.9767441860465101E-2</v>
      </c>
      <c r="W13" s="13">
        <v>0.05</v>
      </c>
      <c r="X13" s="13">
        <v>6.5573770491803296E-2</v>
      </c>
      <c r="Y13" s="13">
        <v>1.88679245283019E-2</v>
      </c>
      <c r="Z13" s="13">
        <v>8.3333333333333301E-2</v>
      </c>
      <c r="AA13" s="13">
        <v>3.4090909090909102E-2</v>
      </c>
      <c r="AB13" s="13">
        <v>0.116279069767442</v>
      </c>
      <c r="AC13" s="13">
        <v>6.4516129032258104E-2</v>
      </c>
      <c r="AD13" s="13">
        <v>0</v>
      </c>
      <c r="AE13" s="13"/>
      <c r="AF13" s="13">
        <v>4.2821158690176303E-2</v>
      </c>
      <c r="AG13" s="13">
        <v>5.0847457627118599E-2</v>
      </c>
      <c r="AH13" s="13"/>
      <c r="AI13" s="13">
        <v>1.6806722689075598E-2</v>
      </c>
      <c r="AJ13" s="13">
        <v>0</v>
      </c>
      <c r="AK13" s="13">
        <v>7.4285714285714302E-2</v>
      </c>
      <c r="AL13" s="13"/>
      <c r="AM13" s="13">
        <v>0</v>
      </c>
      <c r="AN13" s="13">
        <v>0</v>
      </c>
      <c r="AO13" s="13">
        <v>2.8985507246376802E-2</v>
      </c>
      <c r="AP13" s="13"/>
      <c r="AQ13" s="13">
        <v>4.1916167664670698E-2</v>
      </c>
      <c r="AR13" s="13">
        <v>5.2631578947368397E-2</v>
      </c>
      <c r="AS13" s="13"/>
      <c r="AT13" s="13">
        <v>5.0314465408804999E-2</v>
      </c>
      <c r="AU13" s="13">
        <v>4.6908315565031999E-2</v>
      </c>
      <c r="AV13" s="13"/>
      <c r="AW13" s="13">
        <v>5.0279329608938501E-2</v>
      </c>
      <c r="AX13" s="13">
        <v>4.62555066079295E-2</v>
      </c>
      <c r="AY13" s="13"/>
      <c r="AZ13" s="13">
        <v>4.1984732824427502E-2</v>
      </c>
      <c r="BA13" s="13">
        <v>4.6321525885558601E-2</v>
      </c>
      <c r="BB13" s="13"/>
      <c r="BC13" s="13">
        <v>3.91061452513966E-2</v>
      </c>
      <c r="BD13" s="13">
        <v>4.91803278688525E-2</v>
      </c>
      <c r="BE13" s="13"/>
      <c r="BF13" s="13">
        <v>1.5151515151515201E-2</v>
      </c>
      <c r="BG13" s="13">
        <v>5.3097345132743397E-2</v>
      </c>
      <c r="BH13" s="13"/>
      <c r="BI13" s="13">
        <v>4.3478260869565202E-2</v>
      </c>
      <c r="BJ13" s="13">
        <v>4.8042704626334497E-2</v>
      </c>
      <c r="BK13" s="13"/>
      <c r="BL13" s="13">
        <v>4.6413502109704602E-2</v>
      </c>
      <c r="BM13" s="13">
        <v>4.8469387755101997E-2</v>
      </c>
    </row>
    <row r="14" spans="2:65" x14ac:dyDescent="0.3">
      <c r="B14" s="14" t="s">
        <v>76</v>
      </c>
      <c r="C14" s="17">
        <v>0.59282371294851799</v>
      </c>
      <c r="D14" s="17">
        <v>0.60616438356164404</v>
      </c>
      <c r="E14" s="17">
        <v>0.58260869565217399</v>
      </c>
      <c r="F14" s="17"/>
      <c r="G14" s="17">
        <v>0.55102040816326503</v>
      </c>
      <c r="H14" s="17">
        <v>0.59763313609467394</v>
      </c>
      <c r="I14" s="17">
        <v>0.60799999999999998</v>
      </c>
      <c r="J14" s="17">
        <v>0.592592592592593</v>
      </c>
      <c r="K14" s="17">
        <v>0.55000000000000004</v>
      </c>
      <c r="L14" s="17">
        <v>0.64197530864197505</v>
      </c>
      <c r="M14" s="17"/>
      <c r="N14" s="17">
        <v>0.61983471074380203</v>
      </c>
      <c r="O14" s="17">
        <v>0.52941176470588203</v>
      </c>
      <c r="P14" s="17">
        <v>0.662790697674419</v>
      </c>
      <c r="Q14" s="17">
        <v>0.58823529411764697</v>
      </c>
      <c r="R14" s="17"/>
      <c r="S14" s="17">
        <v>0.62987012987013002</v>
      </c>
      <c r="T14" s="17">
        <v>0.53703703703703698</v>
      </c>
      <c r="U14" s="17">
        <v>0.63333333333333297</v>
      </c>
      <c r="V14" s="17">
        <v>0.62790697674418605</v>
      </c>
      <c r="W14" s="17">
        <v>0.51666666666666705</v>
      </c>
      <c r="X14" s="17">
        <v>0.55737704918032804</v>
      </c>
      <c r="Y14" s="17">
        <v>0.56603773584905703</v>
      </c>
      <c r="Z14" s="17">
        <v>0.41666666666666702</v>
      </c>
      <c r="AA14" s="17">
        <v>0.64772727272727304</v>
      </c>
      <c r="AB14" s="17">
        <v>0.55813953488372103</v>
      </c>
      <c r="AC14" s="17">
        <v>0.61290322580645196</v>
      </c>
      <c r="AD14" s="17">
        <v>0.66666666666666696</v>
      </c>
      <c r="AE14" s="17"/>
      <c r="AF14" s="17">
        <v>0.58942065491183904</v>
      </c>
      <c r="AG14" s="17">
        <v>0.605932203389831</v>
      </c>
      <c r="AH14" s="17"/>
      <c r="AI14" s="17">
        <v>0.58823529411764697</v>
      </c>
      <c r="AJ14" s="17">
        <v>0.68292682926829296</v>
      </c>
      <c r="AK14" s="17">
        <v>0.53714285714285703</v>
      </c>
      <c r="AL14" s="17"/>
      <c r="AM14" s="17">
        <v>0.66666666666666696</v>
      </c>
      <c r="AN14" s="17">
        <v>0.592592592592593</v>
      </c>
      <c r="AO14" s="17">
        <v>0.59420289855072495</v>
      </c>
      <c r="AP14" s="17"/>
      <c r="AQ14" s="17">
        <v>0.61077844311377205</v>
      </c>
      <c r="AR14" s="17">
        <v>0.57236842105263197</v>
      </c>
      <c r="AS14" s="17"/>
      <c r="AT14" s="17">
        <v>0.61006289308176098</v>
      </c>
      <c r="AU14" s="17">
        <v>0.58848614072494698</v>
      </c>
      <c r="AV14" s="17"/>
      <c r="AW14" s="17">
        <v>0.59776536312849204</v>
      </c>
      <c r="AX14" s="17">
        <v>0.59251101321585897</v>
      </c>
      <c r="AY14" s="17"/>
      <c r="AZ14" s="17">
        <v>0.58015267175572505</v>
      </c>
      <c r="BA14" s="17">
        <v>0.60217983651226203</v>
      </c>
      <c r="BB14" s="17"/>
      <c r="BC14" s="17">
        <v>0.58100558659217905</v>
      </c>
      <c r="BD14" s="17">
        <v>0.62295081967213095</v>
      </c>
      <c r="BE14" s="17"/>
      <c r="BF14" s="17">
        <v>0.57575757575757602</v>
      </c>
      <c r="BG14" s="17">
        <v>0.58407079646017701</v>
      </c>
      <c r="BH14" s="17"/>
      <c r="BI14" s="17">
        <v>0.68115942028985499</v>
      </c>
      <c r="BJ14" s="17">
        <v>0.58185053380782903</v>
      </c>
      <c r="BK14" s="17"/>
      <c r="BL14" s="17">
        <v>0.620253164556962</v>
      </c>
      <c r="BM14" s="17">
        <v>0.57653061224489799</v>
      </c>
    </row>
    <row r="15" spans="2:65" x14ac:dyDescent="0.3">
      <c r="B15" s="14" t="s">
        <v>77</v>
      </c>
      <c r="C15" s="17">
        <v>0.13728549141965701</v>
      </c>
      <c r="D15" s="17">
        <v>0.133561643835616</v>
      </c>
      <c r="E15" s="17">
        <v>0.139130434782609</v>
      </c>
      <c r="F15" s="17"/>
      <c r="G15" s="17">
        <v>0.17346938775510201</v>
      </c>
      <c r="H15" s="17">
        <v>0.15384615384615399</v>
      </c>
      <c r="I15" s="17">
        <v>0.13600000000000001</v>
      </c>
      <c r="J15" s="17">
        <v>0.13888888888888901</v>
      </c>
      <c r="K15" s="17">
        <v>0.05</v>
      </c>
      <c r="L15" s="17">
        <v>0.12345679012345701</v>
      </c>
      <c r="M15" s="17"/>
      <c r="N15" s="17">
        <v>0.15289256198347101</v>
      </c>
      <c r="O15" s="17">
        <v>0.105882352941176</v>
      </c>
      <c r="P15" s="17">
        <v>0.17441860465116299</v>
      </c>
      <c r="Q15" s="17">
        <v>0.11764705882352899</v>
      </c>
      <c r="R15" s="17"/>
      <c r="S15" s="17">
        <v>0.162337662337662</v>
      </c>
      <c r="T15" s="17">
        <v>9.2592592592592601E-2</v>
      </c>
      <c r="U15" s="17">
        <v>0.1</v>
      </c>
      <c r="V15" s="17">
        <v>0.116279069767442</v>
      </c>
      <c r="W15" s="17">
        <v>0.15</v>
      </c>
      <c r="X15" s="17">
        <v>0.14754098360655701</v>
      </c>
      <c r="Y15" s="17">
        <v>0.15094339622641501</v>
      </c>
      <c r="Z15" s="17">
        <v>0.33333333333333298</v>
      </c>
      <c r="AA15" s="17">
        <v>0.125</v>
      </c>
      <c r="AB15" s="17">
        <v>9.3023255813953501E-2</v>
      </c>
      <c r="AC15" s="17">
        <v>6.4516129032258104E-2</v>
      </c>
      <c r="AD15" s="17">
        <v>0.25</v>
      </c>
      <c r="AE15" s="17"/>
      <c r="AF15" s="17">
        <v>0.14861460957178799</v>
      </c>
      <c r="AG15" s="17">
        <v>0.11864406779661001</v>
      </c>
      <c r="AH15" s="17"/>
      <c r="AI15" s="17">
        <v>0.19327731092437</v>
      </c>
      <c r="AJ15" s="17">
        <v>0.12195121951219499</v>
      </c>
      <c r="AK15" s="17">
        <v>0.12</v>
      </c>
      <c r="AL15" s="17"/>
      <c r="AM15" s="17">
        <v>0.21212121212121199</v>
      </c>
      <c r="AN15" s="17">
        <v>7.4074074074074098E-2</v>
      </c>
      <c r="AO15" s="17">
        <v>0.188405797101449</v>
      </c>
      <c r="AP15" s="17"/>
      <c r="AQ15" s="17">
        <v>0.14371257485029901</v>
      </c>
      <c r="AR15" s="17">
        <v>0.13157894736842099</v>
      </c>
      <c r="AS15" s="17"/>
      <c r="AT15" s="17">
        <v>0.138364779874214</v>
      </c>
      <c r="AU15" s="17">
        <v>0.13859275053304901</v>
      </c>
      <c r="AV15" s="17"/>
      <c r="AW15" s="17">
        <v>0.11731843575419</v>
      </c>
      <c r="AX15" s="17">
        <v>0.147577092511013</v>
      </c>
      <c r="AY15" s="17"/>
      <c r="AZ15" s="17">
        <v>0.13740458015267201</v>
      </c>
      <c r="BA15" s="17">
        <v>0.138964577656676</v>
      </c>
      <c r="BB15" s="17"/>
      <c r="BC15" s="17">
        <v>0.16201117318435801</v>
      </c>
      <c r="BD15" s="17">
        <v>7.3770491803278701E-2</v>
      </c>
      <c r="BE15" s="17"/>
      <c r="BF15" s="17">
        <v>0.18181818181818199</v>
      </c>
      <c r="BG15" s="17">
        <v>0.15044247787610601</v>
      </c>
      <c r="BH15" s="17"/>
      <c r="BI15" s="17">
        <v>0.101449275362319</v>
      </c>
      <c r="BJ15" s="17">
        <v>0.14234875444839901</v>
      </c>
      <c r="BK15" s="17"/>
      <c r="BL15" s="17">
        <v>0.126582278481013</v>
      </c>
      <c r="BM15" s="17">
        <v>0.14540816326530601</v>
      </c>
    </row>
    <row r="16" spans="2:65" x14ac:dyDescent="0.3">
      <c r="B16" s="14" t="s">
        <v>78</v>
      </c>
      <c r="C16" s="18">
        <v>0.45553822152886098</v>
      </c>
      <c r="D16" s="18">
        <v>0.47260273972602701</v>
      </c>
      <c r="E16" s="18">
        <v>0.44347826086956499</v>
      </c>
      <c r="F16" s="18"/>
      <c r="G16" s="18">
        <v>0.37755102040816302</v>
      </c>
      <c r="H16" s="18">
        <v>0.44378698224852098</v>
      </c>
      <c r="I16" s="18">
        <v>0.47199999999999998</v>
      </c>
      <c r="J16" s="18">
        <v>0.453703703703704</v>
      </c>
      <c r="K16" s="18">
        <v>0.5</v>
      </c>
      <c r="L16" s="18">
        <v>0.51851851851851805</v>
      </c>
      <c r="M16" s="18"/>
      <c r="N16" s="18">
        <v>0.46694214876033102</v>
      </c>
      <c r="O16" s="18">
        <v>0.42352941176470599</v>
      </c>
      <c r="P16" s="18">
        <v>0.48837209302325602</v>
      </c>
      <c r="Q16" s="18">
        <v>0.47058823529411797</v>
      </c>
      <c r="R16" s="18"/>
      <c r="S16" s="18">
        <v>0.46753246753246802</v>
      </c>
      <c r="T16" s="18">
        <v>0.44444444444444398</v>
      </c>
      <c r="U16" s="18">
        <v>0.53333333333333299</v>
      </c>
      <c r="V16" s="18">
        <v>0.51162790697674398</v>
      </c>
      <c r="W16" s="18">
        <v>0.36666666666666697</v>
      </c>
      <c r="X16" s="18">
        <v>0.40983606557377</v>
      </c>
      <c r="Y16" s="18">
        <v>0.41509433962264097</v>
      </c>
      <c r="Z16" s="18">
        <v>8.3333333333333301E-2</v>
      </c>
      <c r="AA16" s="18">
        <v>0.52272727272727304</v>
      </c>
      <c r="AB16" s="18">
        <v>0.46511627906976699</v>
      </c>
      <c r="AC16" s="18">
        <v>0.54838709677419395</v>
      </c>
      <c r="AD16" s="18">
        <v>0.41666666666666702</v>
      </c>
      <c r="AE16" s="18"/>
      <c r="AF16" s="18">
        <v>0.44080604534005002</v>
      </c>
      <c r="AG16" s="18">
        <v>0.48728813559321998</v>
      </c>
      <c r="AH16" s="18"/>
      <c r="AI16" s="18">
        <v>0.39495798319327702</v>
      </c>
      <c r="AJ16" s="18">
        <v>0.56097560975609795</v>
      </c>
      <c r="AK16" s="18">
        <v>0.41714285714285698</v>
      </c>
      <c r="AL16" s="18"/>
      <c r="AM16" s="18">
        <v>0.45454545454545398</v>
      </c>
      <c r="AN16" s="18">
        <v>0.51851851851851805</v>
      </c>
      <c r="AO16" s="18">
        <v>0.405797101449275</v>
      </c>
      <c r="AP16" s="18"/>
      <c r="AQ16" s="18">
        <v>0.46706586826347302</v>
      </c>
      <c r="AR16" s="18">
        <v>0.44078947368421101</v>
      </c>
      <c r="AS16" s="18"/>
      <c r="AT16" s="18">
        <v>0.47169811320754701</v>
      </c>
      <c r="AU16" s="18">
        <v>0.449893390191898</v>
      </c>
      <c r="AV16" s="18"/>
      <c r="AW16" s="18">
        <v>0.480446927374302</v>
      </c>
      <c r="AX16" s="18">
        <v>0.444933920704846</v>
      </c>
      <c r="AY16" s="18"/>
      <c r="AZ16" s="18">
        <v>0.44274809160305301</v>
      </c>
      <c r="BA16" s="18">
        <v>0.46321525885558601</v>
      </c>
      <c r="BB16" s="18"/>
      <c r="BC16" s="18">
        <v>0.41899441340782101</v>
      </c>
      <c r="BD16" s="18">
        <v>0.54918032786885296</v>
      </c>
      <c r="BE16" s="18"/>
      <c r="BF16" s="18">
        <v>0.39393939393939398</v>
      </c>
      <c r="BG16" s="18">
        <v>0.43362831858407103</v>
      </c>
      <c r="BH16" s="18"/>
      <c r="BI16" s="18">
        <v>0.57971014492753603</v>
      </c>
      <c r="BJ16" s="18">
        <v>0.43950177935943102</v>
      </c>
      <c r="BK16" s="18"/>
      <c r="BL16" s="18">
        <v>0.493670886075949</v>
      </c>
      <c r="BM16" s="18">
        <v>0.43112244897959201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469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641</v>
      </c>
      <c r="D7" s="10">
        <v>292</v>
      </c>
      <c r="E7" s="10">
        <v>345</v>
      </c>
      <c r="F7" s="10"/>
      <c r="G7" s="10">
        <v>98</v>
      </c>
      <c r="H7" s="10">
        <v>169</v>
      </c>
      <c r="I7" s="10">
        <v>125</v>
      </c>
      <c r="J7" s="10">
        <v>108</v>
      </c>
      <c r="K7" s="10">
        <v>60</v>
      </c>
      <c r="L7" s="10">
        <v>81</v>
      </c>
      <c r="M7" s="10"/>
      <c r="N7" s="10">
        <v>242</v>
      </c>
      <c r="O7" s="10">
        <v>170</v>
      </c>
      <c r="P7" s="10">
        <v>86</v>
      </c>
      <c r="Q7" s="10">
        <v>136</v>
      </c>
      <c r="R7" s="10"/>
      <c r="S7" s="10">
        <v>154</v>
      </c>
      <c r="T7" s="10">
        <v>54</v>
      </c>
      <c r="U7" s="10">
        <v>30</v>
      </c>
      <c r="V7" s="10">
        <v>43</v>
      </c>
      <c r="W7" s="10">
        <v>60</v>
      </c>
      <c r="X7" s="10">
        <v>61</v>
      </c>
      <c r="Y7" s="10">
        <v>53</v>
      </c>
      <c r="Z7" s="10">
        <v>12</v>
      </c>
      <c r="AA7" s="10">
        <v>88</v>
      </c>
      <c r="AB7" s="10">
        <v>43</v>
      </c>
      <c r="AC7" s="10">
        <v>31</v>
      </c>
      <c r="AD7" s="10">
        <v>12</v>
      </c>
      <c r="AE7" s="10"/>
      <c r="AF7" s="10">
        <v>397</v>
      </c>
      <c r="AG7" s="10">
        <v>236</v>
      </c>
      <c r="AH7" s="10"/>
      <c r="AI7" s="10">
        <v>119</v>
      </c>
      <c r="AJ7" s="10">
        <v>41</v>
      </c>
      <c r="AK7" s="10">
        <v>175</v>
      </c>
      <c r="AL7" s="10"/>
      <c r="AM7" s="10">
        <v>33</v>
      </c>
      <c r="AN7" s="10">
        <v>27</v>
      </c>
      <c r="AO7" s="10">
        <v>69</v>
      </c>
      <c r="AP7" s="10"/>
      <c r="AQ7" s="10">
        <v>334</v>
      </c>
      <c r="AR7" s="10">
        <v>304</v>
      </c>
      <c r="AS7" s="10"/>
      <c r="AT7" s="10">
        <v>159</v>
      </c>
      <c r="AU7" s="10">
        <v>469</v>
      </c>
      <c r="AV7" s="10"/>
      <c r="AW7" s="10">
        <v>179</v>
      </c>
      <c r="AX7" s="10">
        <v>454</v>
      </c>
      <c r="AY7" s="10"/>
      <c r="AZ7" s="10">
        <v>262</v>
      </c>
      <c r="BA7" s="10">
        <v>367</v>
      </c>
      <c r="BB7" s="10"/>
      <c r="BC7" s="10">
        <v>179</v>
      </c>
      <c r="BD7" s="10">
        <v>122</v>
      </c>
      <c r="BE7" s="10"/>
      <c r="BF7" s="10">
        <v>66</v>
      </c>
      <c r="BG7" s="10">
        <v>113</v>
      </c>
      <c r="BH7" s="10"/>
      <c r="BI7" s="10">
        <v>69</v>
      </c>
      <c r="BJ7" s="10">
        <v>562</v>
      </c>
      <c r="BK7" s="10"/>
      <c r="BL7" s="10">
        <v>237</v>
      </c>
      <c r="BM7" s="10">
        <v>392</v>
      </c>
    </row>
    <row r="8" spans="2:65" x14ac:dyDescent="0.3">
      <c r="B8" s="14" t="s">
        <v>400</v>
      </c>
      <c r="C8" s="13">
        <v>0.193447737909516</v>
      </c>
      <c r="D8" s="13">
        <v>0.184931506849315</v>
      </c>
      <c r="E8" s="13">
        <v>0.197101449275362</v>
      </c>
      <c r="F8" s="13"/>
      <c r="G8" s="13">
        <v>0.19387755102040799</v>
      </c>
      <c r="H8" s="13">
        <v>0.230769230769231</v>
      </c>
      <c r="I8" s="13">
        <v>0.17599999999999999</v>
      </c>
      <c r="J8" s="13">
        <v>0.148148148148148</v>
      </c>
      <c r="K8" s="13">
        <v>0.16666666666666699</v>
      </c>
      <c r="L8" s="13">
        <v>0.22222222222222199</v>
      </c>
      <c r="M8" s="13"/>
      <c r="N8" s="13">
        <v>0.243801652892562</v>
      </c>
      <c r="O8" s="13">
        <v>0.17058823529411801</v>
      </c>
      <c r="P8" s="13">
        <v>0.162790697674419</v>
      </c>
      <c r="Q8" s="13">
        <v>0.154411764705882</v>
      </c>
      <c r="R8" s="13"/>
      <c r="S8" s="13">
        <v>0.207792207792208</v>
      </c>
      <c r="T8" s="13">
        <v>0.203703703703704</v>
      </c>
      <c r="U8" s="13">
        <v>6.6666666666666693E-2</v>
      </c>
      <c r="V8" s="13">
        <v>0.232558139534884</v>
      </c>
      <c r="W8" s="13">
        <v>0.21666666666666701</v>
      </c>
      <c r="X8" s="13">
        <v>0.19672131147541</v>
      </c>
      <c r="Y8" s="13">
        <v>0.15094339622641501</v>
      </c>
      <c r="Z8" s="13">
        <v>0.16666666666666699</v>
      </c>
      <c r="AA8" s="13">
        <v>0.25</v>
      </c>
      <c r="AB8" s="13">
        <v>0.186046511627907</v>
      </c>
      <c r="AC8" s="13">
        <v>9.6774193548387094E-2</v>
      </c>
      <c r="AD8" s="13">
        <v>8.3333333333333301E-2</v>
      </c>
      <c r="AE8" s="13"/>
      <c r="AF8" s="13">
        <v>0.209068010075567</v>
      </c>
      <c r="AG8" s="13">
        <v>0.169491525423729</v>
      </c>
      <c r="AH8" s="13"/>
      <c r="AI8" s="13">
        <v>0.19327731092437</v>
      </c>
      <c r="AJ8" s="13">
        <v>0.26829268292682901</v>
      </c>
      <c r="AK8" s="13">
        <v>0.16571428571428601</v>
      </c>
      <c r="AL8" s="13"/>
      <c r="AM8" s="13">
        <v>0.30303030303030298</v>
      </c>
      <c r="AN8" s="13">
        <v>0.22222222222222199</v>
      </c>
      <c r="AO8" s="13">
        <v>0.15942028985507201</v>
      </c>
      <c r="AP8" s="13"/>
      <c r="AQ8" s="13">
        <v>0.22155688622754499</v>
      </c>
      <c r="AR8" s="13">
        <v>0.16118421052631601</v>
      </c>
      <c r="AS8" s="13"/>
      <c r="AT8" s="13">
        <v>0.14465408805031399</v>
      </c>
      <c r="AU8" s="13">
        <v>0.211087420042644</v>
      </c>
      <c r="AV8" s="13"/>
      <c r="AW8" s="13">
        <v>0.20111731843575401</v>
      </c>
      <c r="AX8" s="13">
        <v>0.19383259911894299</v>
      </c>
      <c r="AY8" s="13"/>
      <c r="AZ8" s="13">
        <v>0.17938931297709901</v>
      </c>
      <c r="BA8" s="13">
        <v>0.20980926430517699</v>
      </c>
      <c r="BB8" s="13"/>
      <c r="BC8" s="13">
        <v>0.17877094972067001</v>
      </c>
      <c r="BD8" s="13">
        <v>0.188524590163934</v>
      </c>
      <c r="BE8" s="13"/>
      <c r="BF8" s="13">
        <v>0.15151515151515199</v>
      </c>
      <c r="BG8" s="13">
        <v>0.19469026548672599</v>
      </c>
      <c r="BH8" s="13"/>
      <c r="BI8" s="13">
        <v>0.28985507246376802</v>
      </c>
      <c r="BJ8" s="13">
        <v>0.18327402135231299</v>
      </c>
      <c r="BK8" s="13"/>
      <c r="BL8" s="13">
        <v>0.164556962025316</v>
      </c>
      <c r="BM8" s="13">
        <v>0.21173469387755101</v>
      </c>
    </row>
    <row r="9" spans="2:65" x14ac:dyDescent="0.3">
      <c r="B9" s="14" t="s">
        <v>71</v>
      </c>
      <c r="C9" s="13">
        <v>0.414976599063963</v>
      </c>
      <c r="D9" s="13">
        <v>0.42808219178082202</v>
      </c>
      <c r="E9" s="13">
        <v>0.405797101449275</v>
      </c>
      <c r="F9" s="13"/>
      <c r="G9" s="13">
        <v>0.37755102040816302</v>
      </c>
      <c r="H9" s="13">
        <v>0.37278106508875702</v>
      </c>
      <c r="I9" s="13">
        <v>0.44</v>
      </c>
      <c r="J9" s="13">
        <v>0.453703703703704</v>
      </c>
      <c r="K9" s="13">
        <v>0.45</v>
      </c>
      <c r="L9" s="13">
        <v>0.43209876543209902</v>
      </c>
      <c r="M9" s="13"/>
      <c r="N9" s="13">
        <v>0.38842975206611602</v>
      </c>
      <c r="O9" s="13">
        <v>0.42941176470588199</v>
      </c>
      <c r="P9" s="13">
        <v>0.46511627906976699</v>
      </c>
      <c r="Q9" s="13">
        <v>0.41176470588235298</v>
      </c>
      <c r="R9" s="13"/>
      <c r="S9" s="13">
        <v>0.38961038961039002</v>
      </c>
      <c r="T9" s="13">
        <v>0.37037037037037002</v>
      </c>
      <c r="U9" s="13">
        <v>0.66666666666666696</v>
      </c>
      <c r="V9" s="13">
        <v>0.30232558139534899</v>
      </c>
      <c r="W9" s="13">
        <v>0.41666666666666702</v>
      </c>
      <c r="X9" s="13">
        <v>0.37704918032786899</v>
      </c>
      <c r="Y9" s="13">
        <v>0.45283018867924502</v>
      </c>
      <c r="Z9" s="13">
        <v>0.25</v>
      </c>
      <c r="AA9" s="13">
        <v>0.43181818181818199</v>
      </c>
      <c r="AB9" s="13">
        <v>0.44186046511627902</v>
      </c>
      <c r="AC9" s="13">
        <v>0.45161290322580599</v>
      </c>
      <c r="AD9" s="13">
        <v>0.58333333333333304</v>
      </c>
      <c r="AE9" s="13"/>
      <c r="AF9" s="13">
        <v>0.390428211586902</v>
      </c>
      <c r="AG9" s="13">
        <v>0.46186440677966101</v>
      </c>
      <c r="AH9" s="13"/>
      <c r="AI9" s="13">
        <v>0.42016806722689098</v>
      </c>
      <c r="AJ9" s="13">
        <v>0.34146341463414598</v>
      </c>
      <c r="AK9" s="13">
        <v>0.41714285714285698</v>
      </c>
      <c r="AL9" s="13"/>
      <c r="AM9" s="13">
        <v>0.36363636363636398</v>
      </c>
      <c r="AN9" s="13">
        <v>0.44444444444444398</v>
      </c>
      <c r="AO9" s="13">
        <v>0.42028985507246402</v>
      </c>
      <c r="AP9" s="13"/>
      <c r="AQ9" s="13">
        <v>0.380239520958084</v>
      </c>
      <c r="AR9" s="13">
        <v>0.45065789473684198</v>
      </c>
      <c r="AS9" s="13"/>
      <c r="AT9" s="13">
        <v>0.43396226415094302</v>
      </c>
      <c r="AU9" s="13">
        <v>0.41364605543709998</v>
      </c>
      <c r="AV9" s="13"/>
      <c r="AW9" s="13">
        <v>0.41899441340782101</v>
      </c>
      <c r="AX9" s="13">
        <v>0.40969162995594699</v>
      </c>
      <c r="AY9" s="13"/>
      <c r="AZ9" s="13">
        <v>0.41984732824427501</v>
      </c>
      <c r="BA9" s="13">
        <v>0.41144414168937299</v>
      </c>
      <c r="BB9" s="13"/>
      <c r="BC9" s="13">
        <v>0.41340782122905001</v>
      </c>
      <c r="BD9" s="13">
        <v>0.42622950819672101</v>
      </c>
      <c r="BE9" s="13"/>
      <c r="BF9" s="13">
        <v>0.39393939393939398</v>
      </c>
      <c r="BG9" s="13">
        <v>0.42477876106194701</v>
      </c>
      <c r="BH9" s="13"/>
      <c r="BI9" s="13">
        <v>0.31884057971014501</v>
      </c>
      <c r="BJ9" s="13">
        <v>0.42704626334519602</v>
      </c>
      <c r="BK9" s="13"/>
      <c r="BL9" s="13">
        <v>0.455696202531646</v>
      </c>
      <c r="BM9" s="13">
        <v>0.39540816326530598</v>
      </c>
    </row>
    <row r="10" spans="2:65" x14ac:dyDescent="0.3">
      <c r="B10" s="14" t="s">
        <v>401</v>
      </c>
      <c r="C10" s="13">
        <v>0.20904836193447701</v>
      </c>
      <c r="D10" s="13">
        <v>0.202054794520548</v>
      </c>
      <c r="E10" s="13">
        <v>0.217391304347826</v>
      </c>
      <c r="F10" s="13"/>
      <c r="G10" s="13">
        <v>0.22448979591836701</v>
      </c>
      <c r="H10" s="13">
        <v>0.230769230769231</v>
      </c>
      <c r="I10" s="13">
        <v>0.2</v>
      </c>
      <c r="J10" s="13">
        <v>0.21296296296296299</v>
      </c>
      <c r="K10" s="13">
        <v>0.21666666666666701</v>
      </c>
      <c r="L10" s="13">
        <v>0.148148148148148</v>
      </c>
      <c r="M10" s="13"/>
      <c r="N10" s="13">
        <v>0.19834710743801701</v>
      </c>
      <c r="O10" s="13">
        <v>0.21176470588235299</v>
      </c>
      <c r="P10" s="13">
        <v>0.25581395348837199</v>
      </c>
      <c r="Q10" s="13">
        <v>0.20588235294117599</v>
      </c>
      <c r="R10" s="13"/>
      <c r="S10" s="13">
        <v>0.22727272727272699</v>
      </c>
      <c r="T10" s="13">
        <v>0.25925925925925902</v>
      </c>
      <c r="U10" s="13">
        <v>0.16666666666666699</v>
      </c>
      <c r="V10" s="13">
        <v>0.27906976744186002</v>
      </c>
      <c r="W10" s="13">
        <v>0.233333333333333</v>
      </c>
      <c r="X10" s="13">
        <v>0.213114754098361</v>
      </c>
      <c r="Y10" s="13">
        <v>0.18867924528301899</v>
      </c>
      <c r="Z10" s="13">
        <v>0.33333333333333298</v>
      </c>
      <c r="AA10" s="13">
        <v>0.125</v>
      </c>
      <c r="AB10" s="13">
        <v>0.162790697674419</v>
      </c>
      <c r="AC10" s="13">
        <v>0.225806451612903</v>
      </c>
      <c r="AD10" s="13">
        <v>0.16666666666666699</v>
      </c>
      <c r="AE10" s="13"/>
      <c r="AF10" s="13">
        <v>0.20654911838790899</v>
      </c>
      <c r="AG10" s="13">
        <v>0.20762711864406799</v>
      </c>
      <c r="AH10" s="13"/>
      <c r="AI10" s="13">
        <v>0.19327731092437</v>
      </c>
      <c r="AJ10" s="13">
        <v>0.219512195121951</v>
      </c>
      <c r="AK10" s="13">
        <v>0.2</v>
      </c>
      <c r="AL10" s="13"/>
      <c r="AM10" s="13">
        <v>0.15151515151515199</v>
      </c>
      <c r="AN10" s="13">
        <v>0.11111111111111099</v>
      </c>
      <c r="AO10" s="13">
        <v>0.26086956521739102</v>
      </c>
      <c r="AP10" s="13"/>
      <c r="AQ10" s="13">
        <v>0.22155688622754499</v>
      </c>
      <c r="AR10" s="13">
        <v>0.197368421052632</v>
      </c>
      <c r="AS10" s="13"/>
      <c r="AT10" s="13">
        <v>0.23899371069182401</v>
      </c>
      <c r="AU10" s="13">
        <v>0.19616204690831601</v>
      </c>
      <c r="AV10" s="13"/>
      <c r="AW10" s="13">
        <v>0.223463687150838</v>
      </c>
      <c r="AX10" s="13">
        <v>0.20484581497797399</v>
      </c>
      <c r="AY10" s="13"/>
      <c r="AZ10" s="13">
        <v>0.213740458015267</v>
      </c>
      <c r="BA10" s="13">
        <v>0.201634877384196</v>
      </c>
      <c r="BB10" s="13"/>
      <c r="BC10" s="13">
        <v>0.20111731843575401</v>
      </c>
      <c r="BD10" s="13">
        <v>0.22950819672131101</v>
      </c>
      <c r="BE10" s="13"/>
      <c r="BF10" s="13">
        <v>0.22727272727272699</v>
      </c>
      <c r="BG10" s="13">
        <v>0.185840707964602</v>
      </c>
      <c r="BH10" s="13"/>
      <c r="BI10" s="13">
        <v>0.217391304347826</v>
      </c>
      <c r="BJ10" s="13">
        <v>0.20462633451957299</v>
      </c>
      <c r="BK10" s="13"/>
      <c r="BL10" s="13">
        <v>0.20675105485232101</v>
      </c>
      <c r="BM10" s="13">
        <v>0.20153061224489799</v>
      </c>
    </row>
    <row r="11" spans="2:65" x14ac:dyDescent="0.3">
      <c r="B11" s="14" t="s">
        <v>73</v>
      </c>
      <c r="C11" s="13">
        <v>8.8923556942277701E-2</v>
      </c>
      <c r="D11" s="13">
        <v>7.8767123287671201E-2</v>
      </c>
      <c r="E11" s="13">
        <v>9.5652173913043495E-2</v>
      </c>
      <c r="F11" s="13"/>
      <c r="G11" s="13">
        <v>0.11224489795918401</v>
      </c>
      <c r="H11" s="13">
        <v>8.2840236686390498E-2</v>
      </c>
      <c r="I11" s="13">
        <v>9.6000000000000002E-2</v>
      </c>
      <c r="J11" s="13">
        <v>9.2592592592592601E-2</v>
      </c>
      <c r="K11" s="13">
        <v>6.6666666666666693E-2</v>
      </c>
      <c r="L11" s="13">
        <v>7.4074074074074098E-2</v>
      </c>
      <c r="M11" s="13"/>
      <c r="N11" s="13">
        <v>9.0909090909090898E-2</v>
      </c>
      <c r="O11" s="13">
        <v>0.105882352941176</v>
      </c>
      <c r="P11" s="13">
        <v>4.6511627906976702E-2</v>
      </c>
      <c r="Q11" s="13">
        <v>8.8235294117647106E-2</v>
      </c>
      <c r="R11" s="13"/>
      <c r="S11" s="13">
        <v>0.103896103896104</v>
      </c>
      <c r="T11" s="13">
        <v>5.5555555555555601E-2</v>
      </c>
      <c r="U11" s="13">
        <v>3.3333333333333298E-2</v>
      </c>
      <c r="V11" s="13">
        <v>0.116279069767442</v>
      </c>
      <c r="W11" s="13">
        <v>6.6666666666666693E-2</v>
      </c>
      <c r="X11" s="13">
        <v>4.91803278688525E-2</v>
      </c>
      <c r="Y11" s="13">
        <v>7.5471698113207503E-2</v>
      </c>
      <c r="Z11" s="13">
        <v>8.3333333333333301E-2</v>
      </c>
      <c r="AA11" s="13">
        <v>0.11363636363636399</v>
      </c>
      <c r="AB11" s="13">
        <v>6.9767441860465101E-2</v>
      </c>
      <c r="AC11" s="13">
        <v>0.16129032258064499</v>
      </c>
      <c r="AD11" s="13">
        <v>0.16666666666666699</v>
      </c>
      <c r="AE11" s="13"/>
      <c r="AF11" s="13">
        <v>9.5717884130982395E-2</v>
      </c>
      <c r="AG11" s="13">
        <v>7.6271186440677999E-2</v>
      </c>
      <c r="AH11" s="13"/>
      <c r="AI11" s="13">
        <v>0.10084033613445401</v>
      </c>
      <c r="AJ11" s="13">
        <v>0.12195121951219499</v>
      </c>
      <c r="AK11" s="13">
        <v>0.108571428571429</v>
      </c>
      <c r="AL11" s="13"/>
      <c r="AM11" s="13">
        <v>9.0909090909090898E-2</v>
      </c>
      <c r="AN11" s="13">
        <v>0.11111111111111099</v>
      </c>
      <c r="AO11" s="13">
        <v>7.2463768115942004E-2</v>
      </c>
      <c r="AP11" s="13"/>
      <c r="AQ11" s="13">
        <v>8.6826347305389198E-2</v>
      </c>
      <c r="AR11" s="13">
        <v>9.2105263157894704E-2</v>
      </c>
      <c r="AS11" s="13"/>
      <c r="AT11" s="13">
        <v>9.4339622641509399E-2</v>
      </c>
      <c r="AU11" s="13">
        <v>8.3155650319829397E-2</v>
      </c>
      <c r="AV11" s="13"/>
      <c r="AW11" s="13">
        <v>7.2625698324022395E-2</v>
      </c>
      <c r="AX11" s="13">
        <v>9.4713656387665199E-2</v>
      </c>
      <c r="AY11" s="13"/>
      <c r="AZ11" s="13">
        <v>9.9236641221374003E-2</v>
      </c>
      <c r="BA11" s="13">
        <v>8.1743869209809306E-2</v>
      </c>
      <c r="BB11" s="13"/>
      <c r="BC11" s="13">
        <v>0.122905027932961</v>
      </c>
      <c r="BD11" s="13">
        <v>7.3770491803278701E-2</v>
      </c>
      <c r="BE11" s="13"/>
      <c r="BF11" s="13">
        <v>0.15151515151515199</v>
      </c>
      <c r="BG11" s="13">
        <v>0.106194690265487</v>
      </c>
      <c r="BH11" s="13"/>
      <c r="BI11" s="13">
        <v>8.6956521739130405E-2</v>
      </c>
      <c r="BJ11" s="13">
        <v>8.8967971530249101E-2</v>
      </c>
      <c r="BK11" s="13"/>
      <c r="BL11" s="13">
        <v>0.10126582278481</v>
      </c>
      <c r="BM11" s="13">
        <v>8.1632653061224497E-2</v>
      </c>
    </row>
    <row r="12" spans="2:65" x14ac:dyDescent="0.3">
      <c r="B12" s="14" t="s">
        <v>402</v>
      </c>
      <c r="C12" s="13">
        <v>6.0842433697347903E-2</v>
      </c>
      <c r="D12" s="13">
        <v>6.8493150684931503E-2</v>
      </c>
      <c r="E12" s="13">
        <v>5.5072463768115899E-2</v>
      </c>
      <c r="F12" s="13"/>
      <c r="G12" s="13">
        <v>6.1224489795918401E-2</v>
      </c>
      <c r="H12" s="13">
        <v>6.5088757396449703E-2</v>
      </c>
      <c r="I12" s="13">
        <v>4.8000000000000001E-2</v>
      </c>
      <c r="J12" s="13">
        <v>3.7037037037037E-2</v>
      </c>
      <c r="K12" s="13">
        <v>0.05</v>
      </c>
      <c r="L12" s="13">
        <v>0.11111111111111099</v>
      </c>
      <c r="M12" s="13"/>
      <c r="N12" s="13">
        <v>4.9586776859504099E-2</v>
      </c>
      <c r="O12" s="13">
        <v>4.7058823529411799E-2</v>
      </c>
      <c r="P12" s="13">
        <v>6.9767441860465101E-2</v>
      </c>
      <c r="Q12" s="13">
        <v>8.8235294117647106E-2</v>
      </c>
      <c r="R12" s="13"/>
      <c r="S12" s="13">
        <v>4.5454545454545497E-2</v>
      </c>
      <c r="T12" s="13">
        <v>3.7037037037037E-2</v>
      </c>
      <c r="U12" s="13">
        <v>3.3333333333333298E-2</v>
      </c>
      <c r="V12" s="13">
        <v>0</v>
      </c>
      <c r="W12" s="13">
        <v>6.6666666666666693E-2</v>
      </c>
      <c r="X12" s="13">
        <v>9.8360655737704902E-2</v>
      </c>
      <c r="Y12" s="13">
        <v>0.13207547169811301</v>
      </c>
      <c r="Z12" s="13">
        <v>8.3333333333333301E-2</v>
      </c>
      <c r="AA12" s="13">
        <v>6.8181818181818205E-2</v>
      </c>
      <c r="AB12" s="13">
        <v>9.3023255813953501E-2</v>
      </c>
      <c r="AC12" s="13">
        <v>3.2258064516128997E-2</v>
      </c>
      <c r="AD12" s="13">
        <v>0</v>
      </c>
      <c r="AE12" s="13"/>
      <c r="AF12" s="13">
        <v>7.0528967254408104E-2</v>
      </c>
      <c r="AG12" s="13">
        <v>4.6610169491525397E-2</v>
      </c>
      <c r="AH12" s="13"/>
      <c r="AI12" s="13">
        <v>7.5630252100840303E-2</v>
      </c>
      <c r="AJ12" s="13">
        <v>2.4390243902439001E-2</v>
      </c>
      <c r="AK12" s="13">
        <v>6.8571428571428603E-2</v>
      </c>
      <c r="AL12" s="13"/>
      <c r="AM12" s="13">
        <v>9.0909090909090898E-2</v>
      </c>
      <c r="AN12" s="13">
        <v>7.4074074074074098E-2</v>
      </c>
      <c r="AO12" s="13">
        <v>5.7971014492753603E-2</v>
      </c>
      <c r="AP12" s="13"/>
      <c r="AQ12" s="13">
        <v>5.9880239520958098E-2</v>
      </c>
      <c r="AR12" s="13">
        <v>6.25E-2</v>
      </c>
      <c r="AS12" s="13"/>
      <c r="AT12" s="13">
        <v>6.9182389937106903E-2</v>
      </c>
      <c r="AU12" s="13">
        <v>5.7569296375266497E-2</v>
      </c>
      <c r="AV12" s="13"/>
      <c r="AW12" s="13">
        <v>5.0279329608938501E-2</v>
      </c>
      <c r="AX12" s="13">
        <v>6.6079295154184994E-2</v>
      </c>
      <c r="AY12" s="13"/>
      <c r="AZ12" s="13">
        <v>6.4885496183206104E-2</v>
      </c>
      <c r="BA12" s="13">
        <v>5.9945504087193499E-2</v>
      </c>
      <c r="BB12" s="13"/>
      <c r="BC12" s="13">
        <v>6.1452513966480403E-2</v>
      </c>
      <c r="BD12" s="13">
        <v>5.7377049180327898E-2</v>
      </c>
      <c r="BE12" s="13"/>
      <c r="BF12" s="13">
        <v>4.5454545454545497E-2</v>
      </c>
      <c r="BG12" s="13">
        <v>7.0796460176991094E-2</v>
      </c>
      <c r="BH12" s="13"/>
      <c r="BI12" s="13">
        <v>7.2463768115942004E-2</v>
      </c>
      <c r="BJ12" s="13">
        <v>6.0498220640569401E-2</v>
      </c>
      <c r="BK12" s="13"/>
      <c r="BL12" s="13">
        <v>4.6413502109704602E-2</v>
      </c>
      <c r="BM12" s="13">
        <v>7.1428571428571397E-2</v>
      </c>
    </row>
    <row r="13" spans="2:65" x14ac:dyDescent="0.3">
      <c r="B13" s="14" t="s">
        <v>91</v>
      </c>
      <c r="C13" s="13">
        <v>3.2761310452418098E-2</v>
      </c>
      <c r="D13" s="13">
        <v>3.7671232876712299E-2</v>
      </c>
      <c r="E13" s="13">
        <v>2.8985507246376802E-2</v>
      </c>
      <c r="F13" s="13"/>
      <c r="G13" s="13">
        <v>3.06122448979592E-2</v>
      </c>
      <c r="H13" s="13">
        <v>1.7751479289940801E-2</v>
      </c>
      <c r="I13" s="13">
        <v>0.04</v>
      </c>
      <c r="J13" s="13">
        <v>5.5555555555555601E-2</v>
      </c>
      <c r="K13" s="13">
        <v>0.05</v>
      </c>
      <c r="L13" s="13">
        <v>1.2345679012345699E-2</v>
      </c>
      <c r="M13" s="13"/>
      <c r="N13" s="13">
        <v>2.89256198347107E-2</v>
      </c>
      <c r="O13" s="13">
        <v>3.5294117647058802E-2</v>
      </c>
      <c r="P13" s="13">
        <v>0</v>
      </c>
      <c r="Q13" s="13">
        <v>5.1470588235294101E-2</v>
      </c>
      <c r="R13" s="13"/>
      <c r="S13" s="13">
        <v>2.5974025974026E-2</v>
      </c>
      <c r="T13" s="13">
        <v>7.4074074074074098E-2</v>
      </c>
      <c r="U13" s="13">
        <v>3.3333333333333298E-2</v>
      </c>
      <c r="V13" s="13">
        <v>6.9767441860465101E-2</v>
      </c>
      <c r="W13" s="13">
        <v>0</v>
      </c>
      <c r="X13" s="13">
        <v>6.5573770491803296E-2</v>
      </c>
      <c r="Y13" s="13">
        <v>0</v>
      </c>
      <c r="Z13" s="13">
        <v>8.3333333333333301E-2</v>
      </c>
      <c r="AA13" s="13">
        <v>1.13636363636364E-2</v>
      </c>
      <c r="AB13" s="13">
        <v>4.6511627906976702E-2</v>
      </c>
      <c r="AC13" s="13">
        <v>3.2258064516128997E-2</v>
      </c>
      <c r="AD13" s="13">
        <v>0</v>
      </c>
      <c r="AE13" s="13"/>
      <c r="AF13" s="13">
        <v>2.77078085642317E-2</v>
      </c>
      <c r="AG13" s="13">
        <v>3.8135593220338999E-2</v>
      </c>
      <c r="AH13" s="13"/>
      <c r="AI13" s="13">
        <v>1.6806722689075598E-2</v>
      </c>
      <c r="AJ13" s="13">
        <v>2.4390243902439001E-2</v>
      </c>
      <c r="AK13" s="13">
        <v>0.04</v>
      </c>
      <c r="AL13" s="13"/>
      <c r="AM13" s="13">
        <v>0</v>
      </c>
      <c r="AN13" s="13">
        <v>3.7037037037037E-2</v>
      </c>
      <c r="AO13" s="13">
        <v>2.8985507246376802E-2</v>
      </c>
      <c r="AP13" s="13"/>
      <c r="AQ13" s="13">
        <v>2.9940119760479E-2</v>
      </c>
      <c r="AR13" s="13">
        <v>3.6184210526315798E-2</v>
      </c>
      <c r="AS13" s="13"/>
      <c r="AT13" s="13">
        <v>1.88679245283019E-2</v>
      </c>
      <c r="AU13" s="13">
        <v>3.8379530916844401E-2</v>
      </c>
      <c r="AV13" s="13"/>
      <c r="AW13" s="13">
        <v>3.3519553072625698E-2</v>
      </c>
      <c r="AX13" s="13">
        <v>3.0837004405286299E-2</v>
      </c>
      <c r="AY13" s="13"/>
      <c r="AZ13" s="13">
        <v>2.2900763358778602E-2</v>
      </c>
      <c r="BA13" s="13">
        <v>3.5422343324250698E-2</v>
      </c>
      <c r="BB13" s="13"/>
      <c r="BC13" s="13">
        <v>2.23463687150838E-2</v>
      </c>
      <c r="BD13" s="13">
        <v>2.4590163934426201E-2</v>
      </c>
      <c r="BE13" s="13"/>
      <c r="BF13" s="13">
        <v>3.03030303030303E-2</v>
      </c>
      <c r="BG13" s="13">
        <v>1.7699115044247801E-2</v>
      </c>
      <c r="BH13" s="13"/>
      <c r="BI13" s="13">
        <v>1.4492753623188401E-2</v>
      </c>
      <c r="BJ13" s="13">
        <v>3.5587188612099599E-2</v>
      </c>
      <c r="BK13" s="13"/>
      <c r="BL13" s="13">
        <v>2.53164556962025E-2</v>
      </c>
      <c r="BM13" s="13">
        <v>3.8265306122449001E-2</v>
      </c>
    </row>
    <row r="14" spans="2:65" x14ac:dyDescent="0.3">
      <c r="B14" s="14" t="s">
        <v>76</v>
      </c>
      <c r="C14" s="17">
        <v>0.60842433697347897</v>
      </c>
      <c r="D14" s="17">
        <v>0.61301369863013699</v>
      </c>
      <c r="E14" s="17">
        <v>0.60289855072463805</v>
      </c>
      <c r="F14" s="17"/>
      <c r="G14" s="17">
        <v>0.57142857142857095</v>
      </c>
      <c r="H14" s="17">
        <v>0.60355029585798803</v>
      </c>
      <c r="I14" s="17">
        <v>0.61599999999999999</v>
      </c>
      <c r="J14" s="17">
        <v>0.60185185185185197</v>
      </c>
      <c r="K14" s="17">
        <v>0.61666666666666703</v>
      </c>
      <c r="L14" s="17">
        <v>0.65432098765432101</v>
      </c>
      <c r="M14" s="17"/>
      <c r="N14" s="17">
        <v>0.63223140495867802</v>
      </c>
      <c r="O14" s="17">
        <v>0.6</v>
      </c>
      <c r="P14" s="17">
        <v>0.62790697674418605</v>
      </c>
      <c r="Q14" s="17">
        <v>0.56617647058823495</v>
      </c>
      <c r="R14" s="17"/>
      <c r="S14" s="17">
        <v>0.59740259740259705</v>
      </c>
      <c r="T14" s="17">
        <v>0.57407407407407396</v>
      </c>
      <c r="U14" s="17">
        <v>0.73333333333333295</v>
      </c>
      <c r="V14" s="17">
        <v>0.53488372093023295</v>
      </c>
      <c r="W14" s="17">
        <v>0.63333333333333297</v>
      </c>
      <c r="X14" s="17">
        <v>0.57377049180327899</v>
      </c>
      <c r="Y14" s="17">
        <v>0.60377358490566002</v>
      </c>
      <c r="Z14" s="17">
        <v>0.41666666666666702</v>
      </c>
      <c r="AA14" s="17">
        <v>0.68181818181818199</v>
      </c>
      <c r="AB14" s="17">
        <v>0.62790697674418605</v>
      </c>
      <c r="AC14" s="17">
        <v>0.54838709677419395</v>
      </c>
      <c r="AD14" s="17">
        <v>0.66666666666666696</v>
      </c>
      <c r="AE14" s="17"/>
      <c r="AF14" s="17">
        <v>0.59949622166246896</v>
      </c>
      <c r="AG14" s="17">
        <v>0.63135593220339004</v>
      </c>
      <c r="AH14" s="17"/>
      <c r="AI14" s="17">
        <v>0.61344537815126099</v>
      </c>
      <c r="AJ14" s="17">
        <v>0.60975609756097604</v>
      </c>
      <c r="AK14" s="17">
        <v>0.58285714285714296</v>
      </c>
      <c r="AL14" s="17"/>
      <c r="AM14" s="17">
        <v>0.66666666666666696</v>
      </c>
      <c r="AN14" s="17">
        <v>0.66666666666666696</v>
      </c>
      <c r="AO14" s="17">
        <v>0.57971014492753603</v>
      </c>
      <c r="AP14" s="17"/>
      <c r="AQ14" s="17">
        <v>0.60179640718562899</v>
      </c>
      <c r="AR14" s="17">
        <v>0.61184210526315796</v>
      </c>
      <c r="AS14" s="17"/>
      <c r="AT14" s="17">
        <v>0.57861635220125796</v>
      </c>
      <c r="AU14" s="17">
        <v>0.624733475479744</v>
      </c>
      <c r="AV14" s="17"/>
      <c r="AW14" s="17">
        <v>0.62011173184357504</v>
      </c>
      <c r="AX14" s="17">
        <v>0.60352422907489001</v>
      </c>
      <c r="AY14" s="17"/>
      <c r="AZ14" s="17">
        <v>0.59923664122137399</v>
      </c>
      <c r="BA14" s="17">
        <v>0.62125340599455003</v>
      </c>
      <c r="BB14" s="17"/>
      <c r="BC14" s="17">
        <v>0.59217877094972105</v>
      </c>
      <c r="BD14" s="17">
        <v>0.61475409836065598</v>
      </c>
      <c r="BE14" s="17"/>
      <c r="BF14" s="17">
        <v>0.54545454545454497</v>
      </c>
      <c r="BG14" s="17">
        <v>0.61946902654867297</v>
      </c>
      <c r="BH14" s="17"/>
      <c r="BI14" s="17">
        <v>0.60869565217391297</v>
      </c>
      <c r="BJ14" s="17">
        <v>0.61032028469750899</v>
      </c>
      <c r="BK14" s="17"/>
      <c r="BL14" s="17">
        <v>0.620253164556962</v>
      </c>
      <c r="BM14" s="17">
        <v>0.60714285714285698</v>
      </c>
    </row>
    <row r="15" spans="2:65" x14ac:dyDescent="0.3">
      <c r="B15" s="14" t="s">
        <v>77</v>
      </c>
      <c r="C15" s="17">
        <v>0.14976599063962601</v>
      </c>
      <c r="D15" s="17">
        <v>0.147260273972603</v>
      </c>
      <c r="E15" s="17">
        <v>0.15072463768115901</v>
      </c>
      <c r="F15" s="17"/>
      <c r="G15" s="17">
        <v>0.17346938775510201</v>
      </c>
      <c r="H15" s="17">
        <v>0.14792899408283999</v>
      </c>
      <c r="I15" s="17">
        <v>0.14399999999999999</v>
      </c>
      <c r="J15" s="17">
        <v>0.12962962962963001</v>
      </c>
      <c r="K15" s="17">
        <v>0.116666666666667</v>
      </c>
      <c r="L15" s="17">
        <v>0.18518518518518501</v>
      </c>
      <c r="M15" s="17"/>
      <c r="N15" s="17">
        <v>0.14049586776859499</v>
      </c>
      <c r="O15" s="17">
        <v>0.152941176470588</v>
      </c>
      <c r="P15" s="17">
        <v>0.116279069767442</v>
      </c>
      <c r="Q15" s="17">
        <v>0.17647058823529399</v>
      </c>
      <c r="R15" s="17"/>
      <c r="S15" s="17">
        <v>0.14935064935064901</v>
      </c>
      <c r="T15" s="17">
        <v>9.2592592592592601E-2</v>
      </c>
      <c r="U15" s="17">
        <v>6.6666666666666693E-2</v>
      </c>
      <c r="V15" s="17">
        <v>0.116279069767442</v>
      </c>
      <c r="W15" s="17">
        <v>0.133333333333333</v>
      </c>
      <c r="X15" s="17">
        <v>0.14754098360655701</v>
      </c>
      <c r="Y15" s="17">
        <v>0.20754716981132099</v>
      </c>
      <c r="Z15" s="17">
        <v>0.16666666666666699</v>
      </c>
      <c r="AA15" s="17">
        <v>0.18181818181818199</v>
      </c>
      <c r="AB15" s="17">
        <v>0.162790697674419</v>
      </c>
      <c r="AC15" s="17">
        <v>0.19354838709677399</v>
      </c>
      <c r="AD15" s="17">
        <v>0.16666666666666699</v>
      </c>
      <c r="AE15" s="17"/>
      <c r="AF15" s="17">
        <v>0.16624685138539</v>
      </c>
      <c r="AG15" s="17">
        <v>0.12288135593220301</v>
      </c>
      <c r="AH15" s="17"/>
      <c r="AI15" s="17">
        <v>0.17647058823529399</v>
      </c>
      <c r="AJ15" s="17">
        <v>0.146341463414634</v>
      </c>
      <c r="AK15" s="17">
        <v>0.17714285714285699</v>
      </c>
      <c r="AL15" s="17"/>
      <c r="AM15" s="17">
        <v>0.18181818181818199</v>
      </c>
      <c r="AN15" s="17">
        <v>0.18518518518518501</v>
      </c>
      <c r="AO15" s="17">
        <v>0.13043478260869601</v>
      </c>
      <c r="AP15" s="17"/>
      <c r="AQ15" s="17">
        <v>0.14670658682634699</v>
      </c>
      <c r="AR15" s="17">
        <v>0.154605263157895</v>
      </c>
      <c r="AS15" s="17"/>
      <c r="AT15" s="17">
        <v>0.16352201257861601</v>
      </c>
      <c r="AU15" s="17">
        <v>0.140724946695096</v>
      </c>
      <c r="AV15" s="17"/>
      <c r="AW15" s="17">
        <v>0.122905027932961</v>
      </c>
      <c r="AX15" s="17">
        <v>0.16079295154185</v>
      </c>
      <c r="AY15" s="17"/>
      <c r="AZ15" s="17">
        <v>0.16412213740458001</v>
      </c>
      <c r="BA15" s="17">
        <v>0.14168937329700301</v>
      </c>
      <c r="BB15" s="17"/>
      <c r="BC15" s="17">
        <v>0.18435754189944101</v>
      </c>
      <c r="BD15" s="17">
        <v>0.13114754098360701</v>
      </c>
      <c r="BE15" s="17"/>
      <c r="BF15" s="17">
        <v>0.19696969696969699</v>
      </c>
      <c r="BG15" s="17">
        <v>0.17699115044247801</v>
      </c>
      <c r="BH15" s="17"/>
      <c r="BI15" s="17">
        <v>0.15942028985507201</v>
      </c>
      <c r="BJ15" s="17">
        <v>0.149466192170819</v>
      </c>
      <c r="BK15" s="17"/>
      <c r="BL15" s="17">
        <v>0.14767932489451499</v>
      </c>
      <c r="BM15" s="17">
        <v>0.15306122448979601</v>
      </c>
    </row>
    <row r="16" spans="2:65" x14ac:dyDescent="0.3">
      <c r="B16" s="14" t="s">
        <v>78</v>
      </c>
      <c r="C16" s="18">
        <v>0.458658346333853</v>
      </c>
      <c r="D16" s="18">
        <v>0.465753424657534</v>
      </c>
      <c r="E16" s="18">
        <v>0.45217391304347798</v>
      </c>
      <c r="F16" s="18"/>
      <c r="G16" s="18">
        <v>0.397959183673469</v>
      </c>
      <c r="H16" s="18">
        <v>0.45562130177514798</v>
      </c>
      <c r="I16" s="18">
        <v>0.47199999999999998</v>
      </c>
      <c r="J16" s="18">
        <v>0.47222222222222199</v>
      </c>
      <c r="K16" s="18">
        <v>0.5</v>
      </c>
      <c r="L16" s="18">
        <v>0.469135802469136</v>
      </c>
      <c r="M16" s="18"/>
      <c r="N16" s="18">
        <v>0.49173553719008301</v>
      </c>
      <c r="O16" s="18">
        <v>0.44705882352941201</v>
      </c>
      <c r="P16" s="18">
        <v>0.51162790697674398</v>
      </c>
      <c r="Q16" s="18">
        <v>0.38970588235294101</v>
      </c>
      <c r="R16" s="18"/>
      <c r="S16" s="18">
        <v>0.44805194805194798</v>
      </c>
      <c r="T16" s="18">
        <v>0.48148148148148201</v>
      </c>
      <c r="U16" s="18">
        <v>0.66666666666666696</v>
      </c>
      <c r="V16" s="18">
        <v>0.418604651162791</v>
      </c>
      <c r="W16" s="18">
        <v>0.5</v>
      </c>
      <c r="X16" s="18">
        <v>0.42622950819672101</v>
      </c>
      <c r="Y16" s="18">
        <v>0.39622641509433998</v>
      </c>
      <c r="Z16" s="18">
        <v>0.25</v>
      </c>
      <c r="AA16" s="18">
        <v>0.5</v>
      </c>
      <c r="AB16" s="18">
        <v>0.46511627906976699</v>
      </c>
      <c r="AC16" s="18">
        <v>0.35483870967741898</v>
      </c>
      <c r="AD16" s="18">
        <v>0.5</v>
      </c>
      <c r="AE16" s="18"/>
      <c r="AF16" s="18">
        <v>0.43324937027707799</v>
      </c>
      <c r="AG16" s="18">
        <v>0.50847457627118597</v>
      </c>
      <c r="AH16" s="18"/>
      <c r="AI16" s="18">
        <v>0.436974789915966</v>
      </c>
      <c r="AJ16" s="18">
        <v>0.46341463414634199</v>
      </c>
      <c r="AK16" s="18">
        <v>0.40571428571428603</v>
      </c>
      <c r="AL16" s="18"/>
      <c r="AM16" s="18">
        <v>0.48484848484848497</v>
      </c>
      <c r="AN16" s="18">
        <v>0.48148148148148101</v>
      </c>
      <c r="AO16" s="18">
        <v>0.44927536231884002</v>
      </c>
      <c r="AP16" s="18"/>
      <c r="AQ16" s="18">
        <v>0.45508982035928103</v>
      </c>
      <c r="AR16" s="18">
        <v>0.457236842105263</v>
      </c>
      <c r="AS16" s="18"/>
      <c r="AT16" s="18">
        <v>0.41509433962264097</v>
      </c>
      <c r="AU16" s="18">
        <v>0.48400852878464801</v>
      </c>
      <c r="AV16" s="18"/>
      <c r="AW16" s="18">
        <v>0.497206703910615</v>
      </c>
      <c r="AX16" s="18">
        <v>0.44273127753303998</v>
      </c>
      <c r="AY16" s="18"/>
      <c r="AZ16" s="18">
        <v>0.43511450381679401</v>
      </c>
      <c r="BA16" s="18">
        <v>0.47956403269754799</v>
      </c>
      <c r="BB16" s="18"/>
      <c r="BC16" s="18">
        <v>0.40782122905027901</v>
      </c>
      <c r="BD16" s="18">
        <v>0.483606557377049</v>
      </c>
      <c r="BE16" s="18"/>
      <c r="BF16" s="18">
        <v>0.34848484848484801</v>
      </c>
      <c r="BG16" s="18">
        <v>0.44247787610619499</v>
      </c>
      <c r="BH16" s="18"/>
      <c r="BI16" s="18">
        <v>0.44927536231884102</v>
      </c>
      <c r="BJ16" s="18">
        <v>0.46085409252669002</v>
      </c>
      <c r="BK16" s="18"/>
      <c r="BL16" s="18">
        <v>0.47257383966244698</v>
      </c>
      <c r="BM16" s="18">
        <v>0.45408163265306101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470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641</v>
      </c>
      <c r="D7" s="10">
        <v>292</v>
      </c>
      <c r="E7" s="10">
        <v>345</v>
      </c>
      <c r="F7" s="10"/>
      <c r="G7" s="10">
        <v>98</v>
      </c>
      <c r="H7" s="10">
        <v>169</v>
      </c>
      <c r="I7" s="10">
        <v>125</v>
      </c>
      <c r="J7" s="10">
        <v>108</v>
      </c>
      <c r="K7" s="10">
        <v>60</v>
      </c>
      <c r="L7" s="10">
        <v>81</v>
      </c>
      <c r="M7" s="10"/>
      <c r="N7" s="10">
        <v>242</v>
      </c>
      <c r="O7" s="10">
        <v>170</v>
      </c>
      <c r="P7" s="10">
        <v>86</v>
      </c>
      <c r="Q7" s="10">
        <v>136</v>
      </c>
      <c r="R7" s="10"/>
      <c r="S7" s="10">
        <v>154</v>
      </c>
      <c r="T7" s="10">
        <v>54</v>
      </c>
      <c r="U7" s="10">
        <v>30</v>
      </c>
      <c r="V7" s="10">
        <v>43</v>
      </c>
      <c r="W7" s="10">
        <v>60</v>
      </c>
      <c r="X7" s="10">
        <v>61</v>
      </c>
      <c r="Y7" s="10">
        <v>53</v>
      </c>
      <c r="Z7" s="10">
        <v>12</v>
      </c>
      <c r="AA7" s="10">
        <v>88</v>
      </c>
      <c r="AB7" s="10">
        <v>43</v>
      </c>
      <c r="AC7" s="10">
        <v>31</v>
      </c>
      <c r="AD7" s="10">
        <v>12</v>
      </c>
      <c r="AE7" s="10"/>
      <c r="AF7" s="10">
        <v>397</v>
      </c>
      <c r="AG7" s="10">
        <v>236</v>
      </c>
      <c r="AH7" s="10"/>
      <c r="AI7" s="10">
        <v>119</v>
      </c>
      <c r="AJ7" s="10">
        <v>41</v>
      </c>
      <c r="AK7" s="10">
        <v>175</v>
      </c>
      <c r="AL7" s="10"/>
      <c r="AM7" s="10">
        <v>33</v>
      </c>
      <c r="AN7" s="10">
        <v>27</v>
      </c>
      <c r="AO7" s="10">
        <v>69</v>
      </c>
      <c r="AP7" s="10"/>
      <c r="AQ7" s="10">
        <v>334</v>
      </c>
      <c r="AR7" s="10">
        <v>304</v>
      </c>
      <c r="AS7" s="10"/>
      <c r="AT7" s="10">
        <v>159</v>
      </c>
      <c r="AU7" s="10">
        <v>469</v>
      </c>
      <c r="AV7" s="10"/>
      <c r="AW7" s="10">
        <v>179</v>
      </c>
      <c r="AX7" s="10">
        <v>454</v>
      </c>
      <c r="AY7" s="10"/>
      <c r="AZ7" s="10">
        <v>262</v>
      </c>
      <c r="BA7" s="10">
        <v>367</v>
      </c>
      <c r="BB7" s="10"/>
      <c r="BC7" s="10">
        <v>179</v>
      </c>
      <c r="BD7" s="10">
        <v>122</v>
      </c>
      <c r="BE7" s="10"/>
      <c r="BF7" s="10">
        <v>66</v>
      </c>
      <c r="BG7" s="10">
        <v>113</v>
      </c>
      <c r="BH7" s="10"/>
      <c r="BI7" s="10">
        <v>69</v>
      </c>
      <c r="BJ7" s="10">
        <v>562</v>
      </c>
      <c r="BK7" s="10"/>
      <c r="BL7" s="10">
        <v>237</v>
      </c>
      <c r="BM7" s="10">
        <v>392</v>
      </c>
    </row>
    <row r="8" spans="2:65" x14ac:dyDescent="0.3">
      <c r="B8" s="14" t="s">
        <v>400</v>
      </c>
      <c r="C8" s="13">
        <v>0.238689547581903</v>
      </c>
      <c r="D8" s="13">
        <v>0.26027397260273999</v>
      </c>
      <c r="E8" s="13">
        <v>0.22028985507246401</v>
      </c>
      <c r="F8" s="13"/>
      <c r="G8" s="13">
        <v>0.25510204081632698</v>
      </c>
      <c r="H8" s="13">
        <v>0.27810650887574001</v>
      </c>
      <c r="I8" s="13">
        <v>0.28799999999999998</v>
      </c>
      <c r="J8" s="13">
        <v>0.157407407407407</v>
      </c>
      <c r="K8" s="13">
        <v>0.15</v>
      </c>
      <c r="L8" s="13">
        <v>0.234567901234568</v>
      </c>
      <c r="M8" s="13"/>
      <c r="N8" s="13">
        <v>0.27272727272727298</v>
      </c>
      <c r="O8" s="13">
        <v>0.182352941176471</v>
      </c>
      <c r="P8" s="13">
        <v>0.162790697674419</v>
      </c>
      <c r="Q8" s="13">
        <v>0.29411764705882398</v>
      </c>
      <c r="R8" s="13"/>
      <c r="S8" s="13">
        <v>0.23376623376623401</v>
      </c>
      <c r="T8" s="13">
        <v>0.25925925925925902</v>
      </c>
      <c r="U8" s="13">
        <v>0.133333333333333</v>
      </c>
      <c r="V8" s="13">
        <v>0.162790697674419</v>
      </c>
      <c r="W8" s="13">
        <v>0.2</v>
      </c>
      <c r="X8" s="13">
        <v>0.31147540983606598</v>
      </c>
      <c r="Y8" s="13">
        <v>0.28301886792452802</v>
      </c>
      <c r="Z8" s="13">
        <v>0.33333333333333298</v>
      </c>
      <c r="AA8" s="13">
        <v>0.26136363636363602</v>
      </c>
      <c r="AB8" s="13">
        <v>0.32558139534883701</v>
      </c>
      <c r="AC8" s="13">
        <v>0.12903225806451599</v>
      </c>
      <c r="AD8" s="13">
        <v>8.3333333333333301E-2</v>
      </c>
      <c r="AE8" s="13"/>
      <c r="AF8" s="13">
        <v>0.25692695214105798</v>
      </c>
      <c r="AG8" s="13">
        <v>0.21186440677966101</v>
      </c>
      <c r="AH8" s="13"/>
      <c r="AI8" s="13">
        <v>0.310924369747899</v>
      </c>
      <c r="AJ8" s="13">
        <v>0.24390243902438999</v>
      </c>
      <c r="AK8" s="13">
        <v>0.20571428571428599</v>
      </c>
      <c r="AL8" s="13"/>
      <c r="AM8" s="13">
        <v>0.36363636363636398</v>
      </c>
      <c r="AN8" s="13">
        <v>0.51851851851851805</v>
      </c>
      <c r="AO8" s="13">
        <v>0.217391304347826</v>
      </c>
      <c r="AP8" s="13"/>
      <c r="AQ8" s="13">
        <v>0.290419161676647</v>
      </c>
      <c r="AR8" s="13">
        <v>0.18421052631578899</v>
      </c>
      <c r="AS8" s="13"/>
      <c r="AT8" s="13">
        <v>0.25786163522012601</v>
      </c>
      <c r="AU8" s="13">
        <v>0.238805970149254</v>
      </c>
      <c r="AV8" s="13"/>
      <c r="AW8" s="13">
        <v>0.245810055865922</v>
      </c>
      <c r="AX8" s="13">
        <v>0.23788546255506601</v>
      </c>
      <c r="AY8" s="13"/>
      <c r="AZ8" s="13">
        <v>0.209923664122137</v>
      </c>
      <c r="BA8" s="13">
        <v>0.25613079019073598</v>
      </c>
      <c r="BB8" s="13"/>
      <c r="BC8" s="13">
        <v>0.30167597765363102</v>
      </c>
      <c r="BD8" s="13">
        <v>0.15573770491803299</v>
      </c>
      <c r="BE8" s="13"/>
      <c r="BF8" s="13">
        <v>0.28787878787878801</v>
      </c>
      <c r="BG8" s="13">
        <v>0.30973451327433599</v>
      </c>
      <c r="BH8" s="13"/>
      <c r="BI8" s="13">
        <v>0.217391304347826</v>
      </c>
      <c r="BJ8" s="13">
        <v>0.23665480427046301</v>
      </c>
      <c r="BK8" s="13"/>
      <c r="BL8" s="13">
        <v>0.177215189873418</v>
      </c>
      <c r="BM8" s="13">
        <v>0.27040816326530598</v>
      </c>
    </row>
    <row r="9" spans="2:65" x14ac:dyDescent="0.3">
      <c r="B9" s="14" t="s">
        <v>71</v>
      </c>
      <c r="C9" s="13">
        <v>0.33073322932917298</v>
      </c>
      <c r="D9" s="13">
        <v>0.29794520547945202</v>
      </c>
      <c r="E9" s="13">
        <v>0.356521739130435</v>
      </c>
      <c r="F9" s="13"/>
      <c r="G9" s="13">
        <v>0.397959183673469</v>
      </c>
      <c r="H9" s="13">
        <v>0.34319526627218899</v>
      </c>
      <c r="I9" s="13">
        <v>0.32800000000000001</v>
      </c>
      <c r="J9" s="13">
        <v>0.28703703703703698</v>
      </c>
      <c r="K9" s="13">
        <v>0.21666666666666701</v>
      </c>
      <c r="L9" s="13">
        <v>0.37037037037037002</v>
      </c>
      <c r="M9" s="13"/>
      <c r="N9" s="13">
        <v>0.28512396694214898</v>
      </c>
      <c r="O9" s="13">
        <v>0.41764705882352898</v>
      </c>
      <c r="P9" s="13">
        <v>0.337209302325581</v>
      </c>
      <c r="Q9" s="13">
        <v>0.29411764705882398</v>
      </c>
      <c r="R9" s="13"/>
      <c r="S9" s="13">
        <v>0.337662337662338</v>
      </c>
      <c r="T9" s="13">
        <v>0.31481481481481499</v>
      </c>
      <c r="U9" s="13">
        <v>0.3</v>
      </c>
      <c r="V9" s="13">
        <v>0.418604651162791</v>
      </c>
      <c r="W9" s="13">
        <v>0.41666666666666702</v>
      </c>
      <c r="X9" s="13">
        <v>0.32786885245901598</v>
      </c>
      <c r="Y9" s="13">
        <v>0.320754716981132</v>
      </c>
      <c r="Z9" s="13">
        <v>0.25</v>
      </c>
      <c r="AA9" s="13">
        <v>0.31818181818181801</v>
      </c>
      <c r="AB9" s="13">
        <v>0.25581395348837199</v>
      </c>
      <c r="AC9" s="13">
        <v>0.25806451612903197</v>
      </c>
      <c r="AD9" s="13">
        <v>0.33333333333333298</v>
      </c>
      <c r="AE9" s="13"/>
      <c r="AF9" s="13">
        <v>0.332493702770781</v>
      </c>
      <c r="AG9" s="13">
        <v>0.32627118644067798</v>
      </c>
      <c r="AH9" s="13"/>
      <c r="AI9" s="13">
        <v>0.30252100840336099</v>
      </c>
      <c r="AJ9" s="13">
        <v>0.292682926829268</v>
      </c>
      <c r="AK9" s="13">
        <v>0.36571428571428599</v>
      </c>
      <c r="AL9" s="13"/>
      <c r="AM9" s="13">
        <v>0.39393939393939398</v>
      </c>
      <c r="AN9" s="13">
        <v>0.11111111111111099</v>
      </c>
      <c r="AO9" s="13">
        <v>0.31884057971014501</v>
      </c>
      <c r="AP9" s="13"/>
      <c r="AQ9" s="13">
        <v>0.36826347305389201</v>
      </c>
      <c r="AR9" s="13">
        <v>0.28947368421052599</v>
      </c>
      <c r="AS9" s="13"/>
      <c r="AT9" s="13">
        <v>0.36477987421383601</v>
      </c>
      <c r="AU9" s="13">
        <v>0.315565031982942</v>
      </c>
      <c r="AV9" s="13"/>
      <c r="AW9" s="13">
        <v>0.30726256983240202</v>
      </c>
      <c r="AX9" s="13">
        <v>0.33920704845814997</v>
      </c>
      <c r="AY9" s="13"/>
      <c r="AZ9" s="13">
        <v>0.30916030534351102</v>
      </c>
      <c r="BA9" s="13">
        <v>0.34877384196185302</v>
      </c>
      <c r="BB9" s="13"/>
      <c r="BC9" s="13">
        <v>0.34078212290502802</v>
      </c>
      <c r="BD9" s="13">
        <v>0.30327868852459</v>
      </c>
      <c r="BE9" s="13"/>
      <c r="BF9" s="13">
        <v>0.37878787878787901</v>
      </c>
      <c r="BG9" s="13">
        <v>0.31858407079646001</v>
      </c>
      <c r="BH9" s="13"/>
      <c r="BI9" s="13">
        <v>0.31884057971014501</v>
      </c>
      <c r="BJ9" s="13">
        <v>0.33807829181494697</v>
      </c>
      <c r="BK9" s="13"/>
      <c r="BL9" s="13">
        <v>0.35021097046413502</v>
      </c>
      <c r="BM9" s="13">
        <v>0.32397959183673503</v>
      </c>
    </row>
    <row r="10" spans="2:65" x14ac:dyDescent="0.3">
      <c r="B10" s="14" t="s">
        <v>401</v>
      </c>
      <c r="C10" s="13">
        <v>0.25585023400936002</v>
      </c>
      <c r="D10" s="13">
        <v>0.26027397260273999</v>
      </c>
      <c r="E10" s="13">
        <v>0.25507246376811599</v>
      </c>
      <c r="F10" s="13"/>
      <c r="G10" s="13">
        <v>0.20408163265306101</v>
      </c>
      <c r="H10" s="13">
        <v>0.24852071005917201</v>
      </c>
      <c r="I10" s="13">
        <v>0.20799999999999999</v>
      </c>
      <c r="J10" s="13">
        <v>0.37037037037037002</v>
      </c>
      <c r="K10" s="13">
        <v>0.4</v>
      </c>
      <c r="L10" s="13">
        <v>0.148148148148148</v>
      </c>
      <c r="M10" s="13"/>
      <c r="N10" s="13">
        <v>0.247933884297521</v>
      </c>
      <c r="O10" s="13">
        <v>0.26470588235294101</v>
      </c>
      <c r="P10" s="13">
        <v>0.26744186046511598</v>
      </c>
      <c r="Q10" s="13">
        <v>0.25</v>
      </c>
      <c r="R10" s="13"/>
      <c r="S10" s="13">
        <v>0.26623376623376599</v>
      </c>
      <c r="T10" s="13">
        <v>0.33333333333333298</v>
      </c>
      <c r="U10" s="13">
        <v>0.266666666666667</v>
      </c>
      <c r="V10" s="13">
        <v>0.232558139534884</v>
      </c>
      <c r="W10" s="13">
        <v>0.16666666666666699</v>
      </c>
      <c r="X10" s="13">
        <v>0.18032786885245899</v>
      </c>
      <c r="Y10" s="13">
        <v>0.18867924528301899</v>
      </c>
      <c r="Z10" s="13">
        <v>0.16666666666666699</v>
      </c>
      <c r="AA10" s="13">
        <v>0.31818181818181801</v>
      </c>
      <c r="AB10" s="13">
        <v>0.25581395348837199</v>
      </c>
      <c r="AC10" s="13">
        <v>0.32258064516128998</v>
      </c>
      <c r="AD10" s="13">
        <v>0.41666666666666702</v>
      </c>
      <c r="AE10" s="13"/>
      <c r="AF10" s="13">
        <v>0.24181360201511301</v>
      </c>
      <c r="AG10" s="13">
        <v>0.27542372881355898</v>
      </c>
      <c r="AH10" s="13"/>
      <c r="AI10" s="13">
        <v>0.26050420168067201</v>
      </c>
      <c r="AJ10" s="13">
        <v>0.34146341463414598</v>
      </c>
      <c r="AK10" s="13">
        <v>0.22857142857142901</v>
      </c>
      <c r="AL10" s="13"/>
      <c r="AM10" s="13">
        <v>0.18181818181818199</v>
      </c>
      <c r="AN10" s="13">
        <v>0.22222222222222199</v>
      </c>
      <c r="AO10" s="13">
        <v>0.31884057971014501</v>
      </c>
      <c r="AP10" s="13"/>
      <c r="AQ10" s="13">
        <v>0.18862275449101801</v>
      </c>
      <c r="AR10" s="13">
        <v>0.332236842105263</v>
      </c>
      <c r="AS10" s="13"/>
      <c r="AT10" s="13">
        <v>0.22641509433962301</v>
      </c>
      <c r="AU10" s="13">
        <v>0.26226012793177</v>
      </c>
      <c r="AV10" s="13"/>
      <c r="AW10" s="13">
        <v>0.31843575418994402</v>
      </c>
      <c r="AX10" s="13">
        <v>0.229074889867841</v>
      </c>
      <c r="AY10" s="13"/>
      <c r="AZ10" s="13">
        <v>0.29770992366412202</v>
      </c>
      <c r="BA10" s="13">
        <v>0.226158038147139</v>
      </c>
      <c r="BB10" s="13"/>
      <c r="BC10" s="13">
        <v>0.229050279329609</v>
      </c>
      <c r="BD10" s="13">
        <v>0.32786885245901598</v>
      </c>
      <c r="BE10" s="13"/>
      <c r="BF10" s="13">
        <v>0.28787878787878801</v>
      </c>
      <c r="BG10" s="13">
        <v>0.19469026548672599</v>
      </c>
      <c r="BH10" s="13"/>
      <c r="BI10" s="13">
        <v>0.217391304347826</v>
      </c>
      <c r="BJ10" s="13">
        <v>0.25800711743772198</v>
      </c>
      <c r="BK10" s="13"/>
      <c r="BL10" s="13">
        <v>0.25738396624472598</v>
      </c>
      <c r="BM10" s="13">
        <v>0.25765306122449</v>
      </c>
    </row>
    <row r="11" spans="2:65" x14ac:dyDescent="0.3">
      <c r="B11" s="14" t="s">
        <v>73</v>
      </c>
      <c r="C11" s="13">
        <v>0.102964118564743</v>
      </c>
      <c r="D11" s="13">
        <v>0.10958904109589</v>
      </c>
      <c r="E11" s="13">
        <v>9.5652173913043495E-2</v>
      </c>
      <c r="F11" s="13"/>
      <c r="G11" s="13">
        <v>0.102040816326531</v>
      </c>
      <c r="H11" s="13">
        <v>7.1005917159763302E-2</v>
      </c>
      <c r="I11" s="13">
        <v>0.112</v>
      </c>
      <c r="J11" s="13">
        <v>0.11111111111111099</v>
      </c>
      <c r="K11" s="13">
        <v>8.3333333333333301E-2</v>
      </c>
      <c r="L11" s="13">
        <v>0.16049382716049401</v>
      </c>
      <c r="M11" s="13"/>
      <c r="N11" s="13">
        <v>0.13223140495867799</v>
      </c>
      <c r="O11" s="13">
        <v>5.29411764705882E-2</v>
      </c>
      <c r="P11" s="13">
        <v>0.17441860465116299</v>
      </c>
      <c r="Q11" s="13">
        <v>7.3529411764705899E-2</v>
      </c>
      <c r="R11" s="13"/>
      <c r="S11" s="13">
        <v>0.103896103896104</v>
      </c>
      <c r="T11" s="13">
        <v>3.7037037037037E-2</v>
      </c>
      <c r="U11" s="13">
        <v>0.1</v>
      </c>
      <c r="V11" s="13">
        <v>0.13953488372093001</v>
      </c>
      <c r="W11" s="13">
        <v>0.116666666666667</v>
      </c>
      <c r="X11" s="13">
        <v>9.8360655737704902E-2</v>
      </c>
      <c r="Y11" s="13">
        <v>0.18867924528301899</v>
      </c>
      <c r="Z11" s="13">
        <v>0</v>
      </c>
      <c r="AA11" s="13">
        <v>3.4090909090909102E-2</v>
      </c>
      <c r="AB11" s="13">
        <v>0.13953488372093001</v>
      </c>
      <c r="AC11" s="13">
        <v>0.19354838709677399</v>
      </c>
      <c r="AD11" s="13">
        <v>8.3333333333333301E-2</v>
      </c>
      <c r="AE11" s="13"/>
      <c r="AF11" s="13">
        <v>9.5717884130982395E-2</v>
      </c>
      <c r="AG11" s="13">
        <v>0.11864406779661001</v>
      </c>
      <c r="AH11" s="13"/>
      <c r="AI11" s="13">
        <v>6.7226890756302504E-2</v>
      </c>
      <c r="AJ11" s="13">
        <v>9.7560975609756101E-2</v>
      </c>
      <c r="AK11" s="13">
        <v>0.108571428571429</v>
      </c>
      <c r="AL11" s="13"/>
      <c r="AM11" s="13">
        <v>3.03030303030303E-2</v>
      </c>
      <c r="AN11" s="13">
        <v>0.11111111111111099</v>
      </c>
      <c r="AO11" s="13">
        <v>7.2463768115942004E-2</v>
      </c>
      <c r="AP11" s="13"/>
      <c r="AQ11" s="13">
        <v>0.104790419161677</v>
      </c>
      <c r="AR11" s="13">
        <v>9.5394736842105296E-2</v>
      </c>
      <c r="AS11" s="13"/>
      <c r="AT11" s="13">
        <v>9.4339622641509399E-2</v>
      </c>
      <c r="AU11" s="13">
        <v>0.10660980810234499</v>
      </c>
      <c r="AV11" s="13"/>
      <c r="AW11" s="13">
        <v>6.1452513966480403E-2</v>
      </c>
      <c r="AX11" s="13">
        <v>0.11894273127753301</v>
      </c>
      <c r="AY11" s="13"/>
      <c r="AZ11" s="13">
        <v>9.1603053435114504E-2</v>
      </c>
      <c r="BA11" s="13">
        <v>0.11171662125340601</v>
      </c>
      <c r="BB11" s="13"/>
      <c r="BC11" s="13">
        <v>7.8212290502793297E-2</v>
      </c>
      <c r="BD11" s="13">
        <v>0.114754098360656</v>
      </c>
      <c r="BE11" s="13"/>
      <c r="BF11" s="13">
        <v>3.03030303030303E-2</v>
      </c>
      <c r="BG11" s="13">
        <v>0.106194690265487</v>
      </c>
      <c r="BH11" s="13"/>
      <c r="BI11" s="13">
        <v>0.202898550724638</v>
      </c>
      <c r="BJ11" s="13">
        <v>9.2526690391459096E-2</v>
      </c>
      <c r="BK11" s="13"/>
      <c r="BL11" s="13">
        <v>0.118143459915612</v>
      </c>
      <c r="BM11" s="13">
        <v>8.9285714285714302E-2</v>
      </c>
    </row>
    <row r="12" spans="2:65" x14ac:dyDescent="0.3">
      <c r="B12" s="14" t="s">
        <v>402</v>
      </c>
      <c r="C12" s="13">
        <v>2.8081123244929802E-2</v>
      </c>
      <c r="D12" s="13">
        <v>3.0821917808219201E-2</v>
      </c>
      <c r="E12" s="13">
        <v>2.6086956521739101E-2</v>
      </c>
      <c r="F12" s="13"/>
      <c r="G12" s="13">
        <v>2.04081632653061E-2</v>
      </c>
      <c r="H12" s="13">
        <v>2.9585798816568001E-2</v>
      </c>
      <c r="I12" s="13">
        <v>3.2000000000000001E-2</v>
      </c>
      <c r="J12" s="13">
        <v>9.2592592592592605E-3</v>
      </c>
      <c r="K12" s="13">
        <v>0.05</v>
      </c>
      <c r="L12" s="13">
        <v>3.7037037037037E-2</v>
      </c>
      <c r="M12" s="13"/>
      <c r="N12" s="13">
        <v>1.6528925619834701E-2</v>
      </c>
      <c r="O12" s="13">
        <v>1.7647058823529401E-2</v>
      </c>
      <c r="P12" s="13">
        <v>4.6511627906976702E-2</v>
      </c>
      <c r="Q12" s="13">
        <v>5.1470588235294101E-2</v>
      </c>
      <c r="R12" s="13"/>
      <c r="S12" s="13">
        <v>2.5974025974026E-2</v>
      </c>
      <c r="T12" s="13">
        <v>1.85185185185185E-2</v>
      </c>
      <c r="U12" s="13">
        <v>3.3333333333333298E-2</v>
      </c>
      <c r="V12" s="13">
        <v>0</v>
      </c>
      <c r="W12" s="13">
        <v>6.6666666666666693E-2</v>
      </c>
      <c r="X12" s="13">
        <v>3.2786885245901599E-2</v>
      </c>
      <c r="Y12" s="13">
        <v>0</v>
      </c>
      <c r="Z12" s="13">
        <v>8.3333333333333301E-2</v>
      </c>
      <c r="AA12" s="13">
        <v>3.4090909090909102E-2</v>
      </c>
      <c r="AB12" s="13">
        <v>0</v>
      </c>
      <c r="AC12" s="13">
        <v>3.2258064516128997E-2</v>
      </c>
      <c r="AD12" s="13">
        <v>8.3333333333333301E-2</v>
      </c>
      <c r="AE12" s="13"/>
      <c r="AF12" s="13">
        <v>3.5264483627204003E-2</v>
      </c>
      <c r="AG12" s="13">
        <v>1.6949152542372899E-2</v>
      </c>
      <c r="AH12" s="13"/>
      <c r="AI12" s="13">
        <v>3.3613445378151301E-2</v>
      </c>
      <c r="AJ12" s="13">
        <v>0</v>
      </c>
      <c r="AK12" s="13">
        <v>0.04</v>
      </c>
      <c r="AL12" s="13"/>
      <c r="AM12" s="13">
        <v>3.03030303030303E-2</v>
      </c>
      <c r="AN12" s="13">
        <v>0</v>
      </c>
      <c r="AO12" s="13">
        <v>2.8985507246376802E-2</v>
      </c>
      <c r="AP12" s="13"/>
      <c r="AQ12" s="13">
        <v>1.79640718562874E-2</v>
      </c>
      <c r="AR12" s="13">
        <v>3.94736842105263E-2</v>
      </c>
      <c r="AS12" s="13"/>
      <c r="AT12" s="13">
        <v>2.51572327044025E-2</v>
      </c>
      <c r="AU12" s="13">
        <v>2.7718550106609799E-2</v>
      </c>
      <c r="AV12" s="13"/>
      <c r="AW12" s="13">
        <v>4.4692737430167599E-2</v>
      </c>
      <c r="AX12" s="13">
        <v>2.2026431718061699E-2</v>
      </c>
      <c r="AY12" s="13"/>
      <c r="AZ12" s="13">
        <v>3.8167938931297697E-2</v>
      </c>
      <c r="BA12" s="13">
        <v>2.17983651226158E-2</v>
      </c>
      <c r="BB12" s="13"/>
      <c r="BC12" s="13">
        <v>2.23463687150838E-2</v>
      </c>
      <c r="BD12" s="13">
        <v>3.2786885245901599E-2</v>
      </c>
      <c r="BE12" s="13"/>
      <c r="BF12" s="13">
        <v>0</v>
      </c>
      <c r="BG12" s="13">
        <v>3.5398230088495602E-2</v>
      </c>
      <c r="BH12" s="13"/>
      <c r="BI12" s="13">
        <v>2.8985507246376802E-2</v>
      </c>
      <c r="BJ12" s="13">
        <v>2.6690391459074699E-2</v>
      </c>
      <c r="BK12" s="13"/>
      <c r="BL12" s="13">
        <v>5.4852320675105502E-2</v>
      </c>
      <c r="BM12" s="13">
        <v>1.2755102040816301E-2</v>
      </c>
    </row>
    <row r="13" spans="2:65" x14ac:dyDescent="0.3">
      <c r="B13" s="14" t="s">
        <v>91</v>
      </c>
      <c r="C13" s="13">
        <v>4.3681747269890797E-2</v>
      </c>
      <c r="D13" s="13">
        <v>4.1095890410958902E-2</v>
      </c>
      <c r="E13" s="13">
        <v>4.6376811594202899E-2</v>
      </c>
      <c r="F13" s="13"/>
      <c r="G13" s="13">
        <v>2.04081632653061E-2</v>
      </c>
      <c r="H13" s="13">
        <v>2.9585798816568001E-2</v>
      </c>
      <c r="I13" s="13">
        <v>3.2000000000000001E-2</v>
      </c>
      <c r="J13" s="13">
        <v>6.4814814814814797E-2</v>
      </c>
      <c r="K13" s="13">
        <v>0.1</v>
      </c>
      <c r="L13" s="13">
        <v>4.9382716049382699E-2</v>
      </c>
      <c r="M13" s="13"/>
      <c r="N13" s="13">
        <v>4.5454545454545497E-2</v>
      </c>
      <c r="O13" s="13">
        <v>6.4705882352941196E-2</v>
      </c>
      <c r="P13" s="13">
        <v>1.16279069767442E-2</v>
      </c>
      <c r="Q13" s="13">
        <v>3.6764705882352901E-2</v>
      </c>
      <c r="R13" s="13"/>
      <c r="S13" s="13">
        <v>3.2467532467532499E-2</v>
      </c>
      <c r="T13" s="13">
        <v>3.7037037037037E-2</v>
      </c>
      <c r="U13" s="13">
        <v>0.16666666666666699</v>
      </c>
      <c r="V13" s="13">
        <v>4.6511627906976702E-2</v>
      </c>
      <c r="W13" s="13">
        <v>3.3333333333333298E-2</v>
      </c>
      <c r="X13" s="13">
        <v>4.91803278688525E-2</v>
      </c>
      <c r="Y13" s="13">
        <v>1.88679245283019E-2</v>
      </c>
      <c r="Z13" s="13">
        <v>0.16666666666666699</v>
      </c>
      <c r="AA13" s="13">
        <v>3.4090909090909102E-2</v>
      </c>
      <c r="AB13" s="13">
        <v>2.32558139534884E-2</v>
      </c>
      <c r="AC13" s="13">
        <v>6.4516129032258104E-2</v>
      </c>
      <c r="AD13" s="13">
        <v>0</v>
      </c>
      <c r="AE13" s="13"/>
      <c r="AF13" s="13">
        <v>3.7783375314861499E-2</v>
      </c>
      <c r="AG13" s="13">
        <v>5.0847457627118599E-2</v>
      </c>
      <c r="AH13" s="13"/>
      <c r="AI13" s="13">
        <v>2.5210084033613401E-2</v>
      </c>
      <c r="AJ13" s="13">
        <v>2.4390243902439001E-2</v>
      </c>
      <c r="AK13" s="13">
        <v>5.14285714285714E-2</v>
      </c>
      <c r="AL13" s="13"/>
      <c r="AM13" s="13">
        <v>0</v>
      </c>
      <c r="AN13" s="13">
        <v>3.7037037037037E-2</v>
      </c>
      <c r="AO13" s="13">
        <v>4.3478260869565202E-2</v>
      </c>
      <c r="AP13" s="13"/>
      <c r="AQ13" s="13">
        <v>2.9940119760479E-2</v>
      </c>
      <c r="AR13" s="13">
        <v>5.9210526315789498E-2</v>
      </c>
      <c r="AS13" s="13"/>
      <c r="AT13" s="13">
        <v>3.1446540880503103E-2</v>
      </c>
      <c r="AU13" s="13">
        <v>4.9040511727078899E-2</v>
      </c>
      <c r="AV13" s="13"/>
      <c r="AW13" s="13">
        <v>2.23463687150838E-2</v>
      </c>
      <c r="AX13" s="13">
        <v>5.2863436123347998E-2</v>
      </c>
      <c r="AY13" s="13"/>
      <c r="AZ13" s="13">
        <v>5.34351145038168E-2</v>
      </c>
      <c r="BA13" s="13">
        <v>3.5422343324250698E-2</v>
      </c>
      <c r="BB13" s="13"/>
      <c r="BC13" s="13">
        <v>2.7932960893854698E-2</v>
      </c>
      <c r="BD13" s="13">
        <v>6.5573770491803296E-2</v>
      </c>
      <c r="BE13" s="13"/>
      <c r="BF13" s="13">
        <v>1.5151515151515201E-2</v>
      </c>
      <c r="BG13" s="13">
        <v>3.5398230088495602E-2</v>
      </c>
      <c r="BH13" s="13"/>
      <c r="BI13" s="13">
        <v>1.4492753623188401E-2</v>
      </c>
      <c r="BJ13" s="13">
        <v>4.8042704626334497E-2</v>
      </c>
      <c r="BK13" s="13"/>
      <c r="BL13" s="13">
        <v>4.2194092827004197E-2</v>
      </c>
      <c r="BM13" s="13">
        <v>4.5918367346938799E-2</v>
      </c>
    </row>
    <row r="14" spans="2:65" x14ac:dyDescent="0.3">
      <c r="B14" s="14" t="s">
        <v>76</v>
      </c>
      <c r="C14" s="17">
        <v>0.56942277691107601</v>
      </c>
      <c r="D14" s="17">
        <v>0.55821917808219201</v>
      </c>
      <c r="E14" s="17">
        <v>0.57681159420289896</v>
      </c>
      <c r="F14" s="17"/>
      <c r="G14" s="17">
        <v>0.65306122448979598</v>
      </c>
      <c r="H14" s="17">
        <v>0.62130177514792895</v>
      </c>
      <c r="I14" s="17">
        <v>0.61599999999999999</v>
      </c>
      <c r="J14" s="17">
        <v>0.44444444444444398</v>
      </c>
      <c r="K14" s="17">
        <v>0.36666666666666697</v>
      </c>
      <c r="L14" s="17">
        <v>0.60493827160493796</v>
      </c>
      <c r="M14" s="17"/>
      <c r="N14" s="17">
        <v>0.55785123966942196</v>
      </c>
      <c r="O14" s="17">
        <v>0.6</v>
      </c>
      <c r="P14" s="17">
        <v>0.5</v>
      </c>
      <c r="Q14" s="17">
        <v>0.58823529411764697</v>
      </c>
      <c r="R14" s="17"/>
      <c r="S14" s="17">
        <v>0.57142857142857095</v>
      </c>
      <c r="T14" s="17">
        <v>0.57407407407407396</v>
      </c>
      <c r="U14" s="17">
        <v>0.43333333333333302</v>
      </c>
      <c r="V14" s="17">
        <v>0.581395348837209</v>
      </c>
      <c r="W14" s="17">
        <v>0.61666666666666703</v>
      </c>
      <c r="X14" s="17">
        <v>0.63934426229508201</v>
      </c>
      <c r="Y14" s="17">
        <v>0.60377358490566002</v>
      </c>
      <c r="Z14" s="17">
        <v>0.58333333333333304</v>
      </c>
      <c r="AA14" s="17">
        <v>0.57954545454545503</v>
      </c>
      <c r="AB14" s="17">
        <v>0.581395348837209</v>
      </c>
      <c r="AC14" s="17">
        <v>0.38709677419354799</v>
      </c>
      <c r="AD14" s="17">
        <v>0.41666666666666702</v>
      </c>
      <c r="AE14" s="17"/>
      <c r="AF14" s="17">
        <v>0.58942065491183904</v>
      </c>
      <c r="AG14" s="17">
        <v>0.53813559322033899</v>
      </c>
      <c r="AH14" s="17"/>
      <c r="AI14" s="17">
        <v>0.61344537815126099</v>
      </c>
      <c r="AJ14" s="17">
        <v>0.53658536585365901</v>
      </c>
      <c r="AK14" s="17">
        <v>0.57142857142857095</v>
      </c>
      <c r="AL14" s="17"/>
      <c r="AM14" s="17">
        <v>0.75757575757575801</v>
      </c>
      <c r="AN14" s="17">
        <v>0.62962962962962998</v>
      </c>
      <c r="AO14" s="17">
        <v>0.53623188405797095</v>
      </c>
      <c r="AP14" s="17"/>
      <c r="AQ14" s="17">
        <v>0.65868263473053901</v>
      </c>
      <c r="AR14" s="17">
        <v>0.47368421052631599</v>
      </c>
      <c r="AS14" s="17"/>
      <c r="AT14" s="17">
        <v>0.62264150943396201</v>
      </c>
      <c r="AU14" s="17">
        <v>0.55437100213219603</v>
      </c>
      <c r="AV14" s="17"/>
      <c r="AW14" s="17">
        <v>0.55307262569832405</v>
      </c>
      <c r="AX14" s="17">
        <v>0.57709251101321601</v>
      </c>
      <c r="AY14" s="17"/>
      <c r="AZ14" s="17">
        <v>0.51908396946564905</v>
      </c>
      <c r="BA14" s="17">
        <v>0.60490463215258905</v>
      </c>
      <c r="BB14" s="17"/>
      <c r="BC14" s="17">
        <v>0.64245810055865904</v>
      </c>
      <c r="BD14" s="17">
        <v>0.45901639344262302</v>
      </c>
      <c r="BE14" s="17"/>
      <c r="BF14" s="17">
        <v>0.66666666666666696</v>
      </c>
      <c r="BG14" s="17">
        <v>0.62831858407079599</v>
      </c>
      <c r="BH14" s="17"/>
      <c r="BI14" s="17">
        <v>0.53623188405797095</v>
      </c>
      <c r="BJ14" s="17">
        <v>0.57473309608540901</v>
      </c>
      <c r="BK14" s="17"/>
      <c r="BL14" s="17">
        <v>0.52742616033755296</v>
      </c>
      <c r="BM14" s="17">
        <v>0.594387755102041</v>
      </c>
    </row>
    <row r="15" spans="2:65" x14ac:dyDescent="0.3">
      <c r="B15" s="14" t="s">
        <v>77</v>
      </c>
      <c r="C15" s="17">
        <v>0.131045241809672</v>
      </c>
      <c r="D15" s="17">
        <v>0.14041095890411001</v>
      </c>
      <c r="E15" s="17">
        <v>0.121739130434783</v>
      </c>
      <c r="F15" s="17"/>
      <c r="G15" s="17">
        <v>0.122448979591837</v>
      </c>
      <c r="H15" s="17">
        <v>0.100591715976331</v>
      </c>
      <c r="I15" s="17">
        <v>0.14399999999999999</v>
      </c>
      <c r="J15" s="17">
        <v>0.12037037037037</v>
      </c>
      <c r="K15" s="17">
        <v>0.133333333333333</v>
      </c>
      <c r="L15" s="17">
        <v>0.19753086419753099</v>
      </c>
      <c r="M15" s="17"/>
      <c r="N15" s="17">
        <v>0.14876033057851201</v>
      </c>
      <c r="O15" s="17">
        <v>7.0588235294117604E-2</v>
      </c>
      <c r="P15" s="17">
        <v>0.22093023255814001</v>
      </c>
      <c r="Q15" s="17">
        <v>0.125</v>
      </c>
      <c r="R15" s="17"/>
      <c r="S15" s="17">
        <v>0.12987012987013</v>
      </c>
      <c r="T15" s="17">
        <v>5.5555555555555601E-2</v>
      </c>
      <c r="U15" s="17">
        <v>0.133333333333333</v>
      </c>
      <c r="V15" s="17">
        <v>0.13953488372093001</v>
      </c>
      <c r="W15" s="17">
        <v>0.18333333333333299</v>
      </c>
      <c r="X15" s="17">
        <v>0.13114754098360701</v>
      </c>
      <c r="Y15" s="17">
        <v>0.18867924528301899</v>
      </c>
      <c r="Z15" s="17">
        <v>8.3333333333333301E-2</v>
      </c>
      <c r="AA15" s="17">
        <v>6.8181818181818205E-2</v>
      </c>
      <c r="AB15" s="17">
        <v>0.13953488372093001</v>
      </c>
      <c r="AC15" s="17">
        <v>0.225806451612903</v>
      </c>
      <c r="AD15" s="17">
        <v>0.16666666666666699</v>
      </c>
      <c r="AE15" s="17"/>
      <c r="AF15" s="17">
        <v>0.130982367758186</v>
      </c>
      <c r="AG15" s="17">
        <v>0.13559322033898299</v>
      </c>
      <c r="AH15" s="17"/>
      <c r="AI15" s="17">
        <v>0.10084033613445401</v>
      </c>
      <c r="AJ15" s="17">
        <v>9.7560975609756101E-2</v>
      </c>
      <c r="AK15" s="17">
        <v>0.14857142857142899</v>
      </c>
      <c r="AL15" s="17"/>
      <c r="AM15" s="17">
        <v>6.0606060606060601E-2</v>
      </c>
      <c r="AN15" s="17">
        <v>0.11111111111111099</v>
      </c>
      <c r="AO15" s="17">
        <v>0.101449275362319</v>
      </c>
      <c r="AP15" s="17"/>
      <c r="AQ15" s="17">
        <v>0.122754491017964</v>
      </c>
      <c r="AR15" s="17">
        <v>0.134868421052632</v>
      </c>
      <c r="AS15" s="17"/>
      <c r="AT15" s="17">
        <v>0.11949685534591201</v>
      </c>
      <c r="AU15" s="17">
        <v>0.134328358208955</v>
      </c>
      <c r="AV15" s="17"/>
      <c r="AW15" s="17">
        <v>0.106145251396648</v>
      </c>
      <c r="AX15" s="17">
        <v>0.140969162995595</v>
      </c>
      <c r="AY15" s="17"/>
      <c r="AZ15" s="17">
        <v>0.12977099236641201</v>
      </c>
      <c r="BA15" s="17">
        <v>0.13351498637602199</v>
      </c>
      <c r="BB15" s="17"/>
      <c r="BC15" s="17">
        <v>0.100558659217877</v>
      </c>
      <c r="BD15" s="17">
        <v>0.14754098360655701</v>
      </c>
      <c r="BE15" s="17"/>
      <c r="BF15" s="17">
        <v>3.03030303030303E-2</v>
      </c>
      <c r="BG15" s="17">
        <v>0.14159292035398199</v>
      </c>
      <c r="BH15" s="17"/>
      <c r="BI15" s="17">
        <v>0.231884057971014</v>
      </c>
      <c r="BJ15" s="17">
        <v>0.11921708185053401</v>
      </c>
      <c r="BK15" s="17"/>
      <c r="BL15" s="17">
        <v>0.17299578059071699</v>
      </c>
      <c r="BM15" s="17">
        <v>0.102040816326531</v>
      </c>
    </row>
    <row r="16" spans="2:65" x14ac:dyDescent="0.3">
      <c r="B16" s="14" t="s">
        <v>78</v>
      </c>
      <c r="C16" s="18">
        <v>0.43837753510140398</v>
      </c>
      <c r="D16" s="18">
        <v>0.41780821917808197</v>
      </c>
      <c r="E16" s="18">
        <v>0.455072463768116</v>
      </c>
      <c r="F16" s="18"/>
      <c r="G16" s="18">
        <v>0.530612244897959</v>
      </c>
      <c r="H16" s="18">
        <v>0.52071005917159796</v>
      </c>
      <c r="I16" s="18">
        <v>0.47199999999999998</v>
      </c>
      <c r="J16" s="18">
        <v>0.32407407407407401</v>
      </c>
      <c r="K16" s="18">
        <v>0.233333333333333</v>
      </c>
      <c r="L16" s="18">
        <v>0.407407407407407</v>
      </c>
      <c r="M16" s="18"/>
      <c r="N16" s="18">
        <v>0.40909090909090901</v>
      </c>
      <c r="O16" s="18">
        <v>0.52941176470588203</v>
      </c>
      <c r="P16" s="18">
        <v>0.27906976744186002</v>
      </c>
      <c r="Q16" s="18">
        <v>0.46323529411764702</v>
      </c>
      <c r="R16" s="18"/>
      <c r="S16" s="18">
        <v>0.44155844155844098</v>
      </c>
      <c r="T16" s="18">
        <v>0.51851851851851805</v>
      </c>
      <c r="U16" s="18">
        <v>0.3</v>
      </c>
      <c r="V16" s="18">
        <v>0.44186046511627902</v>
      </c>
      <c r="W16" s="18">
        <v>0.43333333333333302</v>
      </c>
      <c r="X16" s="18">
        <v>0.50819672131147497</v>
      </c>
      <c r="Y16" s="18">
        <v>0.41509433962264097</v>
      </c>
      <c r="Z16" s="18">
        <v>0.5</v>
      </c>
      <c r="AA16" s="18">
        <v>0.51136363636363602</v>
      </c>
      <c r="AB16" s="18">
        <v>0.44186046511627902</v>
      </c>
      <c r="AC16" s="18">
        <v>0.16129032258064499</v>
      </c>
      <c r="AD16" s="18">
        <v>0.25</v>
      </c>
      <c r="AE16" s="18"/>
      <c r="AF16" s="18">
        <v>0.45843828715365198</v>
      </c>
      <c r="AG16" s="18">
        <v>0.40254237288135603</v>
      </c>
      <c r="AH16" s="18"/>
      <c r="AI16" s="18">
        <v>0.51260504201680701</v>
      </c>
      <c r="AJ16" s="18">
        <v>0.439024390243902</v>
      </c>
      <c r="AK16" s="18">
        <v>0.42285714285714299</v>
      </c>
      <c r="AL16" s="18"/>
      <c r="AM16" s="18">
        <v>0.69696969696969702</v>
      </c>
      <c r="AN16" s="18">
        <v>0.51851851851851805</v>
      </c>
      <c r="AO16" s="18">
        <v>0.434782608695652</v>
      </c>
      <c r="AP16" s="18"/>
      <c r="AQ16" s="18">
        <v>0.53592814371257502</v>
      </c>
      <c r="AR16" s="18">
        <v>0.33881578947368401</v>
      </c>
      <c r="AS16" s="18"/>
      <c r="AT16" s="18">
        <v>0.50314465408804998</v>
      </c>
      <c r="AU16" s="18">
        <v>0.42004264392324098</v>
      </c>
      <c r="AV16" s="18"/>
      <c r="AW16" s="18">
        <v>0.44692737430167601</v>
      </c>
      <c r="AX16" s="18">
        <v>0.43612334801762098</v>
      </c>
      <c r="AY16" s="18"/>
      <c r="AZ16" s="18">
        <v>0.38931297709923701</v>
      </c>
      <c r="BA16" s="18">
        <v>0.471389645776567</v>
      </c>
      <c r="BB16" s="18"/>
      <c r="BC16" s="18">
        <v>0.54189944134078205</v>
      </c>
      <c r="BD16" s="18">
        <v>0.31147540983606598</v>
      </c>
      <c r="BE16" s="18"/>
      <c r="BF16" s="18">
        <v>0.63636363636363602</v>
      </c>
      <c r="BG16" s="18">
        <v>0.48672566371681403</v>
      </c>
      <c r="BH16" s="18"/>
      <c r="BI16" s="18">
        <v>0.30434782608695599</v>
      </c>
      <c r="BJ16" s="18">
        <v>0.45551601423487498</v>
      </c>
      <c r="BK16" s="18"/>
      <c r="BL16" s="18">
        <v>0.354430379746835</v>
      </c>
      <c r="BM16" s="18">
        <v>0.49234693877551</v>
      </c>
    </row>
    <row r="17" spans="2:2" x14ac:dyDescent="0.3">
      <c r="B17" s="15" t="s">
        <v>184</v>
      </c>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2" t="s">
        <v>478</v>
      </c>
      <c r="E2" s="29"/>
      <c r="F2" s="29"/>
      <c r="G2" s="29"/>
      <c r="H2" s="29"/>
    </row>
    <row r="6" spans="2:8" ht="49.95" customHeight="1" x14ac:dyDescent="0.3">
      <c r="B6" s="16" t="s">
        <v>15</v>
      </c>
      <c r="C6" s="16" t="s">
        <v>471</v>
      </c>
      <c r="D6" s="16" t="s">
        <v>472</v>
      </c>
      <c r="E6" s="16" t="s">
        <v>473</v>
      </c>
      <c r="F6" s="16" t="s">
        <v>474</v>
      </c>
      <c r="G6" s="16" t="s">
        <v>475</v>
      </c>
    </row>
    <row r="7" spans="2:8" x14ac:dyDescent="0.3">
      <c r="B7" s="14" t="s">
        <v>476</v>
      </c>
      <c r="C7" s="13">
        <v>0.31703703703703701</v>
      </c>
      <c r="D7" s="13">
        <v>0.26222222222222202</v>
      </c>
      <c r="E7" s="13">
        <v>0.22074074074074099</v>
      </c>
      <c r="F7" s="13">
        <v>0.21629629629629599</v>
      </c>
      <c r="G7" s="13">
        <v>0.18962962962963001</v>
      </c>
    </row>
    <row r="8" spans="2:8" ht="28.8" x14ac:dyDescent="0.3">
      <c r="B8" s="14" t="s">
        <v>477</v>
      </c>
      <c r="C8" s="13">
        <v>0.60444444444444401</v>
      </c>
      <c r="D8" s="13">
        <v>0.66814814814814805</v>
      </c>
      <c r="E8" s="13">
        <v>0.72148148148148195</v>
      </c>
      <c r="F8" s="13">
        <v>0.72148148148148195</v>
      </c>
      <c r="G8" s="13">
        <v>0.73925925925925895</v>
      </c>
    </row>
    <row r="9" spans="2:8" x14ac:dyDescent="0.3">
      <c r="B9" s="14" t="s">
        <v>75</v>
      </c>
      <c r="C9" s="13">
        <v>7.8518518518518501E-2</v>
      </c>
      <c r="D9" s="13">
        <v>6.9629629629629597E-2</v>
      </c>
      <c r="E9" s="13">
        <v>5.7777777777777803E-2</v>
      </c>
      <c r="F9" s="13">
        <v>6.22222222222222E-2</v>
      </c>
      <c r="G9" s="13">
        <v>7.1111111111111097E-2</v>
      </c>
    </row>
    <row r="10" spans="2:8" x14ac:dyDescent="0.3">
      <c r="B10" s="15" t="s">
        <v>184</v>
      </c>
      <c r="C10" s="15"/>
      <c r="D10" s="15"/>
      <c r="E10" s="15"/>
      <c r="F10" s="15"/>
      <c r="G10" s="15"/>
    </row>
    <row r="11" spans="2:8" x14ac:dyDescent="0.3">
      <c r="B11" t="s">
        <v>80</v>
      </c>
    </row>
    <row r="12" spans="2:8" x14ac:dyDescent="0.3">
      <c r="B12" t="s">
        <v>81</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479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675</v>
      </c>
      <c r="D7" s="10">
        <v>320</v>
      </c>
      <c r="E7" s="10">
        <v>352</v>
      </c>
      <c r="F7" s="10"/>
      <c r="G7" s="10">
        <v>98</v>
      </c>
      <c r="H7" s="10">
        <v>173</v>
      </c>
      <c r="I7" s="10">
        <v>149</v>
      </c>
      <c r="J7" s="10">
        <v>104</v>
      </c>
      <c r="K7" s="10">
        <v>64</v>
      </c>
      <c r="L7" s="10">
        <v>87</v>
      </c>
      <c r="M7" s="10"/>
      <c r="N7" s="10">
        <v>230</v>
      </c>
      <c r="O7" s="10">
        <v>192</v>
      </c>
      <c r="P7" s="10">
        <v>84</v>
      </c>
      <c r="Q7" s="10">
        <v>162</v>
      </c>
      <c r="R7" s="10"/>
      <c r="S7" s="10">
        <v>152</v>
      </c>
      <c r="T7" s="10">
        <v>60</v>
      </c>
      <c r="U7" s="10">
        <v>29</v>
      </c>
      <c r="V7" s="10">
        <v>66</v>
      </c>
      <c r="W7" s="10">
        <v>53</v>
      </c>
      <c r="X7" s="10">
        <v>59</v>
      </c>
      <c r="Y7" s="10">
        <v>64</v>
      </c>
      <c r="Z7" s="10">
        <v>19</v>
      </c>
      <c r="AA7" s="10">
        <v>84</v>
      </c>
      <c r="AB7" s="10">
        <v>50</v>
      </c>
      <c r="AC7" s="10">
        <v>31</v>
      </c>
      <c r="AD7" s="10">
        <v>8</v>
      </c>
      <c r="AE7" s="10"/>
      <c r="AF7" s="10">
        <v>415</v>
      </c>
      <c r="AG7" s="10">
        <v>257</v>
      </c>
      <c r="AH7" s="10"/>
      <c r="AI7" s="10">
        <v>108</v>
      </c>
      <c r="AJ7" s="10">
        <v>36</v>
      </c>
      <c r="AK7" s="10">
        <v>195</v>
      </c>
      <c r="AL7" s="10"/>
      <c r="AM7" s="10">
        <v>28</v>
      </c>
      <c r="AN7" s="10">
        <v>23</v>
      </c>
      <c r="AO7" s="10">
        <v>67</v>
      </c>
      <c r="AP7" s="10"/>
      <c r="AQ7" s="10">
        <v>358</v>
      </c>
      <c r="AR7" s="10">
        <v>315</v>
      </c>
      <c r="AS7" s="10"/>
      <c r="AT7" s="10">
        <v>169</v>
      </c>
      <c r="AU7" s="10">
        <v>494</v>
      </c>
      <c r="AV7" s="10"/>
      <c r="AW7" s="10">
        <v>187</v>
      </c>
      <c r="AX7" s="10">
        <v>482</v>
      </c>
      <c r="AY7" s="10"/>
      <c r="AZ7" s="10">
        <v>265</v>
      </c>
      <c r="BA7" s="10">
        <v>398</v>
      </c>
      <c r="BB7" s="10"/>
      <c r="BC7" s="10">
        <v>171</v>
      </c>
      <c r="BD7" s="10">
        <v>119</v>
      </c>
      <c r="BE7" s="10"/>
      <c r="BF7" s="10">
        <v>72</v>
      </c>
      <c r="BG7" s="10">
        <v>99</v>
      </c>
      <c r="BH7" s="10"/>
      <c r="BI7" s="10">
        <v>85</v>
      </c>
      <c r="BJ7" s="10">
        <v>581</v>
      </c>
      <c r="BK7" s="10"/>
      <c r="BL7" s="10">
        <v>262</v>
      </c>
      <c r="BM7" s="10">
        <v>403</v>
      </c>
    </row>
    <row r="8" spans="2:65" x14ac:dyDescent="0.3">
      <c r="B8" s="14" t="s">
        <v>476</v>
      </c>
      <c r="C8" s="13">
        <v>0.31703703703703701</v>
      </c>
      <c r="D8" s="13">
        <v>0.31562499999999999</v>
      </c>
      <c r="E8" s="13">
        <v>0.32102272727272702</v>
      </c>
      <c r="F8" s="13"/>
      <c r="G8" s="13">
        <v>0.27551020408163301</v>
      </c>
      <c r="H8" s="13">
        <v>0.369942196531792</v>
      </c>
      <c r="I8" s="13">
        <v>0.29530201342281898</v>
      </c>
      <c r="J8" s="13">
        <v>0.25</v>
      </c>
      <c r="K8" s="13">
        <v>0.375</v>
      </c>
      <c r="L8" s="13">
        <v>0.33333333333333298</v>
      </c>
      <c r="M8" s="13"/>
      <c r="N8" s="13">
        <v>0.360869565217391</v>
      </c>
      <c r="O8" s="13">
        <v>0.29166666666666702</v>
      </c>
      <c r="P8" s="13">
        <v>0.297619047619048</v>
      </c>
      <c r="Q8" s="13">
        <v>0.296296296296296</v>
      </c>
      <c r="R8" s="13"/>
      <c r="S8" s="13">
        <v>0.33552631578947401</v>
      </c>
      <c r="T8" s="13">
        <v>0.41666666666666702</v>
      </c>
      <c r="U8" s="13">
        <v>0.17241379310344801</v>
      </c>
      <c r="V8" s="13">
        <v>0.28787878787878801</v>
      </c>
      <c r="W8" s="13">
        <v>0.22641509433962301</v>
      </c>
      <c r="X8" s="13">
        <v>0.40677966101694901</v>
      </c>
      <c r="Y8" s="13">
        <v>0.3125</v>
      </c>
      <c r="Z8" s="13">
        <v>0.36842105263157898</v>
      </c>
      <c r="AA8" s="13">
        <v>0.28571428571428598</v>
      </c>
      <c r="AB8" s="13">
        <v>0.28000000000000003</v>
      </c>
      <c r="AC8" s="13">
        <v>0.32258064516128998</v>
      </c>
      <c r="AD8" s="13">
        <v>0.375</v>
      </c>
      <c r="AE8" s="13"/>
      <c r="AF8" s="13">
        <v>0.320481927710843</v>
      </c>
      <c r="AG8" s="13">
        <v>0.30739299610894899</v>
      </c>
      <c r="AH8" s="13"/>
      <c r="AI8" s="13">
        <v>0.37037037037037002</v>
      </c>
      <c r="AJ8" s="13">
        <v>0.44444444444444398</v>
      </c>
      <c r="AK8" s="13">
        <v>0.266666666666667</v>
      </c>
      <c r="AL8" s="13"/>
      <c r="AM8" s="13">
        <v>0.53571428571428603</v>
      </c>
      <c r="AN8" s="13">
        <v>0.26086956521739102</v>
      </c>
      <c r="AO8" s="13">
        <v>0.31343283582089598</v>
      </c>
      <c r="AP8" s="13"/>
      <c r="AQ8" s="13">
        <v>0.34357541899441302</v>
      </c>
      <c r="AR8" s="13">
        <v>0.28888888888888897</v>
      </c>
      <c r="AS8" s="13"/>
      <c r="AT8" s="13">
        <v>0.34319526627218899</v>
      </c>
      <c r="AU8" s="13">
        <v>0.313765182186235</v>
      </c>
      <c r="AV8" s="13"/>
      <c r="AW8" s="13">
        <v>0.34759358288770098</v>
      </c>
      <c r="AX8" s="13">
        <v>0.30705394190871399</v>
      </c>
      <c r="AY8" s="13"/>
      <c r="AZ8" s="13">
        <v>0.27547169811320799</v>
      </c>
      <c r="BA8" s="13">
        <v>0.34673366834170899</v>
      </c>
      <c r="BB8" s="13"/>
      <c r="BC8" s="13">
        <v>0.35087719298245601</v>
      </c>
      <c r="BD8" s="13">
        <v>0.31932773109243701</v>
      </c>
      <c r="BE8" s="13"/>
      <c r="BF8" s="13">
        <v>0.34722222222222199</v>
      </c>
      <c r="BG8" s="13">
        <v>0.35353535353535398</v>
      </c>
      <c r="BH8" s="13"/>
      <c r="BI8" s="13">
        <v>0.32941176470588202</v>
      </c>
      <c r="BJ8" s="13">
        <v>0.314974182444062</v>
      </c>
      <c r="BK8" s="13"/>
      <c r="BL8" s="13">
        <v>0.27862595419847302</v>
      </c>
      <c r="BM8" s="13">
        <v>0.33250620347394499</v>
      </c>
    </row>
    <row r="9" spans="2:65" ht="28.8" x14ac:dyDescent="0.3">
      <c r="B9" s="14" t="s">
        <v>477</v>
      </c>
      <c r="C9" s="13">
        <v>0.60444444444444401</v>
      </c>
      <c r="D9" s="13">
        <v>0.61562499999999998</v>
      </c>
      <c r="E9" s="13">
        <v>0.59090909090909105</v>
      </c>
      <c r="F9" s="13"/>
      <c r="G9" s="13">
        <v>0.68367346938775497</v>
      </c>
      <c r="H9" s="13">
        <v>0.54335260115606898</v>
      </c>
      <c r="I9" s="13">
        <v>0.61744966442952998</v>
      </c>
      <c r="J9" s="13">
        <v>0.70192307692307698</v>
      </c>
      <c r="K9" s="13">
        <v>0.515625</v>
      </c>
      <c r="L9" s="13">
        <v>0.56321839080459801</v>
      </c>
      <c r="M9" s="13"/>
      <c r="N9" s="13">
        <v>0.565217391304348</v>
      </c>
      <c r="O9" s="13">
        <v>0.640625</v>
      </c>
      <c r="P9" s="13">
        <v>0.63095238095238104</v>
      </c>
      <c r="Q9" s="13">
        <v>0.59876543209876498</v>
      </c>
      <c r="R9" s="13"/>
      <c r="S9" s="13">
        <v>0.59868421052631604</v>
      </c>
      <c r="T9" s="13">
        <v>0.51666666666666705</v>
      </c>
      <c r="U9" s="13">
        <v>0.65517241379310298</v>
      </c>
      <c r="V9" s="13">
        <v>0.59090909090909105</v>
      </c>
      <c r="W9" s="13">
        <v>0.679245283018868</v>
      </c>
      <c r="X9" s="13">
        <v>0.57627118644067798</v>
      </c>
      <c r="Y9" s="13">
        <v>0.609375</v>
      </c>
      <c r="Z9" s="13">
        <v>0.42105263157894701</v>
      </c>
      <c r="AA9" s="13">
        <v>0.66666666666666696</v>
      </c>
      <c r="AB9" s="13">
        <v>0.66</v>
      </c>
      <c r="AC9" s="13">
        <v>0.54838709677419395</v>
      </c>
      <c r="AD9" s="13">
        <v>0.625</v>
      </c>
      <c r="AE9" s="13"/>
      <c r="AF9" s="13">
        <v>0.61445783132530096</v>
      </c>
      <c r="AG9" s="13">
        <v>0.59143968871595298</v>
      </c>
      <c r="AH9" s="13"/>
      <c r="AI9" s="13">
        <v>0.54629629629629595</v>
      </c>
      <c r="AJ9" s="13">
        <v>0.55555555555555602</v>
      </c>
      <c r="AK9" s="13">
        <v>0.67179487179487196</v>
      </c>
      <c r="AL9" s="13"/>
      <c r="AM9" s="13">
        <v>0.42857142857142899</v>
      </c>
      <c r="AN9" s="13">
        <v>0.65217391304347805</v>
      </c>
      <c r="AO9" s="13">
        <v>0.61194029850746301</v>
      </c>
      <c r="AP9" s="13"/>
      <c r="AQ9" s="13">
        <v>0.58379888268156399</v>
      </c>
      <c r="AR9" s="13">
        <v>0.62539682539682495</v>
      </c>
      <c r="AS9" s="13"/>
      <c r="AT9" s="13">
        <v>0.56804733727810697</v>
      </c>
      <c r="AU9" s="13">
        <v>0.61133603238866396</v>
      </c>
      <c r="AV9" s="13"/>
      <c r="AW9" s="13">
        <v>0.59893048128342197</v>
      </c>
      <c r="AX9" s="13">
        <v>0.609958506224066</v>
      </c>
      <c r="AY9" s="13"/>
      <c r="AZ9" s="13">
        <v>0.64528301886792405</v>
      </c>
      <c r="BA9" s="13">
        <v>0.58040201005025105</v>
      </c>
      <c r="BB9" s="13"/>
      <c r="BC9" s="13">
        <v>0.60233918128654995</v>
      </c>
      <c r="BD9" s="13">
        <v>0.58823529411764697</v>
      </c>
      <c r="BE9" s="13"/>
      <c r="BF9" s="13">
        <v>0.59722222222222199</v>
      </c>
      <c r="BG9" s="13">
        <v>0.60606060606060597</v>
      </c>
      <c r="BH9" s="13"/>
      <c r="BI9" s="13">
        <v>0.6</v>
      </c>
      <c r="BJ9" s="13">
        <v>0.60585197934595503</v>
      </c>
      <c r="BK9" s="13"/>
      <c r="BL9" s="13">
        <v>0.66412213740458004</v>
      </c>
      <c r="BM9" s="13">
        <v>0.57568238213399503</v>
      </c>
    </row>
    <row r="10" spans="2:65" x14ac:dyDescent="0.3">
      <c r="B10" s="14" t="s">
        <v>75</v>
      </c>
      <c r="C10" s="22">
        <v>7.8518518518518501E-2</v>
      </c>
      <c r="D10" s="22">
        <v>6.8750000000000006E-2</v>
      </c>
      <c r="E10" s="22">
        <v>8.8068181818181795E-2</v>
      </c>
      <c r="F10" s="22"/>
      <c r="G10" s="22">
        <v>4.08163265306122E-2</v>
      </c>
      <c r="H10" s="22">
        <v>8.6705202312138699E-2</v>
      </c>
      <c r="I10" s="22">
        <v>8.7248322147651006E-2</v>
      </c>
      <c r="J10" s="22">
        <v>4.80769230769231E-2</v>
      </c>
      <c r="K10" s="22">
        <v>0.109375</v>
      </c>
      <c r="L10" s="22">
        <v>0.10344827586206901</v>
      </c>
      <c r="M10" s="22"/>
      <c r="N10" s="22">
        <v>7.3913043478260901E-2</v>
      </c>
      <c r="O10" s="22">
        <v>6.7708333333333301E-2</v>
      </c>
      <c r="P10" s="22">
        <v>7.1428571428571397E-2</v>
      </c>
      <c r="Q10" s="22">
        <v>0.104938271604938</v>
      </c>
      <c r="R10" s="22"/>
      <c r="S10" s="22">
        <v>6.5789473684210495E-2</v>
      </c>
      <c r="T10" s="22">
        <v>6.6666666666666693E-2</v>
      </c>
      <c r="U10" s="22">
        <v>0.17241379310344801</v>
      </c>
      <c r="V10" s="22">
        <v>0.12121212121212099</v>
      </c>
      <c r="W10" s="22">
        <v>9.4339622641509399E-2</v>
      </c>
      <c r="X10" s="22">
        <v>1.6949152542372899E-2</v>
      </c>
      <c r="Y10" s="22">
        <v>7.8125E-2</v>
      </c>
      <c r="Z10" s="22">
        <v>0.21052631578947401</v>
      </c>
      <c r="AA10" s="22">
        <v>4.7619047619047603E-2</v>
      </c>
      <c r="AB10" s="22">
        <v>0.06</v>
      </c>
      <c r="AC10" s="22">
        <v>0.12903225806451599</v>
      </c>
      <c r="AD10" s="22">
        <v>0</v>
      </c>
      <c r="AE10" s="22"/>
      <c r="AF10" s="22">
        <v>6.5060240963855404E-2</v>
      </c>
      <c r="AG10" s="22">
        <v>0.101167315175097</v>
      </c>
      <c r="AH10" s="22"/>
      <c r="AI10" s="22">
        <v>8.3333333333333301E-2</v>
      </c>
      <c r="AJ10" s="22">
        <v>0</v>
      </c>
      <c r="AK10" s="22">
        <v>6.15384615384615E-2</v>
      </c>
      <c r="AL10" s="22"/>
      <c r="AM10" s="22">
        <v>3.5714285714285698E-2</v>
      </c>
      <c r="AN10" s="22">
        <v>8.6956521739130405E-2</v>
      </c>
      <c r="AO10" s="22">
        <v>7.4626865671641798E-2</v>
      </c>
      <c r="AP10" s="22"/>
      <c r="AQ10" s="22">
        <v>7.2625698324022395E-2</v>
      </c>
      <c r="AR10" s="22">
        <v>8.5714285714285701E-2</v>
      </c>
      <c r="AS10" s="22"/>
      <c r="AT10" s="22">
        <v>8.8757396449704096E-2</v>
      </c>
      <c r="AU10" s="22">
        <v>7.48987854251012E-2</v>
      </c>
      <c r="AV10" s="22"/>
      <c r="AW10" s="22">
        <v>5.3475935828876997E-2</v>
      </c>
      <c r="AX10" s="22">
        <v>8.29875518672199E-2</v>
      </c>
      <c r="AY10" s="22"/>
      <c r="AZ10" s="22">
        <v>7.9245283018867907E-2</v>
      </c>
      <c r="BA10" s="22">
        <v>7.2864321608040197E-2</v>
      </c>
      <c r="BB10" s="22"/>
      <c r="BC10" s="22">
        <v>4.6783625730994101E-2</v>
      </c>
      <c r="BD10" s="22">
        <v>9.2436974789915999E-2</v>
      </c>
      <c r="BE10" s="22"/>
      <c r="BF10" s="22">
        <v>5.5555555555555601E-2</v>
      </c>
      <c r="BG10" s="22">
        <v>4.0404040404040401E-2</v>
      </c>
      <c r="BH10" s="22"/>
      <c r="BI10" s="22">
        <v>7.0588235294117604E-2</v>
      </c>
      <c r="BJ10" s="22">
        <v>7.9173838209982805E-2</v>
      </c>
      <c r="BK10" s="22"/>
      <c r="BL10" s="22">
        <v>5.7251908396946598E-2</v>
      </c>
      <c r="BM10" s="22">
        <v>9.1811414392059601E-2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675</v>
      </c>
      <c r="D7" s="10">
        <v>320</v>
      </c>
      <c r="E7" s="10">
        <v>352</v>
      </c>
      <c r="F7" s="10"/>
      <c r="G7" s="10">
        <v>98</v>
      </c>
      <c r="H7" s="10">
        <v>173</v>
      </c>
      <c r="I7" s="10">
        <v>149</v>
      </c>
      <c r="J7" s="10">
        <v>104</v>
      </c>
      <c r="K7" s="10">
        <v>64</v>
      </c>
      <c r="L7" s="10">
        <v>87</v>
      </c>
      <c r="M7" s="10"/>
      <c r="N7" s="10">
        <v>230</v>
      </c>
      <c r="O7" s="10">
        <v>192</v>
      </c>
      <c r="P7" s="10">
        <v>84</v>
      </c>
      <c r="Q7" s="10">
        <v>162</v>
      </c>
      <c r="R7" s="10"/>
      <c r="S7" s="10">
        <v>152</v>
      </c>
      <c r="T7" s="10">
        <v>60</v>
      </c>
      <c r="U7" s="10">
        <v>29</v>
      </c>
      <c r="V7" s="10">
        <v>66</v>
      </c>
      <c r="W7" s="10">
        <v>53</v>
      </c>
      <c r="X7" s="10">
        <v>59</v>
      </c>
      <c r="Y7" s="10">
        <v>64</v>
      </c>
      <c r="Z7" s="10">
        <v>19</v>
      </c>
      <c r="AA7" s="10">
        <v>84</v>
      </c>
      <c r="AB7" s="10">
        <v>50</v>
      </c>
      <c r="AC7" s="10">
        <v>31</v>
      </c>
      <c r="AD7" s="10">
        <v>8</v>
      </c>
      <c r="AE7" s="10"/>
      <c r="AF7" s="10">
        <v>415</v>
      </c>
      <c r="AG7" s="10">
        <v>257</v>
      </c>
      <c r="AH7" s="10"/>
      <c r="AI7" s="10">
        <v>108</v>
      </c>
      <c r="AJ7" s="10">
        <v>36</v>
      </c>
      <c r="AK7" s="10">
        <v>195</v>
      </c>
      <c r="AL7" s="10"/>
      <c r="AM7" s="10">
        <v>28</v>
      </c>
      <c r="AN7" s="10">
        <v>23</v>
      </c>
      <c r="AO7" s="10">
        <v>67</v>
      </c>
      <c r="AP7" s="10"/>
      <c r="AQ7" s="10">
        <v>358</v>
      </c>
      <c r="AR7" s="10">
        <v>315</v>
      </c>
      <c r="AS7" s="10"/>
      <c r="AT7" s="10">
        <v>169</v>
      </c>
      <c r="AU7" s="10">
        <v>494</v>
      </c>
      <c r="AV7" s="10"/>
      <c r="AW7" s="10">
        <v>187</v>
      </c>
      <c r="AX7" s="10">
        <v>482</v>
      </c>
      <c r="AY7" s="10"/>
      <c r="AZ7" s="10">
        <v>265</v>
      </c>
      <c r="BA7" s="10">
        <v>398</v>
      </c>
      <c r="BB7" s="10"/>
      <c r="BC7" s="10">
        <v>171</v>
      </c>
      <c r="BD7" s="10">
        <v>119</v>
      </c>
      <c r="BE7" s="10"/>
      <c r="BF7" s="10">
        <v>72</v>
      </c>
      <c r="BG7" s="10">
        <v>99</v>
      </c>
      <c r="BH7" s="10"/>
      <c r="BI7" s="10">
        <v>85</v>
      </c>
      <c r="BJ7" s="10">
        <v>581</v>
      </c>
      <c r="BK7" s="10"/>
      <c r="BL7" s="10">
        <v>262</v>
      </c>
      <c r="BM7" s="10">
        <v>403</v>
      </c>
    </row>
    <row r="8" spans="2:65" x14ac:dyDescent="0.3">
      <c r="B8" s="14" t="s">
        <v>476</v>
      </c>
      <c r="C8" s="13">
        <v>0.26222222222222202</v>
      </c>
      <c r="D8" s="13">
        <v>0.25624999999999998</v>
      </c>
      <c r="E8" s="13">
        <v>0.26988636363636398</v>
      </c>
      <c r="F8" s="13"/>
      <c r="G8" s="13">
        <v>0.23469387755102</v>
      </c>
      <c r="H8" s="13">
        <v>0.329479768786127</v>
      </c>
      <c r="I8" s="13">
        <v>0.26174496644295298</v>
      </c>
      <c r="J8" s="13">
        <v>0.240384615384615</v>
      </c>
      <c r="K8" s="13">
        <v>0.21875</v>
      </c>
      <c r="L8" s="13">
        <v>0.21839080459770099</v>
      </c>
      <c r="M8" s="13"/>
      <c r="N8" s="13">
        <v>0.291304347826087</v>
      </c>
      <c r="O8" s="13">
        <v>0.21354166666666699</v>
      </c>
      <c r="P8" s="13">
        <v>0.273809523809524</v>
      </c>
      <c r="Q8" s="13">
        <v>0.27160493827160498</v>
      </c>
      <c r="R8" s="13"/>
      <c r="S8" s="13">
        <v>0.30263157894736797</v>
      </c>
      <c r="T8" s="13">
        <v>0.35</v>
      </c>
      <c r="U8" s="13">
        <v>0.17241379310344801</v>
      </c>
      <c r="V8" s="13">
        <v>0.25757575757575801</v>
      </c>
      <c r="W8" s="13">
        <v>0.20754716981132099</v>
      </c>
      <c r="X8" s="13">
        <v>0.355932203389831</v>
      </c>
      <c r="Y8" s="13">
        <v>0.203125</v>
      </c>
      <c r="Z8" s="13">
        <v>0.157894736842105</v>
      </c>
      <c r="AA8" s="13">
        <v>0.226190476190476</v>
      </c>
      <c r="AB8" s="13">
        <v>0.2</v>
      </c>
      <c r="AC8" s="13">
        <v>0.25806451612903197</v>
      </c>
      <c r="AD8" s="13">
        <v>0.375</v>
      </c>
      <c r="AE8" s="13"/>
      <c r="AF8" s="13">
        <v>0.27228915662650599</v>
      </c>
      <c r="AG8" s="13">
        <v>0.24513618677042801</v>
      </c>
      <c r="AH8" s="13"/>
      <c r="AI8" s="13">
        <v>0.30555555555555602</v>
      </c>
      <c r="AJ8" s="13">
        <v>0.41666666666666702</v>
      </c>
      <c r="AK8" s="13">
        <v>0.230769230769231</v>
      </c>
      <c r="AL8" s="13"/>
      <c r="AM8" s="13">
        <v>0.39285714285714302</v>
      </c>
      <c r="AN8" s="13">
        <v>0.39130434782608697</v>
      </c>
      <c r="AO8" s="13">
        <v>0.28358208955223901</v>
      </c>
      <c r="AP8" s="13"/>
      <c r="AQ8" s="13">
        <v>0.28770949720670402</v>
      </c>
      <c r="AR8" s="13">
        <v>0.234920634920635</v>
      </c>
      <c r="AS8" s="13"/>
      <c r="AT8" s="13">
        <v>0.30177514792899401</v>
      </c>
      <c r="AU8" s="13">
        <v>0.25303643724696401</v>
      </c>
      <c r="AV8" s="13"/>
      <c r="AW8" s="13">
        <v>0.29946524064171098</v>
      </c>
      <c r="AX8" s="13">
        <v>0.24896265560166</v>
      </c>
      <c r="AY8" s="13"/>
      <c r="AZ8" s="13">
        <v>0.20754716981132099</v>
      </c>
      <c r="BA8" s="13">
        <v>0.29899497487437199</v>
      </c>
      <c r="BB8" s="13"/>
      <c r="BC8" s="13">
        <v>0.29239766081871299</v>
      </c>
      <c r="BD8" s="13">
        <v>0.29411764705882398</v>
      </c>
      <c r="BE8" s="13"/>
      <c r="BF8" s="13">
        <v>0.25</v>
      </c>
      <c r="BG8" s="13">
        <v>0.32323232323232298</v>
      </c>
      <c r="BH8" s="13"/>
      <c r="BI8" s="13">
        <v>0.30588235294117599</v>
      </c>
      <c r="BJ8" s="13">
        <v>0.25301204819277101</v>
      </c>
      <c r="BK8" s="13"/>
      <c r="BL8" s="13">
        <v>0.19465648854961801</v>
      </c>
      <c r="BM8" s="13">
        <v>0.29776674937965297</v>
      </c>
    </row>
    <row r="9" spans="2:65" ht="28.8" x14ac:dyDescent="0.3">
      <c r="B9" s="14" t="s">
        <v>477</v>
      </c>
      <c r="C9" s="13">
        <v>0.66814814814814805</v>
      </c>
      <c r="D9" s="13">
        <v>0.68437499999999996</v>
      </c>
      <c r="E9" s="13">
        <v>0.65056818181818199</v>
      </c>
      <c r="F9" s="13"/>
      <c r="G9" s="13">
        <v>0.74489795918367396</v>
      </c>
      <c r="H9" s="13">
        <v>0.60115606936416199</v>
      </c>
      <c r="I9" s="13">
        <v>0.66442953020134199</v>
      </c>
      <c r="J9" s="13">
        <v>0.69230769230769196</v>
      </c>
      <c r="K9" s="13">
        <v>0.65625</v>
      </c>
      <c r="L9" s="13">
        <v>0.70114942528735602</v>
      </c>
      <c r="M9" s="13"/>
      <c r="N9" s="13">
        <v>0.64347826086956506</v>
      </c>
      <c r="O9" s="13">
        <v>0.70833333333333304</v>
      </c>
      <c r="P9" s="13">
        <v>0.64285714285714302</v>
      </c>
      <c r="Q9" s="13">
        <v>0.66666666666666696</v>
      </c>
      <c r="R9" s="13"/>
      <c r="S9" s="13">
        <v>0.64473684210526305</v>
      </c>
      <c r="T9" s="13">
        <v>0.55000000000000004</v>
      </c>
      <c r="U9" s="13">
        <v>0.65517241379310298</v>
      </c>
      <c r="V9" s="13">
        <v>0.68181818181818199</v>
      </c>
      <c r="W9" s="13">
        <v>0.71698113207547198</v>
      </c>
      <c r="X9" s="13">
        <v>0.59322033898305104</v>
      </c>
      <c r="Y9" s="13">
        <v>0.75</v>
      </c>
      <c r="Z9" s="13">
        <v>0.63157894736842102</v>
      </c>
      <c r="AA9" s="13">
        <v>0.75</v>
      </c>
      <c r="AB9" s="13">
        <v>0.72</v>
      </c>
      <c r="AC9" s="13">
        <v>0.61290322580645196</v>
      </c>
      <c r="AD9" s="13">
        <v>0.625</v>
      </c>
      <c r="AE9" s="13"/>
      <c r="AF9" s="13">
        <v>0.681927710843373</v>
      </c>
      <c r="AG9" s="13">
        <v>0.64591439688716001</v>
      </c>
      <c r="AH9" s="13"/>
      <c r="AI9" s="13">
        <v>0.64814814814814803</v>
      </c>
      <c r="AJ9" s="13">
        <v>0.58333333333333304</v>
      </c>
      <c r="AK9" s="13">
        <v>0.72820512820512795</v>
      </c>
      <c r="AL9" s="13"/>
      <c r="AM9" s="13">
        <v>0.57142857142857095</v>
      </c>
      <c r="AN9" s="13">
        <v>0.60869565217391297</v>
      </c>
      <c r="AO9" s="13">
        <v>0.67164179104477595</v>
      </c>
      <c r="AP9" s="13"/>
      <c r="AQ9" s="13">
        <v>0.63966480446927398</v>
      </c>
      <c r="AR9" s="13">
        <v>0.69841269841269804</v>
      </c>
      <c r="AS9" s="13"/>
      <c r="AT9" s="13">
        <v>0.63905325443786998</v>
      </c>
      <c r="AU9" s="13">
        <v>0.67408906882591102</v>
      </c>
      <c r="AV9" s="13"/>
      <c r="AW9" s="13">
        <v>0.64171122994652396</v>
      </c>
      <c r="AX9" s="13">
        <v>0.68049792531120301</v>
      </c>
      <c r="AY9" s="13"/>
      <c r="AZ9" s="13">
        <v>0.72452830188679196</v>
      </c>
      <c r="BA9" s="13">
        <v>0.63567839195979903</v>
      </c>
      <c r="BB9" s="13"/>
      <c r="BC9" s="13">
        <v>0.69005847953216404</v>
      </c>
      <c r="BD9" s="13">
        <v>0.630252100840336</v>
      </c>
      <c r="BE9" s="13"/>
      <c r="BF9" s="13">
        <v>0.72222222222222199</v>
      </c>
      <c r="BG9" s="13">
        <v>0.66666666666666696</v>
      </c>
      <c r="BH9" s="13"/>
      <c r="BI9" s="13">
        <v>0.63529411764705901</v>
      </c>
      <c r="BJ9" s="13">
        <v>0.67641996557659201</v>
      </c>
      <c r="BK9" s="13"/>
      <c r="BL9" s="13">
        <v>0.75954198473282397</v>
      </c>
      <c r="BM9" s="13">
        <v>0.61538461538461497</v>
      </c>
    </row>
    <row r="10" spans="2:65" x14ac:dyDescent="0.3">
      <c r="B10" s="14" t="s">
        <v>75</v>
      </c>
      <c r="C10" s="22">
        <v>6.9629629629629597E-2</v>
      </c>
      <c r="D10" s="22">
        <v>5.9374999999999997E-2</v>
      </c>
      <c r="E10" s="22">
        <v>7.9545454545454503E-2</v>
      </c>
      <c r="F10" s="22"/>
      <c r="G10" s="22">
        <v>2.04081632653061E-2</v>
      </c>
      <c r="H10" s="22">
        <v>6.9364161849711004E-2</v>
      </c>
      <c r="I10" s="22">
        <v>7.3825503355704702E-2</v>
      </c>
      <c r="J10" s="22">
        <v>6.7307692307692304E-2</v>
      </c>
      <c r="K10" s="22">
        <v>0.125</v>
      </c>
      <c r="L10" s="22">
        <v>8.04597701149425E-2</v>
      </c>
      <c r="M10" s="22"/>
      <c r="N10" s="22">
        <v>6.5217391304347797E-2</v>
      </c>
      <c r="O10" s="22">
        <v>7.8125E-2</v>
      </c>
      <c r="P10" s="22">
        <v>8.3333333333333301E-2</v>
      </c>
      <c r="Q10" s="22">
        <v>6.1728395061728399E-2</v>
      </c>
      <c r="R10" s="22"/>
      <c r="S10" s="22">
        <v>5.2631578947368397E-2</v>
      </c>
      <c r="T10" s="22">
        <v>0.1</v>
      </c>
      <c r="U10" s="22">
        <v>0.17241379310344801</v>
      </c>
      <c r="V10" s="22">
        <v>6.0606060606060601E-2</v>
      </c>
      <c r="W10" s="22">
        <v>7.5471698113207503E-2</v>
      </c>
      <c r="X10" s="22">
        <v>5.0847457627118599E-2</v>
      </c>
      <c r="Y10" s="22">
        <v>4.6875E-2</v>
      </c>
      <c r="Z10" s="22">
        <v>0.21052631578947401</v>
      </c>
      <c r="AA10" s="22">
        <v>2.3809523809523801E-2</v>
      </c>
      <c r="AB10" s="22">
        <v>0.08</v>
      </c>
      <c r="AC10" s="22">
        <v>0.12903225806451599</v>
      </c>
      <c r="AD10" s="22">
        <v>0</v>
      </c>
      <c r="AE10" s="22"/>
      <c r="AF10" s="22">
        <v>4.57831325301205E-2</v>
      </c>
      <c r="AG10" s="22">
        <v>0.10894941634241199</v>
      </c>
      <c r="AH10" s="22"/>
      <c r="AI10" s="22">
        <v>4.6296296296296301E-2</v>
      </c>
      <c r="AJ10" s="22">
        <v>0</v>
      </c>
      <c r="AK10" s="22">
        <v>4.1025641025640998E-2</v>
      </c>
      <c r="AL10" s="22"/>
      <c r="AM10" s="22">
        <v>3.5714285714285698E-2</v>
      </c>
      <c r="AN10" s="22">
        <v>0</v>
      </c>
      <c r="AO10" s="22">
        <v>4.47761194029851E-2</v>
      </c>
      <c r="AP10" s="22"/>
      <c r="AQ10" s="22">
        <v>7.2625698324022395E-2</v>
      </c>
      <c r="AR10" s="22">
        <v>6.6666666666666693E-2</v>
      </c>
      <c r="AS10" s="22"/>
      <c r="AT10" s="22">
        <v>5.9171597633136098E-2</v>
      </c>
      <c r="AU10" s="22">
        <v>7.28744939271255E-2</v>
      </c>
      <c r="AV10" s="22"/>
      <c r="AW10" s="22">
        <v>5.8823529411764698E-2</v>
      </c>
      <c r="AX10" s="22">
        <v>7.0539419087136901E-2</v>
      </c>
      <c r="AY10" s="22"/>
      <c r="AZ10" s="22">
        <v>6.7924528301886805E-2</v>
      </c>
      <c r="BA10" s="22">
        <v>6.5326633165829207E-2</v>
      </c>
      <c r="BB10" s="22"/>
      <c r="BC10" s="22">
        <v>1.7543859649122799E-2</v>
      </c>
      <c r="BD10" s="22">
        <v>7.5630252100840303E-2</v>
      </c>
      <c r="BE10" s="22"/>
      <c r="BF10" s="22">
        <v>2.7777777777777801E-2</v>
      </c>
      <c r="BG10" s="22">
        <v>1.01010101010101E-2</v>
      </c>
      <c r="BH10" s="22"/>
      <c r="BI10" s="22">
        <v>5.8823529411764698E-2</v>
      </c>
      <c r="BJ10" s="22">
        <v>7.0567986230636801E-2</v>
      </c>
      <c r="BK10" s="22"/>
      <c r="BL10" s="22">
        <v>4.58015267175573E-2</v>
      </c>
      <c r="BM10" s="22">
        <v>8.6848635235731997E-2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675</v>
      </c>
      <c r="D7" s="10">
        <v>320</v>
      </c>
      <c r="E7" s="10">
        <v>352</v>
      </c>
      <c r="F7" s="10"/>
      <c r="G7" s="10">
        <v>98</v>
      </c>
      <c r="H7" s="10">
        <v>173</v>
      </c>
      <c r="I7" s="10">
        <v>149</v>
      </c>
      <c r="J7" s="10">
        <v>104</v>
      </c>
      <c r="K7" s="10">
        <v>64</v>
      </c>
      <c r="L7" s="10">
        <v>87</v>
      </c>
      <c r="M7" s="10"/>
      <c r="N7" s="10">
        <v>230</v>
      </c>
      <c r="O7" s="10">
        <v>192</v>
      </c>
      <c r="P7" s="10">
        <v>84</v>
      </c>
      <c r="Q7" s="10">
        <v>162</v>
      </c>
      <c r="R7" s="10"/>
      <c r="S7" s="10">
        <v>152</v>
      </c>
      <c r="T7" s="10">
        <v>60</v>
      </c>
      <c r="U7" s="10">
        <v>29</v>
      </c>
      <c r="V7" s="10">
        <v>66</v>
      </c>
      <c r="W7" s="10">
        <v>53</v>
      </c>
      <c r="X7" s="10">
        <v>59</v>
      </c>
      <c r="Y7" s="10">
        <v>64</v>
      </c>
      <c r="Z7" s="10">
        <v>19</v>
      </c>
      <c r="AA7" s="10">
        <v>84</v>
      </c>
      <c r="AB7" s="10">
        <v>50</v>
      </c>
      <c r="AC7" s="10">
        <v>31</v>
      </c>
      <c r="AD7" s="10">
        <v>8</v>
      </c>
      <c r="AE7" s="10"/>
      <c r="AF7" s="10">
        <v>415</v>
      </c>
      <c r="AG7" s="10">
        <v>257</v>
      </c>
      <c r="AH7" s="10"/>
      <c r="AI7" s="10">
        <v>108</v>
      </c>
      <c r="AJ7" s="10">
        <v>36</v>
      </c>
      <c r="AK7" s="10">
        <v>195</v>
      </c>
      <c r="AL7" s="10"/>
      <c r="AM7" s="10">
        <v>28</v>
      </c>
      <c r="AN7" s="10">
        <v>23</v>
      </c>
      <c r="AO7" s="10">
        <v>67</v>
      </c>
      <c r="AP7" s="10"/>
      <c r="AQ7" s="10">
        <v>358</v>
      </c>
      <c r="AR7" s="10">
        <v>315</v>
      </c>
      <c r="AS7" s="10"/>
      <c r="AT7" s="10">
        <v>169</v>
      </c>
      <c r="AU7" s="10">
        <v>494</v>
      </c>
      <c r="AV7" s="10"/>
      <c r="AW7" s="10">
        <v>187</v>
      </c>
      <c r="AX7" s="10">
        <v>482</v>
      </c>
      <c r="AY7" s="10"/>
      <c r="AZ7" s="10">
        <v>265</v>
      </c>
      <c r="BA7" s="10">
        <v>398</v>
      </c>
      <c r="BB7" s="10"/>
      <c r="BC7" s="10">
        <v>171</v>
      </c>
      <c r="BD7" s="10">
        <v>119</v>
      </c>
      <c r="BE7" s="10"/>
      <c r="BF7" s="10">
        <v>72</v>
      </c>
      <c r="BG7" s="10">
        <v>99</v>
      </c>
      <c r="BH7" s="10"/>
      <c r="BI7" s="10">
        <v>85</v>
      </c>
      <c r="BJ7" s="10">
        <v>581</v>
      </c>
      <c r="BK7" s="10"/>
      <c r="BL7" s="10">
        <v>262</v>
      </c>
      <c r="BM7" s="10">
        <v>403</v>
      </c>
    </row>
    <row r="8" spans="2:65" x14ac:dyDescent="0.3">
      <c r="B8" s="14" t="s">
        <v>476</v>
      </c>
      <c r="C8" s="13">
        <v>0.22074074074074099</v>
      </c>
      <c r="D8" s="13">
        <v>0.22500000000000001</v>
      </c>
      <c r="E8" s="13">
        <v>0.21875</v>
      </c>
      <c r="F8" s="13"/>
      <c r="G8" s="13">
        <v>0.16326530612244899</v>
      </c>
      <c r="H8" s="13">
        <v>0.28323699421965298</v>
      </c>
      <c r="I8" s="13">
        <v>0.23489932885906001</v>
      </c>
      <c r="J8" s="13">
        <v>0.15384615384615399</v>
      </c>
      <c r="K8" s="13">
        <v>0.234375</v>
      </c>
      <c r="L8" s="13">
        <v>0.20689655172413801</v>
      </c>
      <c r="M8" s="13"/>
      <c r="N8" s="13">
        <v>0.29565217391304299</v>
      </c>
      <c r="O8" s="13">
        <v>0.125</v>
      </c>
      <c r="P8" s="13">
        <v>0.202380952380952</v>
      </c>
      <c r="Q8" s="13">
        <v>0.24691358024691401</v>
      </c>
      <c r="R8" s="13"/>
      <c r="S8" s="13">
        <v>0.25</v>
      </c>
      <c r="T8" s="13">
        <v>0.266666666666667</v>
      </c>
      <c r="U8" s="13">
        <v>0.17241379310344801</v>
      </c>
      <c r="V8" s="13">
        <v>0.18181818181818199</v>
      </c>
      <c r="W8" s="13">
        <v>0.15094339622641501</v>
      </c>
      <c r="X8" s="13">
        <v>0.322033898305085</v>
      </c>
      <c r="Y8" s="13">
        <v>0.1875</v>
      </c>
      <c r="Z8" s="13">
        <v>0.26315789473684198</v>
      </c>
      <c r="AA8" s="13">
        <v>0.19047619047618999</v>
      </c>
      <c r="AB8" s="13">
        <v>0.2</v>
      </c>
      <c r="AC8" s="13">
        <v>0.19354838709677399</v>
      </c>
      <c r="AD8" s="13">
        <v>0.25</v>
      </c>
      <c r="AE8" s="13"/>
      <c r="AF8" s="13">
        <v>0.22168674698795199</v>
      </c>
      <c r="AG8" s="13">
        <v>0.22178988326848201</v>
      </c>
      <c r="AH8" s="13"/>
      <c r="AI8" s="13">
        <v>0.27777777777777801</v>
      </c>
      <c r="AJ8" s="13">
        <v>0.33333333333333298</v>
      </c>
      <c r="AK8" s="13">
        <v>0.16410256410256399</v>
      </c>
      <c r="AL8" s="13"/>
      <c r="AM8" s="13">
        <v>0.35714285714285698</v>
      </c>
      <c r="AN8" s="13">
        <v>0.30434782608695699</v>
      </c>
      <c r="AO8" s="13">
        <v>0.22388059701492499</v>
      </c>
      <c r="AP8" s="13"/>
      <c r="AQ8" s="13">
        <v>0.245810055865922</v>
      </c>
      <c r="AR8" s="13">
        <v>0.19365079365079399</v>
      </c>
      <c r="AS8" s="13"/>
      <c r="AT8" s="13">
        <v>0.23668639053254401</v>
      </c>
      <c r="AU8" s="13">
        <v>0.22064777327935201</v>
      </c>
      <c r="AV8" s="13"/>
      <c r="AW8" s="13">
        <v>0.25668449197860999</v>
      </c>
      <c r="AX8" s="13">
        <v>0.20539419087136901</v>
      </c>
      <c r="AY8" s="13"/>
      <c r="AZ8" s="13">
        <v>0.177358490566038</v>
      </c>
      <c r="BA8" s="13">
        <v>0.25376884422110602</v>
      </c>
      <c r="BB8" s="13"/>
      <c r="BC8" s="13">
        <v>0.251461988304094</v>
      </c>
      <c r="BD8" s="13">
        <v>0.218487394957983</v>
      </c>
      <c r="BE8" s="13"/>
      <c r="BF8" s="13">
        <v>0.22222222222222199</v>
      </c>
      <c r="BG8" s="13">
        <v>0.27272727272727298</v>
      </c>
      <c r="BH8" s="13"/>
      <c r="BI8" s="13">
        <v>0.29411764705882398</v>
      </c>
      <c r="BJ8" s="13">
        <v>0.208261617900172</v>
      </c>
      <c r="BK8" s="13"/>
      <c r="BL8" s="13">
        <v>0.19083969465648901</v>
      </c>
      <c r="BM8" s="13">
        <v>0.23573200992555801</v>
      </c>
    </row>
    <row r="9" spans="2:65" ht="28.8" x14ac:dyDescent="0.3">
      <c r="B9" s="14" t="s">
        <v>477</v>
      </c>
      <c r="C9" s="13">
        <v>0.72148148148148195</v>
      </c>
      <c r="D9" s="13">
        <v>0.72187500000000004</v>
      </c>
      <c r="E9" s="13">
        <v>0.71875</v>
      </c>
      <c r="F9" s="13"/>
      <c r="G9" s="13">
        <v>0.80612244897959195</v>
      </c>
      <c r="H9" s="13">
        <v>0.65317919075144504</v>
      </c>
      <c r="I9" s="13">
        <v>0.69798657718120805</v>
      </c>
      <c r="J9" s="13">
        <v>0.78846153846153799</v>
      </c>
      <c r="K9" s="13">
        <v>0.671875</v>
      </c>
      <c r="L9" s="13">
        <v>0.75862068965517204</v>
      </c>
      <c r="M9" s="13"/>
      <c r="N9" s="13">
        <v>0.65217391304347805</v>
      </c>
      <c r="O9" s="13">
        <v>0.81770833333333304</v>
      </c>
      <c r="P9" s="13">
        <v>0.72619047619047605</v>
      </c>
      <c r="Q9" s="13">
        <v>0.69135802469135799</v>
      </c>
      <c r="R9" s="13"/>
      <c r="S9" s="13">
        <v>0.71052631578947401</v>
      </c>
      <c r="T9" s="13">
        <v>0.65</v>
      </c>
      <c r="U9" s="13">
        <v>0.65517241379310298</v>
      </c>
      <c r="V9" s="13">
        <v>0.75757575757575801</v>
      </c>
      <c r="W9" s="13">
        <v>0.79245283018867896</v>
      </c>
      <c r="X9" s="13">
        <v>0.644067796610169</v>
      </c>
      <c r="Y9" s="13">
        <v>0.796875</v>
      </c>
      <c r="Z9" s="13">
        <v>0.63157894736842102</v>
      </c>
      <c r="AA9" s="13">
        <v>0.76190476190476197</v>
      </c>
      <c r="AB9" s="13">
        <v>0.74</v>
      </c>
      <c r="AC9" s="13">
        <v>0.67741935483870996</v>
      </c>
      <c r="AD9" s="13">
        <v>0.75</v>
      </c>
      <c r="AE9" s="13"/>
      <c r="AF9" s="13">
        <v>0.73493975903614495</v>
      </c>
      <c r="AG9" s="13">
        <v>0.69649805447470803</v>
      </c>
      <c r="AH9" s="13"/>
      <c r="AI9" s="13">
        <v>0.68518518518518501</v>
      </c>
      <c r="AJ9" s="13">
        <v>0.66666666666666696</v>
      </c>
      <c r="AK9" s="13">
        <v>0.78974358974359005</v>
      </c>
      <c r="AL9" s="13"/>
      <c r="AM9" s="13">
        <v>0.64285714285714302</v>
      </c>
      <c r="AN9" s="13">
        <v>0.69565217391304301</v>
      </c>
      <c r="AO9" s="13">
        <v>0.74626865671641796</v>
      </c>
      <c r="AP9" s="13"/>
      <c r="AQ9" s="13">
        <v>0.68156424581005604</v>
      </c>
      <c r="AR9" s="13">
        <v>0.76507936507936503</v>
      </c>
      <c r="AS9" s="13"/>
      <c r="AT9" s="13">
        <v>0.71597633136094696</v>
      </c>
      <c r="AU9" s="13">
        <v>0.71659919028340102</v>
      </c>
      <c r="AV9" s="13"/>
      <c r="AW9" s="13">
        <v>0.69518716577540096</v>
      </c>
      <c r="AX9" s="13">
        <v>0.73651452282157703</v>
      </c>
      <c r="AY9" s="13"/>
      <c r="AZ9" s="13">
        <v>0.76226415094339595</v>
      </c>
      <c r="BA9" s="13">
        <v>0.69597989949748695</v>
      </c>
      <c r="BB9" s="13"/>
      <c r="BC9" s="13">
        <v>0.71929824561403499</v>
      </c>
      <c r="BD9" s="13">
        <v>0.71428571428571397</v>
      </c>
      <c r="BE9" s="13"/>
      <c r="BF9" s="13">
        <v>0.73611111111111105</v>
      </c>
      <c r="BG9" s="13">
        <v>0.70707070707070696</v>
      </c>
      <c r="BH9" s="13"/>
      <c r="BI9" s="13">
        <v>0.64705882352941202</v>
      </c>
      <c r="BJ9" s="13">
        <v>0.73493975903614495</v>
      </c>
      <c r="BK9" s="13"/>
      <c r="BL9" s="13">
        <v>0.76717557251908397</v>
      </c>
      <c r="BM9" s="13">
        <v>0.69478908188585597</v>
      </c>
    </row>
    <row r="10" spans="2:65" x14ac:dyDescent="0.3">
      <c r="B10" s="14" t="s">
        <v>75</v>
      </c>
      <c r="C10" s="22">
        <v>5.7777777777777803E-2</v>
      </c>
      <c r="D10" s="22">
        <v>5.3124999999999999E-2</v>
      </c>
      <c r="E10" s="22">
        <v>6.25E-2</v>
      </c>
      <c r="F10" s="22"/>
      <c r="G10" s="22">
        <v>3.06122448979592E-2</v>
      </c>
      <c r="H10" s="22">
        <v>6.3583815028901702E-2</v>
      </c>
      <c r="I10" s="22">
        <v>6.7114093959731502E-2</v>
      </c>
      <c r="J10" s="22">
        <v>5.7692307692307702E-2</v>
      </c>
      <c r="K10" s="22">
        <v>9.375E-2</v>
      </c>
      <c r="L10" s="22">
        <v>3.4482758620689703E-2</v>
      </c>
      <c r="M10" s="22"/>
      <c r="N10" s="22">
        <v>5.21739130434783E-2</v>
      </c>
      <c r="O10" s="22">
        <v>5.7291666666666699E-2</v>
      </c>
      <c r="P10" s="22">
        <v>7.1428571428571397E-2</v>
      </c>
      <c r="Q10" s="22">
        <v>6.1728395061728399E-2</v>
      </c>
      <c r="R10" s="22"/>
      <c r="S10" s="22">
        <v>3.94736842105263E-2</v>
      </c>
      <c r="T10" s="22">
        <v>8.3333333333333301E-2</v>
      </c>
      <c r="U10" s="22">
        <v>0.17241379310344801</v>
      </c>
      <c r="V10" s="22">
        <v>6.0606060606060601E-2</v>
      </c>
      <c r="W10" s="22">
        <v>5.6603773584905703E-2</v>
      </c>
      <c r="X10" s="22">
        <v>3.3898305084745797E-2</v>
      </c>
      <c r="Y10" s="22">
        <v>1.5625E-2</v>
      </c>
      <c r="Z10" s="22">
        <v>0.105263157894737</v>
      </c>
      <c r="AA10" s="22">
        <v>4.7619047619047603E-2</v>
      </c>
      <c r="AB10" s="22">
        <v>0.06</v>
      </c>
      <c r="AC10" s="22">
        <v>0.12903225806451599</v>
      </c>
      <c r="AD10" s="22">
        <v>0</v>
      </c>
      <c r="AE10" s="22"/>
      <c r="AF10" s="22">
        <v>4.33734939759036E-2</v>
      </c>
      <c r="AG10" s="22">
        <v>8.1712062256809298E-2</v>
      </c>
      <c r="AH10" s="22"/>
      <c r="AI10" s="22">
        <v>3.7037037037037E-2</v>
      </c>
      <c r="AJ10" s="22">
        <v>0</v>
      </c>
      <c r="AK10" s="22">
        <v>4.6153846153846198E-2</v>
      </c>
      <c r="AL10" s="22"/>
      <c r="AM10" s="22">
        <v>0</v>
      </c>
      <c r="AN10" s="22">
        <v>0</v>
      </c>
      <c r="AO10" s="22">
        <v>2.9850746268656699E-2</v>
      </c>
      <c r="AP10" s="22"/>
      <c r="AQ10" s="22">
        <v>7.2625698324022395E-2</v>
      </c>
      <c r="AR10" s="22">
        <v>4.1269841269841297E-2</v>
      </c>
      <c r="AS10" s="22"/>
      <c r="AT10" s="22">
        <v>4.7337278106508902E-2</v>
      </c>
      <c r="AU10" s="22">
        <v>6.2753036437247001E-2</v>
      </c>
      <c r="AV10" s="22"/>
      <c r="AW10" s="22">
        <v>4.8128342245989303E-2</v>
      </c>
      <c r="AX10" s="22">
        <v>5.8091286307053902E-2</v>
      </c>
      <c r="AY10" s="22"/>
      <c r="AZ10" s="22">
        <v>6.0377358490565997E-2</v>
      </c>
      <c r="BA10" s="22">
        <v>5.0251256281407003E-2</v>
      </c>
      <c r="BB10" s="22"/>
      <c r="BC10" s="22">
        <v>2.9239766081871298E-2</v>
      </c>
      <c r="BD10" s="22">
        <v>6.7226890756302504E-2</v>
      </c>
      <c r="BE10" s="22"/>
      <c r="BF10" s="22">
        <v>4.1666666666666699E-2</v>
      </c>
      <c r="BG10" s="22">
        <v>2.02020202020202E-2</v>
      </c>
      <c r="BH10" s="22"/>
      <c r="BI10" s="22">
        <v>5.8823529411764698E-2</v>
      </c>
      <c r="BJ10" s="22">
        <v>5.6798623063683301E-2</v>
      </c>
      <c r="BK10" s="22"/>
      <c r="BL10" s="22">
        <v>4.1984732824427502E-2</v>
      </c>
      <c r="BM10" s="22">
        <v>6.9478908188585597E-2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675</v>
      </c>
      <c r="D7" s="10">
        <v>320</v>
      </c>
      <c r="E7" s="10">
        <v>352</v>
      </c>
      <c r="F7" s="10"/>
      <c r="G7" s="10">
        <v>98</v>
      </c>
      <c r="H7" s="10">
        <v>173</v>
      </c>
      <c r="I7" s="10">
        <v>149</v>
      </c>
      <c r="J7" s="10">
        <v>104</v>
      </c>
      <c r="K7" s="10">
        <v>64</v>
      </c>
      <c r="L7" s="10">
        <v>87</v>
      </c>
      <c r="M7" s="10"/>
      <c r="N7" s="10">
        <v>230</v>
      </c>
      <c r="O7" s="10">
        <v>192</v>
      </c>
      <c r="P7" s="10">
        <v>84</v>
      </c>
      <c r="Q7" s="10">
        <v>162</v>
      </c>
      <c r="R7" s="10"/>
      <c r="S7" s="10">
        <v>152</v>
      </c>
      <c r="T7" s="10">
        <v>60</v>
      </c>
      <c r="U7" s="10">
        <v>29</v>
      </c>
      <c r="V7" s="10">
        <v>66</v>
      </c>
      <c r="W7" s="10">
        <v>53</v>
      </c>
      <c r="X7" s="10">
        <v>59</v>
      </c>
      <c r="Y7" s="10">
        <v>64</v>
      </c>
      <c r="Z7" s="10">
        <v>19</v>
      </c>
      <c r="AA7" s="10">
        <v>84</v>
      </c>
      <c r="AB7" s="10">
        <v>50</v>
      </c>
      <c r="AC7" s="10">
        <v>31</v>
      </c>
      <c r="AD7" s="10">
        <v>8</v>
      </c>
      <c r="AE7" s="10"/>
      <c r="AF7" s="10">
        <v>415</v>
      </c>
      <c r="AG7" s="10">
        <v>257</v>
      </c>
      <c r="AH7" s="10"/>
      <c r="AI7" s="10">
        <v>108</v>
      </c>
      <c r="AJ7" s="10">
        <v>36</v>
      </c>
      <c r="AK7" s="10">
        <v>195</v>
      </c>
      <c r="AL7" s="10"/>
      <c r="AM7" s="10">
        <v>28</v>
      </c>
      <c r="AN7" s="10">
        <v>23</v>
      </c>
      <c r="AO7" s="10">
        <v>67</v>
      </c>
      <c r="AP7" s="10"/>
      <c r="AQ7" s="10">
        <v>358</v>
      </c>
      <c r="AR7" s="10">
        <v>315</v>
      </c>
      <c r="AS7" s="10"/>
      <c r="AT7" s="10">
        <v>169</v>
      </c>
      <c r="AU7" s="10">
        <v>494</v>
      </c>
      <c r="AV7" s="10"/>
      <c r="AW7" s="10">
        <v>187</v>
      </c>
      <c r="AX7" s="10">
        <v>482</v>
      </c>
      <c r="AY7" s="10"/>
      <c r="AZ7" s="10">
        <v>265</v>
      </c>
      <c r="BA7" s="10">
        <v>398</v>
      </c>
      <c r="BB7" s="10"/>
      <c r="BC7" s="10">
        <v>171</v>
      </c>
      <c r="BD7" s="10">
        <v>119</v>
      </c>
      <c r="BE7" s="10"/>
      <c r="BF7" s="10">
        <v>72</v>
      </c>
      <c r="BG7" s="10">
        <v>99</v>
      </c>
      <c r="BH7" s="10"/>
      <c r="BI7" s="10">
        <v>85</v>
      </c>
      <c r="BJ7" s="10">
        <v>581</v>
      </c>
      <c r="BK7" s="10"/>
      <c r="BL7" s="10">
        <v>262</v>
      </c>
      <c r="BM7" s="10">
        <v>403</v>
      </c>
    </row>
    <row r="8" spans="2:65" x14ac:dyDescent="0.3">
      <c r="B8" s="14" t="s">
        <v>476</v>
      </c>
      <c r="C8" s="13">
        <v>0.21629629629629599</v>
      </c>
      <c r="D8" s="13">
        <v>0.20937500000000001</v>
      </c>
      <c r="E8" s="13">
        <v>0.22443181818181801</v>
      </c>
      <c r="F8" s="13"/>
      <c r="G8" s="13">
        <v>0.17346938775510201</v>
      </c>
      <c r="H8" s="13">
        <v>0.27167630057803499</v>
      </c>
      <c r="I8" s="13">
        <v>0.23489932885906001</v>
      </c>
      <c r="J8" s="13">
        <v>0.144230769230769</v>
      </c>
      <c r="K8" s="13">
        <v>0.234375</v>
      </c>
      <c r="L8" s="13">
        <v>0.195402298850575</v>
      </c>
      <c r="M8" s="13"/>
      <c r="N8" s="13">
        <v>0.27391304347826101</v>
      </c>
      <c r="O8" s="13">
        <v>0.13541666666666699</v>
      </c>
      <c r="P8" s="13">
        <v>0.202380952380952</v>
      </c>
      <c r="Q8" s="13">
        <v>0.24691358024691401</v>
      </c>
      <c r="R8" s="13"/>
      <c r="S8" s="13">
        <v>0.24342105263157901</v>
      </c>
      <c r="T8" s="13">
        <v>0.28333333333333299</v>
      </c>
      <c r="U8" s="13">
        <v>0.17241379310344801</v>
      </c>
      <c r="V8" s="13">
        <v>0.16666666666666699</v>
      </c>
      <c r="W8" s="13">
        <v>0.169811320754717</v>
      </c>
      <c r="X8" s="13">
        <v>0.27118644067796599</v>
      </c>
      <c r="Y8" s="13">
        <v>0.171875</v>
      </c>
      <c r="Z8" s="13">
        <v>0.21052631578947401</v>
      </c>
      <c r="AA8" s="13">
        <v>0.202380952380952</v>
      </c>
      <c r="AB8" s="13">
        <v>0.22</v>
      </c>
      <c r="AC8" s="13">
        <v>0.19354838709677399</v>
      </c>
      <c r="AD8" s="13">
        <v>0.25</v>
      </c>
      <c r="AE8" s="13"/>
      <c r="AF8" s="13">
        <v>0.214457831325301</v>
      </c>
      <c r="AG8" s="13">
        <v>0.22178988326848201</v>
      </c>
      <c r="AH8" s="13"/>
      <c r="AI8" s="13">
        <v>0.26851851851851899</v>
      </c>
      <c r="AJ8" s="13">
        <v>0.41666666666666702</v>
      </c>
      <c r="AK8" s="13">
        <v>0.143589743589744</v>
      </c>
      <c r="AL8" s="13"/>
      <c r="AM8" s="13">
        <v>0.35714285714285698</v>
      </c>
      <c r="AN8" s="13">
        <v>0.30434782608695699</v>
      </c>
      <c r="AO8" s="13">
        <v>0.22388059701492499</v>
      </c>
      <c r="AP8" s="13"/>
      <c r="AQ8" s="13">
        <v>0.231843575418994</v>
      </c>
      <c r="AR8" s="13">
        <v>0.2</v>
      </c>
      <c r="AS8" s="13"/>
      <c r="AT8" s="13">
        <v>0.224852071005917</v>
      </c>
      <c r="AU8" s="13">
        <v>0.21659919028340099</v>
      </c>
      <c r="AV8" s="13"/>
      <c r="AW8" s="13">
        <v>0.26737967914438499</v>
      </c>
      <c r="AX8" s="13">
        <v>0.195020746887967</v>
      </c>
      <c r="AY8" s="13"/>
      <c r="AZ8" s="13">
        <v>0.18490566037735801</v>
      </c>
      <c r="BA8" s="13">
        <v>0.24371859296482401</v>
      </c>
      <c r="BB8" s="13"/>
      <c r="BC8" s="13">
        <v>0.22807017543859601</v>
      </c>
      <c r="BD8" s="13">
        <v>0.23529411764705899</v>
      </c>
      <c r="BE8" s="13"/>
      <c r="BF8" s="13">
        <v>0.22222222222222199</v>
      </c>
      <c r="BG8" s="13">
        <v>0.23232323232323199</v>
      </c>
      <c r="BH8" s="13"/>
      <c r="BI8" s="13">
        <v>0.28235294117647097</v>
      </c>
      <c r="BJ8" s="13">
        <v>0.20481927710843401</v>
      </c>
      <c r="BK8" s="13"/>
      <c r="BL8" s="13">
        <v>0.18320610687022901</v>
      </c>
      <c r="BM8" s="13">
        <v>0.23573200992555801</v>
      </c>
    </row>
    <row r="9" spans="2:65" ht="28.8" x14ac:dyDescent="0.3">
      <c r="B9" s="14" t="s">
        <v>477</v>
      </c>
      <c r="C9" s="13">
        <v>0.72148148148148195</v>
      </c>
      <c r="D9" s="13">
        <v>0.72499999999999998</v>
      </c>
      <c r="E9" s="13">
        <v>0.71590909090909105</v>
      </c>
      <c r="F9" s="13"/>
      <c r="G9" s="13">
        <v>0.81632653061224503</v>
      </c>
      <c r="H9" s="13">
        <v>0.64739884393063596</v>
      </c>
      <c r="I9" s="13">
        <v>0.68456375838926198</v>
      </c>
      <c r="J9" s="13">
        <v>0.79807692307692302</v>
      </c>
      <c r="K9" s="13">
        <v>0.671875</v>
      </c>
      <c r="L9" s="13">
        <v>0.77011494252873602</v>
      </c>
      <c r="M9" s="13"/>
      <c r="N9" s="13">
        <v>0.65652173913043499</v>
      </c>
      <c r="O9" s="13">
        <v>0.80208333333333304</v>
      </c>
      <c r="P9" s="13">
        <v>0.73809523809523803</v>
      </c>
      <c r="Q9" s="13">
        <v>0.69753086419753096</v>
      </c>
      <c r="R9" s="13"/>
      <c r="S9" s="13">
        <v>0.69736842105263197</v>
      </c>
      <c r="T9" s="13">
        <v>0.63333333333333297</v>
      </c>
      <c r="U9" s="13">
        <v>0.65517241379310298</v>
      </c>
      <c r="V9" s="13">
        <v>0.78787878787878796</v>
      </c>
      <c r="W9" s="13">
        <v>0.77358490566037696</v>
      </c>
      <c r="X9" s="13">
        <v>0.677966101694915</v>
      </c>
      <c r="Y9" s="13">
        <v>0.8125</v>
      </c>
      <c r="Z9" s="13">
        <v>0.63157894736842102</v>
      </c>
      <c r="AA9" s="13">
        <v>0.75</v>
      </c>
      <c r="AB9" s="13">
        <v>0.74</v>
      </c>
      <c r="AC9" s="13">
        <v>0.67741935483870996</v>
      </c>
      <c r="AD9" s="13">
        <v>0.75</v>
      </c>
      <c r="AE9" s="13"/>
      <c r="AF9" s="13">
        <v>0.73493975903614495</v>
      </c>
      <c r="AG9" s="13">
        <v>0.69649805447470803</v>
      </c>
      <c r="AH9" s="13"/>
      <c r="AI9" s="13">
        <v>0.70370370370370405</v>
      </c>
      <c r="AJ9" s="13">
        <v>0.55555555555555602</v>
      </c>
      <c r="AK9" s="13">
        <v>0.81025641025641004</v>
      </c>
      <c r="AL9" s="13"/>
      <c r="AM9" s="13">
        <v>0.64285714285714302</v>
      </c>
      <c r="AN9" s="13">
        <v>0.69565217391304301</v>
      </c>
      <c r="AO9" s="13">
        <v>0.73134328358209</v>
      </c>
      <c r="AP9" s="13"/>
      <c r="AQ9" s="13">
        <v>0.68994413407821198</v>
      </c>
      <c r="AR9" s="13">
        <v>0.75555555555555598</v>
      </c>
      <c r="AS9" s="13"/>
      <c r="AT9" s="13">
        <v>0.73372781065088799</v>
      </c>
      <c r="AU9" s="13">
        <v>0.71255060728744901</v>
      </c>
      <c r="AV9" s="13"/>
      <c r="AW9" s="13">
        <v>0.66844919786096302</v>
      </c>
      <c r="AX9" s="13">
        <v>0.744813278008299</v>
      </c>
      <c r="AY9" s="13"/>
      <c r="AZ9" s="13">
        <v>0.76603773584905699</v>
      </c>
      <c r="BA9" s="13">
        <v>0.69346733668341698</v>
      </c>
      <c r="BB9" s="13"/>
      <c r="BC9" s="13">
        <v>0.73684210526315796</v>
      </c>
      <c r="BD9" s="13">
        <v>0.70588235294117696</v>
      </c>
      <c r="BE9" s="13"/>
      <c r="BF9" s="13">
        <v>0.73611111111111105</v>
      </c>
      <c r="BG9" s="13">
        <v>0.73737373737373701</v>
      </c>
      <c r="BH9" s="13"/>
      <c r="BI9" s="13">
        <v>0.67058823529411804</v>
      </c>
      <c r="BJ9" s="13">
        <v>0.73149741824440595</v>
      </c>
      <c r="BK9" s="13"/>
      <c r="BL9" s="13">
        <v>0.78244274809160297</v>
      </c>
      <c r="BM9" s="13">
        <v>0.682382133995037</v>
      </c>
    </row>
    <row r="10" spans="2:65" x14ac:dyDescent="0.3">
      <c r="B10" s="14" t="s">
        <v>75</v>
      </c>
      <c r="C10" s="22">
        <v>6.22222222222222E-2</v>
      </c>
      <c r="D10" s="22">
        <v>6.5625000000000003E-2</v>
      </c>
      <c r="E10" s="22">
        <v>5.9659090909090898E-2</v>
      </c>
      <c r="F10" s="22"/>
      <c r="G10" s="22">
        <v>1.02040816326531E-2</v>
      </c>
      <c r="H10" s="22">
        <v>8.0924855491329495E-2</v>
      </c>
      <c r="I10" s="22">
        <v>8.0536912751677805E-2</v>
      </c>
      <c r="J10" s="22">
        <v>5.7692307692307702E-2</v>
      </c>
      <c r="K10" s="22">
        <v>9.375E-2</v>
      </c>
      <c r="L10" s="22">
        <v>3.4482758620689703E-2</v>
      </c>
      <c r="M10" s="22"/>
      <c r="N10" s="22">
        <v>6.9565217391304293E-2</v>
      </c>
      <c r="O10" s="22">
        <v>6.25E-2</v>
      </c>
      <c r="P10" s="22">
        <v>5.95238095238095E-2</v>
      </c>
      <c r="Q10" s="22">
        <v>5.5555555555555601E-2</v>
      </c>
      <c r="R10" s="22"/>
      <c r="S10" s="22">
        <v>5.9210526315789498E-2</v>
      </c>
      <c r="T10" s="22">
        <v>8.3333333333333301E-2</v>
      </c>
      <c r="U10" s="22">
        <v>0.17241379310344801</v>
      </c>
      <c r="V10" s="22">
        <v>4.5454545454545497E-2</v>
      </c>
      <c r="W10" s="22">
        <v>5.6603773584905703E-2</v>
      </c>
      <c r="X10" s="22">
        <v>5.0847457627118599E-2</v>
      </c>
      <c r="Y10" s="22">
        <v>1.5625E-2</v>
      </c>
      <c r="Z10" s="22">
        <v>0.157894736842105</v>
      </c>
      <c r="AA10" s="22">
        <v>4.7619047619047603E-2</v>
      </c>
      <c r="AB10" s="22">
        <v>0.04</v>
      </c>
      <c r="AC10" s="22">
        <v>0.12903225806451599</v>
      </c>
      <c r="AD10" s="22">
        <v>0</v>
      </c>
      <c r="AE10" s="22"/>
      <c r="AF10" s="22">
        <v>5.0602409638554197E-2</v>
      </c>
      <c r="AG10" s="22">
        <v>8.1712062256809298E-2</v>
      </c>
      <c r="AH10" s="22"/>
      <c r="AI10" s="22">
        <v>2.7777777777777801E-2</v>
      </c>
      <c r="AJ10" s="22">
        <v>2.7777777777777801E-2</v>
      </c>
      <c r="AK10" s="22">
        <v>4.6153846153846198E-2</v>
      </c>
      <c r="AL10" s="22"/>
      <c r="AM10" s="22">
        <v>0</v>
      </c>
      <c r="AN10" s="22">
        <v>0</v>
      </c>
      <c r="AO10" s="22">
        <v>4.47761194029851E-2</v>
      </c>
      <c r="AP10" s="22"/>
      <c r="AQ10" s="22">
        <v>7.8212290502793297E-2</v>
      </c>
      <c r="AR10" s="22">
        <v>4.4444444444444398E-2</v>
      </c>
      <c r="AS10" s="22"/>
      <c r="AT10" s="22">
        <v>4.1420118343195297E-2</v>
      </c>
      <c r="AU10" s="22">
        <v>7.08502024291498E-2</v>
      </c>
      <c r="AV10" s="22"/>
      <c r="AW10" s="22">
        <v>6.4171122994652399E-2</v>
      </c>
      <c r="AX10" s="22">
        <v>6.01659751037344E-2</v>
      </c>
      <c r="AY10" s="22"/>
      <c r="AZ10" s="22">
        <v>4.9056603773584902E-2</v>
      </c>
      <c r="BA10" s="22">
        <v>6.2814070351758802E-2</v>
      </c>
      <c r="BB10" s="22"/>
      <c r="BC10" s="22">
        <v>3.5087719298245598E-2</v>
      </c>
      <c r="BD10" s="22">
        <v>5.8823529411764698E-2</v>
      </c>
      <c r="BE10" s="22"/>
      <c r="BF10" s="22">
        <v>4.1666666666666699E-2</v>
      </c>
      <c r="BG10" s="22">
        <v>3.03030303030303E-2</v>
      </c>
      <c r="BH10" s="22"/>
      <c r="BI10" s="22">
        <v>4.7058823529411799E-2</v>
      </c>
      <c r="BJ10" s="22">
        <v>6.3683304647160099E-2</v>
      </c>
      <c r="BK10" s="22"/>
      <c r="BL10" s="22">
        <v>3.4351145038167899E-2</v>
      </c>
      <c r="BM10" s="22">
        <v>8.1885856079404504E-2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675</v>
      </c>
      <c r="D7" s="10">
        <v>320</v>
      </c>
      <c r="E7" s="10">
        <v>352</v>
      </c>
      <c r="F7" s="10"/>
      <c r="G7" s="10">
        <v>98</v>
      </c>
      <c r="H7" s="10">
        <v>173</v>
      </c>
      <c r="I7" s="10">
        <v>149</v>
      </c>
      <c r="J7" s="10">
        <v>104</v>
      </c>
      <c r="K7" s="10">
        <v>64</v>
      </c>
      <c r="L7" s="10">
        <v>87</v>
      </c>
      <c r="M7" s="10"/>
      <c r="N7" s="10">
        <v>230</v>
      </c>
      <c r="O7" s="10">
        <v>192</v>
      </c>
      <c r="P7" s="10">
        <v>84</v>
      </c>
      <c r="Q7" s="10">
        <v>162</v>
      </c>
      <c r="R7" s="10"/>
      <c r="S7" s="10">
        <v>152</v>
      </c>
      <c r="T7" s="10">
        <v>60</v>
      </c>
      <c r="U7" s="10">
        <v>29</v>
      </c>
      <c r="V7" s="10">
        <v>66</v>
      </c>
      <c r="W7" s="10">
        <v>53</v>
      </c>
      <c r="X7" s="10">
        <v>59</v>
      </c>
      <c r="Y7" s="10">
        <v>64</v>
      </c>
      <c r="Z7" s="10">
        <v>19</v>
      </c>
      <c r="AA7" s="10">
        <v>84</v>
      </c>
      <c r="AB7" s="10">
        <v>50</v>
      </c>
      <c r="AC7" s="10">
        <v>31</v>
      </c>
      <c r="AD7" s="10">
        <v>8</v>
      </c>
      <c r="AE7" s="10"/>
      <c r="AF7" s="10">
        <v>415</v>
      </c>
      <c r="AG7" s="10">
        <v>257</v>
      </c>
      <c r="AH7" s="10"/>
      <c r="AI7" s="10">
        <v>108</v>
      </c>
      <c r="AJ7" s="10">
        <v>36</v>
      </c>
      <c r="AK7" s="10">
        <v>195</v>
      </c>
      <c r="AL7" s="10"/>
      <c r="AM7" s="10">
        <v>28</v>
      </c>
      <c r="AN7" s="10">
        <v>23</v>
      </c>
      <c r="AO7" s="10">
        <v>67</v>
      </c>
      <c r="AP7" s="10"/>
      <c r="AQ7" s="10">
        <v>358</v>
      </c>
      <c r="AR7" s="10">
        <v>315</v>
      </c>
      <c r="AS7" s="10"/>
      <c r="AT7" s="10">
        <v>169</v>
      </c>
      <c r="AU7" s="10">
        <v>494</v>
      </c>
      <c r="AV7" s="10"/>
      <c r="AW7" s="10">
        <v>187</v>
      </c>
      <c r="AX7" s="10">
        <v>482</v>
      </c>
      <c r="AY7" s="10"/>
      <c r="AZ7" s="10">
        <v>265</v>
      </c>
      <c r="BA7" s="10">
        <v>398</v>
      </c>
      <c r="BB7" s="10"/>
      <c r="BC7" s="10">
        <v>171</v>
      </c>
      <c r="BD7" s="10">
        <v>119</v>
      </c>
      <c r="BE7" s="10"/>
      <c r="BF7" s="10">
        <v>72</v>
      </c>
      <c r="BG7" s="10">
        <v>99</v>
      </c>
      <c r="BH7" s="10"/>
      <c r="BI7" s="10">
        <v>85</v>
      </c>
      <c r="BJ7" s="10">
        <v>581</v>
      </c>
      <c r="BK7" s="10"/>
      <c r="BL7" s="10">
        <v>262</v>
      </c>
      <c r="BM7" s="10">
        <v>403</v>
      </c>
    </row>
    <row r="8" spans="2:65" x14ac:dyDescent="0.3">
      <c r="B8" s="14" t="s">
        <v>476</v>
      </c>
      <c r="C8" s="13">
        <v>0.18962962962963001</v>
      </c>
      <c r="D8" s="13">
        <v>0.17499999999999999</v>
      </c>
      <c r="E8" s="13">
        <v>0.204545454545455</v>
      </c>
      <c r="F8" s="13"/>
      <c r="G8" s="13">
        <v>0.15306122448979601</v>
      </c>
      <c r="H8" s="13">
        <v>0.20809248554913301</v>
      </c>
      <c r="I8" s="13">
        <v>0.20805369127516801</v>
      </c>
      <c r="J8" s="13">
        <v>0.144230769230769</v>
      </c>
      <c r="K8" s="13">
        <v>0.203125</v>
      </c>
      <c r="L8" s="13">
        <v>0.20689655172413801</v>
      </c>
      <c r="M8" s="13"/>
      <c r="N8" s="13">
        <v>0.23478260869565201</v>
      </c>
      <c r="O8" s="13">
        <v>0.104166666666667</v>
      </c>
      <c r="P8" s="13">
        <v>0.202380952380952</v>
      </c>
      <c r="Q8" s="13">
        <v>0.22839506172839499</v>
      </c>
      <c r="R8" s="13"/>
      <c r="S8" s="13">
        <v>0.197368421052632</v>
      </c>
      <c r="T8" s="13">
        <v>0.233333333333333</v>
      </c>
      <c r="U8" s="13">
        <v>0.17241379310344801</v>
      </c>
      <c r="V8" s="13">
        <v>0.12121212121212099</v>
      </c>
      <c r="W8" s="13">
        <v>0.15094339622641501</v>
      </c>
      <c r="X8" s="13">
        <v>0.28813559322033899</v>
      </c>
      <c r="Y8" s="13">
        <v>0.171875</v>
      </c>
      <c r="Z8" s="13">
        <v>0.21052631578947401</v>
      </c>
      <c r="AA8" s="13">
        <v>0.14285714285714299</v>
      </c>
      <c r="AB8" s="13">
        <v>0.2</v>
      </c>
      <c r="AC8" s="13">
        <v>0.225806451612903</v>
      </c>
      <c r="AD8" s="13">
        <v>0.25</v>
      </c>
      <c r="AE8" s="13"/>
      <c r="AF8" s="13">
        <v>0.17831325301204801</v>
      </c>
      <c r="AG8" s="13">
        <v>0.21011673151751001</v>
      </c>
      <c r="AH8" s="13"/>
      <c r="AI8" s="13">
        <v>0.203703703703704</v>
      </c>
      <c r="AJ8" s="13">
        <v>0.33333333333333298</v>
      </c>
      <c r="AK8" s="13">
        <v>0.143589743589744</v>
      </c>
      <c r="AL8" s="13"/>
      <c r="AM8" s="13">
        <v>0.32142857142857101</v>
      </c>
      <c r="AN8" s="13">
        <v>0.173913043478261</v>
      </c>
      <c r="AO8" s="13">
        <v>0.17910447761194001</v>
      </c>
      <c r="AP8" s="13"/>
      <c r="AQ8" s="13">
        <v>0.215083798882682</v>
      </c>
      <c r="AR8" s="13">
        <v>0.161904761904762</v>
      </c>
      <c r="AS8" s="13"/>
      <c r="AT8" s="13">
        <v>0.189349112426035</v>
      </c>
      <c r="AU8" s="13">
        <v>0.19433198380566799</v>
      </c>
      <c r="AV8" s="13"/>
      <c r="AW8" s="13">
        <v>0.20320855614973299</v>
      </c>
      <c r="AX8" s="13">
        <v>0.182572614107884</v>
      </c>
      <c r="AY8" s="13"/>
      <c r="AZ8" s="13">
        <v>0.15471698113207499</v>
      </c>
      <c r="BA8" s="13">
        <v>0.21608040201004999</v>
      </c>
      <c r="BB8" s="13"/>
      <c r="BC8" s="13">
        <v>0.18713450292397699</v>
      </c>
      <c r="BD8" s="13">
        <v>0.21008403361344499</v>
      </c>
      <c r="BE8" s="13"/>
      <c r="BF8" s="13">
        <v>0.194444444444444</v>
      </c>
      <c r="BG8" s="13">
        <v>0.18181818181818199</v>
      </c>
      <c r="BH8" s="13"/>
      <c r="BI8" s="13">
        <v>0.247058823529412</v>
      </c>
      <c r="BJ8" s="13">
        <v>0.180722891566265</v>
      </c>
      <c r="BK8" s="13"/>
      <c r="BL8" s="13">
        <v>0.17175572519084001</v>
      </c>
      <c r="BM8" s="13">
        <v>0.20099255583126599</v>
      </c>
    </row>
    <row r="9" spans="2:65" ht="28.8" x14ac:dyDescent="0.3">
      <c r="B9" s="14" t="s">
        <v>477</v>
      </c>
      <c r="C9" s="13">
        <v>0.73925925925925895</v>
      </c>
      <c r="D9" s="13">
        <v>0.75</v>
      </c>
      <c r="E9" s="13">
        <v>0.72727272727272696</v>
      </c>
      <c r="F9" s="13"/>
      <c r="G9" s="13">
        <v>0.82653061224489799</v>
      </c>
      <c r="H9" s="13">
        <v>0.68786127167630096</v>
      </c>
      <c r="I9" s="13">
        <v>0.711409395973154</v>
      </c>
      <c r="J9" s="13">
        <v>0.77884615384615397</v>
      </c>
      <c r="K9" s="13">
        <v>0.703125</v>
      </c>
      <c r="L9" s="13">
        <v>0.77011494252873602</v>
      </c>
      <c r="M9" s="13"/>
      <c r="N9" s="13">
        <v>0.69130434782608696</v>
      </c>
      <c r="O9" s="13">
        <v>0.81770833333333304</v>
      </c>
      <c r="P9" s="13">
        <v>0.73809523809523803</v>
      </c>
      <c r="Q9" s="13">
        <v>0.70370370370370405</v>
      </c>
      <c r="R9" s="13"/>
      <c r="S9" s="13">
        <v>0.71710526315789502</v>
      </c>
      <c r="T9" s="13">
        <v>0.68333333333333302</v>
      </c>
      <c r="U9" s="13">
        <v>0.65517241379310298</v>
      </c>
      <c r="V9" s="13">
        <v>0.81818181818181801</v>
      </c>
      <c r="W9" s="13">
        <v>0.77358490566037696</v>
      </c>
      <c r="X9" s="13">
        <v>0.66101694915254205</v>
      </c>
      <c r="Y9" s="13">
        <v>0.8125</v>
      </c>
      <c r="Z9" s="13">
        <v>0.63157894736842102</v>
      </c>
      <c r="AA9" s="13">
        <v>0.80952380952380998</v>
      </c>
      <c r="AB9" s="13">
        <v>0.74</v>
      </c>
      <c r="AC9" s="13">
        <v>0.67741935483870996</v>
      </c>
      <c r="AD9" s="13">
        <v>0.75</v>
      </c>
      <c r="AE9" s="13"/>
      <c r="AF9" s="13">
        <v>0.76144578313252997</v>
      </c>
      <c r="AG9" s="13">
        <v>0.70038910505836605</v>
      </c>
      <c r="AH9" s="13"/>
      <c r="AI9" s="13">
        <v>0.75925925925925897</v>
      </c>
      <c r="AJ9" s="13">
        <v>0.58333333333333304</v>
      </c>
      <c r="AK9" s="13">
        <v>0.80512820512820504</v>
      </c>
      <c r="AL9" s="13"/>
      <c r="AM9" s="13">
        <v>0.64285714285714302</v>
      </c>
      <c r="AN9" s="13">
        <v>0.78260869565217395</v>
      </c>
      <c r="AO9" s="13">
        <v>0.76119402985074602</v>
      </c>
      <c r="AP9" s="13"/>
      <c r="AQ9" s="13">
        <v>0.69553072625698298</v>
      </c>
      <c r="AR9" s="13">
        <v>0.78730158730158695</v>
      </c>
      <c r="AS9" s="13"/>
      <c r="AT9" s="13">
        <v>0.74556213017751505</v>
      </c>
      <c r="AU9" s="13">
        <v>0.73076923076923095</v>
      </c>
      <c r="AV9" s="13"/>
      <c r="AW9" s="13">
        <v>0.73262032085561501</v>
      </c>
      <c r="AX9" s="13">
        <v>0.744813278008299</v>
      </c>
      <c r="AY9" s="13"/>
      <c r="AZ9" s="13">
        <v>0.77735849056603801</v>
      </c>
      <c r="BA9" s="13">
        <v>0.71859296482412105</v>
      </c>
      <c r="BB9" s="13"/>
      <c r="BC9" s="13">
        <v>0.76023391812865504</v>
      </c>
      <c r="BD9" s="13">
        <v>0.72268907563025198</v>
      </c>
      <c r="BE9" s="13"/>
      <c r="BF9" s="13">
        <v>0.76388888888888895</v>
      </c>
      <c r="BG9" s="13">
        <v>0.75757575757575801</v>
      </c>
      <c r="BH9" s="13"/>
      <c r="BI9" s="13">
        <v>0.70588235294117696</v>
      </c>
      <c r="BJ9" s="13">
        <v>0.74698795180722899</v>
      </c>
      <c r="BK9" s="13"/>
      <c r="BL9" s="13">
        <v>0.79770992366412197</v>
      </c>
      <c r="BM9" s="13">
        <v>0.70223325062034703</v>
      </c>
    </row>
    <row r="10" spans="2:65" x14ac:dyDescent="0.3">
      <c r="B10" s="14" t="s">
        <v>75</v>
      </c>
      <c r="C10" s="22">
        <v>7.1111111111111097E-2</v>
      </c>
      <c r="D10" s="22">
        <v>7.4999999999999997E-2</v>
      </c>
      <c r="E10" s="22">
        <v>6.8181818181818205E-2</v>
      </c>
      <c r="F10" s="22"/>
      <c r="G10" s="22">
        <v>2.04081632653061E-2</v>
      </c>
      <c r="H10" s="22">
        <v>0.10404624277456601</v>
      </c>
      <c r="I10" s="22">
        <v>8.0536912751677805E-2</v>
      </c>
      <c r="J10" s="22">
        <v>7.69230769230769E-2</v>
      </c>
      <c r="K10" s="22">
        <v>9.375E-2</v>
      </c>
      <c r="L10" s="22">
        <v>2.2988505747126398E-2</v>
      </c>
      <c r="M10" s="22"/>
      <c r="N10" s="22">
        <v>7.3913043478260901E-2</v>
      </c>
      <c r="O10" s="22">
        <v>7.8125E-2</v>
      </c>
      <c r="P10" s="22">
        <v>5.95238095238095E-2</v>
      </c>
      <c r="Q10" s="22">
        <v>6.7901234567901203E-2</v>
      </c>
      <c r="R10" s="22"/>
      <c r="S10" s="22">
        <v>8.55263157894737E-2</v>
      </c>
      <c r="T10" s="22">
        <v>8.3333333333333301E-2</v>
      </c>
      <c r="U10" s="22">
        <v>0.17241379310344801</v>
      </c>
      <c r="V10" s="22">
        <v>6.0606060606060601E-2</v>
      </c>
      <c r="W10" s="22">
        <v>7.5471698113207503E-2</v>
      </c>
      <c r="X10" s="22">
        <v>5.0847457627118599E-2</v>
      </c>
      <c r="Y10" s="22">
        <v>1.5625E-2</v>
      </c>
      <c r="Z10" s="22">
        <v>0.157894736842105</v>
      </c>
      <c r="AA10" s="22">
        <v>4.7619047619047603E-2</v>
      </c>
      <c r="AB10" s="22">
        <v>0.06</v>
      </c>
      <c r="AC10" s="22">
        <v>9.6774193548387094E-2</v>
      </c>
      <c r="AD10" s="22">
        <v>0</v>
      </c>
      <c r="AE10" s="22"/>
      <c r="AF10" s="22">
        <v>6.02409638554217E-2</v>
      </c>
      <c r="AG10" s="22">
        <v>8.9494163424124501E-2</v>
      </c>
      <c r="AH10" s="22"/>
      <c r="AI10" s="22">
        <v>3.7037037037037E-2</v>
      </c>
      <c r="AJ10" s="22">
        <v>8.3333333333333301E-2</v>
      </c>
      <c r="AK10" s="22">
        <v>5.1282051282051301E-2</v>
      </c>
      <c r="AL10" s="22"/>
      <c r="AM10" s="22">
        <v>3.5714285714285698E-2</v>
      </c>
      <c r="AN10" s="22">
        <v>4.3478260869565202E-2</v>
      </c>
      <c r="AO10" s="22">
        <v>5.9701492537313397E-2</v>
      </c>
      <c r="AP10" s="22"/>
      <c r="AQ10" s="22">
        <v>8.9385474860335198E-2</v>
      </c>
      <c r="AR10" s="22">
        <v>5.0793650793650801E-2</v>
      </c>
      <c r="AS10" s="22"/>
      <c r="AT10" s="22">
        <v>6.5088757396449703E-2</v>
      </c>
      <c r="AU10" s="22">
        <v>7.48987854251012E-2</v>
      </c>
      <c r="AV10" s="22"/>
      <c r="AW10" s="22">
        <v>6.4171122994652399E-2</v>
      </c>
      <c r="AX10" s="22">
        <v>7.2614107883817405E-2</v>
      </c>
      <c r="AY10" s="22"/>
      <c r="AZ10" s="22">
        <v>6.7924528301886805E-2</v>
      </c>
      <c r="BA10" s="22">
        <v>6.5326633165829207E-2</v>
      </c>
      <c r="BB10" s="22"/>
      <c r="BC10" s="22">
        <v>5.2631578947368397E-2</v>
      </c>
      <c r="BD10" s="22">
        <v>6.7226890756302504E-2</v>
      </c>
      <c r="BE10" s="22"/>
      <c r="BF10" s="22">
        <v>4.1666666666666699E-2</v>
      </c>
      <c r="BG10" s="22">
        <v>6.0606060606060601E-2</v>
      </c>
      <c r="BH10" s="22"/>
      <c r="BI10" s="22">
        <v>4.7058823529411799E-2</v>
      </c>
      <c r="BJ10" s="22">
        <v>7.2289156626505993E-2</v>
      </c>
      <c r="BK10" s="22"/>
      <c r="BL10" s="22">
        <v>3.0534351145038201E-2</v>
      </c>
      <c r="BM10" s="22">
        <v>9.6774193548387094E-2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2" t="s">
        <v>484</v>
      </c>
      <c r="E2" s="29"/>
      <c r="F2" s="29"/>
      <c r="G2" s="29"/>
      <c r="H2" s="29"/>
    </row>
    <row r="6" spans="2:8" ht="49.95" customHeight="1" x14ac:dyDescent="0.3">
      <c r="B6" s="16" t="s">
        <v>15</v>
      </c>
      <c r="C6" s="16" t="s">
        <v>471</v>
      </c>
      <c r="D6" s="16" t="s">
        <v>472</v>
      </c>
      <c r="E6" s="16" t="s">
        <v>473</v>
      </c>
      <c r="F6" s="16" t="s">
        <v>474</v>
      </c>
      <c r="G6" s="16" t="s">
        <v>475</v>
      </c>
    </row>
    <row r="7" spans="2:8" x14ac:dyDescent="0.3">
      <c r="B7" s="14" t="s">
        <v>476</v>
      </c>
      <c r="C7" s="13">
        <v>0.42349304482225703</v>
      </c>
      <c r="D7" s="13">
        <v>0.34003091190108198</v>
      </c>
      <c r="E7" s="13">
        <v>0.239567233384853</v>
      </c>
      <c r="F7" s="13">
        <v>0.21792890262751199</v>
      </c>
      <c r="G7" s="13">
        <v>0.194744976816074</v>
      </c>
    </row>
    <row r="8" spans="2:8" ht="28.8" x14ac:dyDescent="0.3">
      <c r="B8" s="14" t="s">
        <v>477</v>
      </c>
      <c r="C8" s="13">
        <v>0.47140649149922698</v>
      </c>
      <c r="D8" s="13">
        <v>0.56105100463678503</v>
      </c>
      <c r="E8" s="13">
        <v>0.65687789799072605</v>
      </c>
      <c r="F8" s="13">
        <v>0.68469860896445101</v>
      </c>
      <c r="G8" s="13">
        <v>0.704791344667697</v>
      </c>
    </row>
    <row r="9" spans="2:8" x14ac:dyDescent="0.3">
      <c r="B9" s="14" t="s">
        <v>75</v>
      </c>
      <c r="C9" s="13">
        <v>0.105100463678516</v>
      </c>
      <c r="D9" s="13">
        <v>9.8918083462132905E-2</v>
      </c>
      <c r="E9" s="13">
        <v>0.10355486862442</v>
      </c>
      <c r="F9" s="13">
        <v>9.7372488408037097E-2</v>
      </c>
      <c r="G9" s="13">
        <v>0.100463678516229</v>
      </c>
    </row>
    <row r="10" spans="2:8" x14ac:dyDescent="0.3">
      <c r="B10" s="15" t="s">
        <v>184</v>
      </c>
      <c r="C10" s="15"/>
      <c r="D10" s="15"/>
      <c r="E10" s="15"/>
      <c r="F10" s="15"/>
      <c r="G10" s="15"/>
    </row>
    <row r="11" spans="2:8" x14ac:dyDescent="0.3">
      <c r="B11" t="s">
        <v>80</v>
      </c>
    </row>
    <row r="12" spans="2:8" x14ac:dyDescent="0.3">
      <c r="B12" t="s">
        <v>81</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647</v>
      </c>
      <c r="D7" s="10">
        <v>303</v>
      </c>
      <c r="E7" s="10">
        <v>340</v>
      </c>
      <c r="F7" s="10"/>
      <c r="G7" s="10">
        <v>83</v>
      </c>
      <c r="H7" s="10">
        <v>184</v>
      </c>
      <c r="I7" s="10">
        <v>122</v>
      </c>
      <c r="J7" s="10">
        <v>107</v>
      </c>
      <c r="K7" s="10">
        <v>67</v>
      </c>
      <c r="L7" s="10">
        <v>84</v>
      </c>
      <c r="M7" s="10"/>
      <c r="N7" s="10">
        <v>240</v>
      </c>
      <c r="O7" s="10">
        <v>148</v>
      </c>
      <c r="P7" s="10">
        <v>94</v>
      </c>
      <c r="Q7" s="10">
        <v>157</v>
      </c>
      <c r="R7" s="10"/>
      <c r="S7" s="10">
        <v>137</v>
      </c>
      <c r="T7" s="10">
        <v>74</v>
      </c>
      <c r="U7" s="10">
        <v>33</v>
      </c>
      <c r="V7" s="10">
        <v>39</v>
      </c>
      <c r="W7" s="10">
        <v>66</v>
      </c>
      <c r="X7" s="10">
        <v>73</v>
      </c>
      <c r="Y7" s="10">
        <v>43</v>
      </c>
      <c r="Z7" s="10">
        <v>11</v>
      </c>
      <c r="AA7" s="10">
        <v>75</v>
      </c>
      <c r="AB7" s="10">
        <v>44</v>
      </c>
      <c r="AC7" s="10">
        <v>37</v>
      </c>
      <c r="AD7" s="10">
        <v>15</v>
      </c>
      <c r="AE7" s="10"/>
      <c r="AF7" s="10">
        <v>382</v>
      </c>
      <c r="AG7" s="10">
        <v>257</v>
      </c>
      <c r="AH7" s="10"/>
      <c r="AI7" s="10">
        <v>128</v>
      </c>
      <c r="AJ7" s="10">
        <v>41</v>
      </c>
      <c r="AK7" s="10">
        <v>151</v>
      </c>
      <c r="AL7" s="10"/>
      <c r="AM7" s="10">
        <v>40</v>
      </c>
      <c r="AN7" s="10">
        <v>29</v>
      </c>
      <c r="AO7" s="10">
        <v>68</v>
      </c>
      <c r="AP7" s="10"/>
      <c r="AQ7" s="10">
        <v>320</v>
      </c>
      <c r="AR7" s="10">
        <v>325</v>
      </c>
      <c r="AS7" s="10"/>
      <c r="AT7" s="10">
        <v>164</v>
      </c>
      <c r="AU7" s="10">
        <v>465</v>
      </c>
      <c r="AV7" s="10"/>
      <c r="AW7" s="10">
        <v>166</v>
      </c>
      <c r="AX7" s="10">
        <v>471</v>
      </c>
      <c r="AY7" s="10"/>
      <c r="AZ7" s="10">
        <v>277</v>
      </c>
      <c r="BA7" s="10">
        <v>362</v>
      </c>
      <c r="BB7" s="10"/>
      <c r="BC7" s="10">
        <v>177</v>
      </c>
      <c r="BD7" s="10">
        <v>111</v>
      </c>
      <c r="BE7" s="10"/>
      <c r="BF7" s="10">
        <v>64</v>
      </c>
      <c r="BG7" s="10">
        <v>113</v>
      </c>
      <c r="BH7" s="10"/>
      <c r="BI7" s="10">
        <v>53</v>
      </c>
      <c r="BJ7" s="10">
        <v>588</v>
      </c>
      <c r="BK7" s="10"/>
      <c r="BL7" s="10">
        <v>243</v>
      </c>
      <c r="BM7" s="10">
        <v>389</v>
      </c>
    </row>
    <row r="8" spans="2:65" x14ac:dyDescent="0.3">
      <c r="B8" s="14" t="s">
        <v>476</v>
      </c>
      <c r="C8" s="13">
        <v>0.42349304482225703</v>
      </c>
      <c r="D8" s="13">
        <v>0.40594059405940602</v>
      </c>
      <c r="E8" s="13">
        <v>0.438235294117647</v>
      </c>
      <c r="F8" s="13"/>
      <c r="G8" s="13">
        <v>0.55421686746987997</v>
      </c>
      <c r="H8" s="13">
        <v>0.38043478260869601</v>
      </c>
      <c r="I8" s="13">
        <v>0.483606557377049</v>
      </c>
      <c r="J8" s="13">
        <v>0.39252336448598102</v>
      </c>
      <c r="K8" s="13">
        <v>0.37313432835820898</v>
      </c>
      <c r="L8" s="13">
        <v>0.38095238095238099</v>
      </c>
      <c r="M8" s="13"/>
      <c r="N8" s="13">
        <v>0.391666666666667</v>
      </c>
      <c r="O8" s="13">
        <v>0.45945945945945899</v>
      </c>
      <c r="P8" s="13">
        <v>0.48936170212766</v>
      </c>
      <c r="Q8" s="13">
        <v>0.40764331210191102</v>
      </c>
      <c r="R8" s="13"/>
      <c r="S8" s="13">
        <v>0.36496350364963498</v>
      </c>
      <c r="T8" s="13">
        <v>0.54054054054054101</v>
      </c>
      <c r="U8" s="13">
        <v>0.51515151515151503</v>
      </c>
      <c r="V8" s="13">
        <v>0.512820512820513</v>
      </c>
      <c r="W8" s="13">
        <v>0.36363636363636398</v>
      </c>
      <c r="X8" s="13">
        <v>0.47945205479452102</v>
      </c>
      <c r="Y8" s="13">
        <v>0.232558139534884</v>
      </c>
      <c r="Z8" s="13">
        <v>0.45454545454545497</v>
      </c>
      <c r="AA8" s="13">
        <v>0.49333333333333301</v>
      </c>
      <c r="AB8" s="13">
        <v>0.27272727272727298</v>
      </c>
      <c r="AC8" s="13">
        <v>0.51351351351351304</v>
      </c>
      <c r="AD8" s="13">
        <v>0.33333333333333298</v>
      </c>
      <c r="AE8" s="13"/>
      <c r="AF8" s="13">
        <v>0.41884816753926701</v>
      </c>
      <c r="AG8" s="13">
        <v>0.43579766536964998</v>
      </c>
      <c r="AH8" s="13"/>
      <c r="AI8" s="13">
        <v>0.4140625</v>
      </c>
      <c r="AJ8" s="13">
        <v>0.46341463414634099</v>
      </c>
      <c r="AK8" s="13">
        <v>0.42384105960264901</v>
      </c>
      <c r="AL8" s="13"/>
      <c r="AM8" s="13">
        <v>0.47499999999999998</v>
      </c>
      <c r="AN8" s="13">
        <v>0.55172413793103403</v>
      </c>
      <c r="AO8" s="13">
        <v>0.35294117647058798</v>
      </c>
      <c r="AP8" s="13"/>
      <c r="AQ8" s="13">
        <v>0.49062499999999998</v>
      </c>
      <c r="AR8" s="13">
        <v>0.36</v>
      </c>
      <c r="AS8" s="13"/>
      <c r="AT8" s="13">
        <v>0.47560975609756101</v>
      </c>
      <c r="AU8" s="13">
        <v>0.40645161290322601</v>
      </c>
      <c r="AV8" s="13"/>
      <c r="AW8" s="13">
        <v>0.34939759036144602</v>
      </c>
      <c r="AX8" s="13">
        <v>0.44798301486199599</v>
      </c>
      <c r="AY8" s="13"/>
      <c r="AZ8" s="13">
        <v>0.38989169675090302</v>
      </c>
      <c r="BA8" s="13">
        <v>0.450276243093923</v>
      </c>
      <c r="BB8" s="13"/>
      <c r="BC8" s="13">
        <v>0.44067796610169502</v>
      </c>
      <c r="BD8" s="13">
        <v>0.38738738738738698</v>
      </c>
      <c r="BE8" s="13"/>
      <c r="BF8" s="13">
        <v>0.46875</v>
      </c>
      <c r="BG8" s="13">
        <v>0.42477876106194701</v>
      </c>
      <c r="BH8" s="13"/>
      <c r="BI8" s="13">
        <v>0.28301886792452802</v>
      </c>
      <c r="BJ8" s="13">
        <v>0.43537414965986398</v>
      </c>
      <c r="BK8" s="13"/>
      <c r="BL8" s="13">
        <v>0.34567901234567899</v>
      </c>
      <c r="BM8" s="13">
        <v>0.473007712082262</v>
      </c>
    </row>
    <row r="9" spans="2:65" ht="28.8" x14ac:dyDescent="0.3">
      <c r="B9" s="14" t="s">
        <v>477</v>
      </c>
      <c r="C9" s="13">
        <v>0.47140649149922698</v>
      </c>
      <c r="D9" s="13">
        <v>0.50495049504950495</v>
      </c>
      <c r="E9" s="13">
        <v>0.441176470588235</v>
      </c>
      <c r="F9" s="13"/>
      <c r="G9" s="13">
        <v>0.38554216867469898</v>
      </c>
      <c r="H9" s="13">
        <v>0.51630434782608703</v>
      </c>
      <c r="I9" s="13">
        <v>0.409836065573771</v>
      </c>
      <c r="J9" s="13">
        <v>0.43925233644859801</v>
      </c>
      <c r="K9" s="13">
        <v>0.50746268656716398</v>
      </c>
      <c r="L9" s="13">
        <v>0.55952380952380998</v>
      </c>
      <c r="M9" s="13"/>
      <c r="N9" s="13">
        <v>0.51666666666666705</v>
      </c>
      <c r="O9" s="13">
        <v>0.412162162162162</v>
      </c>
      <c r="P9" s="13">
        <v>0.39361702127659598</v>
      </c>
      <c r="Q9" s="13">
        <v>0.49681528662420399</v>
      </c>
      <c r="R9" s="13"/>
      <c r="S9" s="13">
        <v>0.55474452554744502</v>
      </c>
      <c r="T9" s="13">
        <v>0.32432432432432401</v>
      </c>
      <c r="U9" s="13">
        <v>0.42424242424242398</v>
      </c>
      <c r="V9" s="13">
        <v>0.35897435897435898</v>
      </c>
      <c r="W9" s="13">
        <v>0.53030303030303005</v>
      </c>
      <c r="X9" s="13">
        <v>0.42465753424657499</v>
      </c>
      <c r="Y9" s="13">
        <v>0.60465116279069797</v>
      </c>
      <c r="Z9" s="13">
        <v>0.54545454545454497</v>
      </c>
      <c r="AA9" s="13">
        <v>0.4</v>
      </c>
      <c r="AB9" s="13">
        <v>0.59090909090909105</v>
      </c>
      <c r="AC9" s="13">
        <v>0.40540540540540498</v>
      </c>
      <c r="AD9" s="13">
        <v>0.53333333333333299</v>
      </c>
      <c r="AE9" s="13"/>
      <c r="AF9" s="13">
        <v>0.5</v>
      </c>
      <c r="AG9" s="13">
        <v>0.428015564202335</v>
      </c>
      <c r="AH9" s="13"/>
      <c r="AI9" s="13">
        <v>0.4765625</v>
      </c>
      <c r="AJ9" s="13">
        <v>0.48780487804877998</v>
      </c>
      <c r="AK9" s="13">
        <v>0.49006622516556297</v>
      </c>
      <c r="AL9" s="13"/>
      <c r="AM9" s="13">
        <v>0.47499999999999998</v>
      </c>
      <c r="AN9" s="13">
        <v>0.37931034482758602</v>
      </c>
      <c r="AO9" s="13">
        <v>0.5</v>
      </c>
      <c r="AP9" s="13"/>
      <c r="AQ9" s="13">
        <v>0.43125000000000002</v>
      </c>
      <c r="AR9" s="13">
        <v>0.507692307692308</v>
      </c>
      <c r="AS9" s="13"/>
      <c r="AT9" s="13">
        <v>0.41463414634146301</v>
      </c>
      <c r="AU9" s="13">
        <v>0.48817204301075301</v>
      </c>
      <c r="AV9" s="13"/>
      <c r="AW9" s="13">
        <v>0.52409638554216897</v>
      </c>
      <c r="AX9" s="13">
        <v>0.45647558386411902</v>
      </c>
      <c r="AY9" s="13"/>
      <c r="AZ9" s="13">
        <v>0.50180505415162502</v>
      </c>
      <c r="BA9" s="13">
        <v>0.44751381215469599</v>
      </c>
      <c r="BB9" s="13"/>
      <c r="BC9" s="13">
        <v>0.468926553672316</v>
      </c>
      <c r="BD9" s="13">
        <v>0.48648648648648701</v>
      </c>
      <c r="BE9" s="13"/>
      <c r="BF9" s="13">
        <v>0.453125</v>
      </c>
      <c r="BG9" s="13">
        <v>0.47787610619469001</v>
      </c>
      <c r="BH9" s="13"/>
      <c r="BI9" s="13">
        <v>0.660377358490566</v>
      </c>
      <c r="BJ9" s="13">
        <v>0.45408163265306101</v>
      </c>
      <c r="BK9" s="13"/>
      <c r="BL9" s="13">
        <v>0.54732510288065805</v>
      </c>
      <c r="BM9" s="13">
        <v>0.429305912596401</v>
      </c>
    </row>
    <row r="10" spans="2:65" x14ac:dyDescent="0.3">
      <c r="B10" s="14" t="s">
        <v>75</v>
      </c>
      <c r="C10" s="22">
        <v>0.105100463678516</v>
      </c>
      <c r="D10" s="22">
        <v>8.9108910891089105E-2</v>
      </c>
      <c r="E10" s="22">
        <v>0.120588235294118</v>
      </c>
      <c r="F10" s="22"/>
      <c r="G10" s="22">
        <v>6.02409638554217E-2</v>
      </c>
      <c r="H10" s="22">
        <v>0.103260869565217</v>
      </c>
      <c r="I10" s="22">
        <v>0.10655737704918</v>
      </c>
      <c r="J10" s="22">
        <v>0.168224299065421</v>
      </c>
      <c r="K10" s="22">
        <v>0.119402985074627</v>
      </c>
      <c r="L10" s="22">
        <v>5.95238095238095E-2</v>
      </c>
      <c r="M10" s="22"/>
      <c r="N10" s="22">
        <v>9.1666666666666702E-2</v>
      </c>
      <c r="O10" s="22">
        <v>0.12837837837837801</v>
      </c>
      <c r="P10" s="22">
        <v>0.117021276595745</v>
      </c>
      <c r="Q10" s="22">
        <v>9.5541401273885398E-2</v>
      </c>
      <c r="R10" s="22"/>
      <c r="S10" s="22">
        <v>8.0291970802919693E-2</v>
      </c>
      <c r="T10" s="22">
        <v>0.135135135135135</v>
      </c>
      <c r="U10" s="22">
        <v>6.0606060606060601E-2</v>
      </c>
      <c r="V10" s="22">
        <v>0.128205128205128</v>
      </c>
      <c r="W10" s="22">
        <v>0.10606060606060599</v>
      </c>
      <c r="X10" s="22">
        <v>9.5890410958904104E-2</v>
      </c>
      <c r="Y10" s="22">
        <v>0.162790697674419</v>
      </c>
      <c r="Z10" s="22">
        <v>0</v>
      </c>
      <c r="AA10" s="22">
        <v>0.10666666666666701</v>
      </c>
      <c r="AB10" s="22">
        <v>0.13636363636363599</v>
      </c>
      <c r="AC10" s="22">
        <v>8.1081081081081099E-2</v>
      </c>
      <c r="AD10" s="22">
        <v>0.133333333333333</v>
      </c>
      <c r="AE10" s="22"/>
      <c r="AF10" s="22">
        <v>8.1151832460733E-2</v>
      </c>
      <c r="AG10" s="22">
        <v>0.136186770428016</v>
      </c>
      <c r="AH10" s="22"/>
      <c r="AI10" s="22">
        <v>0.109375</v>
      </c>
      <c r="AJ10" s="22">
        <v>4.8780487804878099E-2</v>
      </c>
      <c r="AK10" s="22">
        <v>8.6092715231788103E-2</v>
      </c>
      <c r="AL10" s="22"/>
      <c r="AM10" s="22">
        <v>0.05</v>
      </c>
      <c r="AN10" s="22">
        <v>6.8965517241379296E-2</v>
      </c>
      <c r="AO10" s="22">
        <v>0.14705882352941199</v>
      </c>
      <c r="AP10" s="22"/>
      <c r="AQ10" s="22">
        <v>7.8125E-2</v>
      </c>
      <c r="AR10" s="22">
        <v>0.13230769230769199</v>
      </c>
      <c r="AS10" s="22"/>
      <c r="AT10" s="22">
        <v>0.109756097560976</v>
      </c>
      <c r="AU10" s="22">
        <v>0.10537634408602201</v>
      </c>
      <c r="AV10" s="22"/>
      <c r="AW10" s="22">
        <v>0.126506024096386</v>
      </c>
      <c r="AX10" s="22">
        <v>9.5541401273885398E-2</v>
      </c>
      <c r="AY10" s="22"/>
      <c r="AZ10" s="22">
        <v>0.10830324909747301</v>
      </c>
      <c r="BA10" s="22">
        <v>0.102209944751381</v>
      </c>
      <c r="BB10" s="22"/>
      <c r="BC10" s="22">
        <v>9.03954802259887E-2</v>
      </c>
      <c r="BD10" s="22">
        <v>0.126126126126126</v>
      </c>
      <c r="BE10" s="22"/>
      <c r="BF10" s="22">
        <v>7.8125E-2</v>
      </c>
      <c r="BG10" s="22">
        <v>9.7345132743362803E-2</v>
      </c>
      <c r="BH10" s="22"/>
      <c r="BI10" s="22">
        <v>5.6603773584905703E-2</v>
      </c>
      <c r="BJ10" s="22">
        <v>0.11054421768707499</v>
      </c>
      <c r="BK10" s="22"/>
      <c r="BL10" s="22">
        <v>0.10699588477366299</v>
      </c>
      <c r="BM10" s="22">
        <v>9.7686375321336796E-2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647</v>
      </c>
      <c r="D7" s="10">
        <v>303</v>
      </c>
      <c r="E7" s="10">
        <v>340</v>
      </c>
      <c r="F7" s="10"/>
      <c r="G7" s="10">
        <v>83</v>
      </c>
      <c r="H7" s="10">
        <v>184</v>
      </c>
      <c r="I7" s="10">
        <v>122</v>
      </c>
      <c r="J7" s="10">
        <v>107</v>
      </c>
      <c r="K7" s="10">
        <v>67</v>
      </c>
      <c r="L7" s="10">
        <v>84</v>
      </c>
      <c r="M7" s="10"/>
      <c r="N7" s="10">
        <v>240</v>
      </c>
      <c r="O7" s="10">
        <v>148</v>
      </c>
      <c r="P7" s="10">
        <v>94</v>
      </c>
      <c r="Q7" s="10">
        <v>157</v>
      </c>
      <c r="R7" s="10"/>
      <c r="S7" s="10">
        <v>137</v>
      </c>
      <c r="T7" s="10">
        <v>74</v>
      </c>
      <c r="U7" s="10">
        <v>33</v>
      </c>
      <c r="V7" s="10">
        <v>39</v>
      </c>
      <c r="W7" s="10">
        <v>66</v>
      </c>
      <c r="X7" s="10">
        <v>73</v>
      </c>
      <c r="Y7" s="10">
        <v>43</v>
      </c>
      <c r="Z7" s="10">
        <v>11</v>
      </c>
      <c r="AA7" s="10">
        <v>75</v>
      </c>
      <c r="AB7" s="10">
        <v>44</v>
      </c>
      <c r="AC7" s="10">
        <v>37</v>
      </c>
      <c r="AD7" s="10">
        <v>15</v>
      </c>
      <c r="AE7" s="10"/>
      <c r="AF7" s="10">
        <v>382</v>
      </c>
      <c r="AG7" s="10">
        <v>257</v>
      </c>
      <c r="AH7" s="10"/>
      <c r="AI7" s="10">
        <v>128</v>
      </c>
      <c r="AJ7" s="10">
        <v>41</v>
      </c>
      <c r="AK7" s="10">
        <v>151</v>
      </c>
      <c r="AL7" s="10"/>
      <c r="AM7" s="10">
        <v>40</v>
      </c>
      <c r="AN7" s="10">
        <v>29</v>
      </c>
      <c r="AO7" s="10">
        <v>68</v>
      </c>
      <c r="AP7" s="10"/>
      <c r="AQ7" s="10">
        <v>320</v>
      </c>
      <c r="AR7" s="10">
        <v>325</v>
      </c>
      <c r="AS7" s="10"/>
      <c r="AT7" s="10">
        <v>164</v>
      </c>
      <c r="AU7" s="10">
        <v>465</v>
      </c>
      <c r="AV7" s="10"/>
      <c r="AW7" s="10">
        <v>166</v>
      </c>
      <c r="AX7" s="10">
        <v>471</v>
      </c>
      <c r="AY7" s="10"/>
      <c r="AZ7" s="10">
        <v>277</v>
      </c>
      <c r="BA7" s="10">
        <v>362</v>
      </c>
      <c r="BB7" s="10"/>
      <c r="BC7" s="10">
        <v>177</v>
      </c>
      <c r="BD7" s="10">
        <v>111</v>
      </c>
      <c r="BE7" s="10"/>
      <c r="BF7" s="10">
        <v>64</v>
      </c>
      <c r="BG7" s="10">
        <v>113</v>
      </c>
      <c r="BH7" s="10"/>
      <c r="BI7" s="10">
        <v>53</v>
      </c>
      <c r="BJ7" s="10">
        <v>588</v>
      </c>
      <c r="BK7" s="10"/>
      <c r="BL7" s="10">
        <v>243</v>
      </c>
      <c r="BM7" s="10">
        <v>389</v>
      </c>
    </row>
    <row r="8" spans="2:65" x14ac:dyDescent="0.3">
      <c r="B8" s="14" t="s">
        <v>476</v>
      </c>
      <c r="C8" s="13">
        <v>0.34003091190108198</v>
      </c>
      <c r="D8" s="13">
        <v>0.37293729372937301</v>
      </c>
      <c r="E8" s="13">
        <v>0.314705882352941</v>
      </c>
      <c r="F8" s="13"/>
      <c r="G8" s="13">
        <v>0.34939759036144602</v>
      </c>
      <c r="H8" s="13">
        <v>0.38586956521739102</v>
      </c>
      <c r="I8" s="13">
        <v>0.34426229508196698</v>
      </c>
      <c r="J8" s="13">
        <v>0.30841121495327101</v>
      </c>
      <c r="K8" s="13">
        <v>0.28358208955223901</v>
      </c>
      <c r="L8" s="13">
        <v>0.30952380952380998</v>
      </c>
      <c r="M8" s="13"/>
      <c r="N8" s="13">
        <v>0.32500000000000001</v>
      </c>
      <c r="O8" s="13">
        <v>0.35135135135135098</v>
      </c>
      <c r="P8" s="13">
        <v>0.340425531914894</v>
      </c>
      <c r="Q8" s="13">
        <v>0.35668789808917201</v>
      </c>
      <c r="R8" s="13"/>
      <c r="S8" s="13">
        <v>0.321167883211679</v>
      </c>
      <c r="T8" s="13">
        <v>0.32432432432432401</v>
      </c>
      <c r="U8" s="13">
        <v>0.30303030303030298</v>
      </c>
      <c r="V8" s="13">
        <v>0.35897435897435898</v>
      </c>
      <c r="W8" s="13">
        <v>0.39393939393939398</v>
      </c>
      <c r="X8" s="13">
        <v>0.43835616438356201</v>
      </c>
      <c r="Y8" s="13">
        <v>0.232558139534884</v>
      </c>
      <c r="Z8" s="13">
        <v>9.0909090909090898E-2</v>
      </c>
      <c r="AA8" s="13">
        <v>0.37333333333333302</v>
      </c>
      <c r="AB8" s="13">
        <v>0.25</v>
      </c>
      <c r="AC8" s="13">
        <v>0.45945945945945899</v>
      </c>
      <c r="AD8" s="13">
        <v>0.2</v>
      </c>
      <c r="AE8" s="13"/>
      <c r="AF8" s="13">
        <v>0.34293193717277498</v>
      </c>
      <c r="AG8" s="13">
        <v>0.33852140077821002</v>
      </c>
      <c r="AH8" s="13"/>
      <c r="AI8" s="13">
        <v>0.328125</v>
      </c>
      <c r="AJ8" s="13">
        <v>0.46341463414634099</v>
      </c>
      <c r="AK8" s="13">
        <v>0.31125827814569501</v>
      </c>
      <c r="AL8" s="13"/>
      <c r="AM8" s="13">
        <v>0.45</v>
      </c>
      <c r="AN8" s="13">
        <v>0.48275862068965503</v>
      </c>
      <c r="AO8" s="13">
        <v>0.26470588235294101</v>
      </c>
      <c r="AP8" s="13"/>
      <c r="AQ8" s="13">
        <v>0.41875000000000001</v>
      </c>
      <c r="AR8" s="13">
        <v>0.26461538461538497</v>
      </c>
      <c r="AS8" s="13"/>
      <c r="AT8" s="13">
        <v>0.396341463414634</v>
      </c>
      <c r="AU8" s="13">
        <v>0.32258064516128998</v>
      </c>
      <c r="AV8" s="13"/>
      <c r="AW8" s="13">
        <v>0.28915662650602397</v>
      </c>
      <c r="AX8" s="13">
        <v>0.354564755838641</v>
      </c>
      <c r="AY8" s="13"/>
      <c r="AZ8" s="13">
        <v>0.303249097472924</v>
      </c>
      <c r="BA8" s="13">
        <v>0.37292817679557999</v>
      </c>
      <c r="BB8" s="13"/>
      <c r="BC8" s="13">
        <v>0.42372881355932202</v>
      </c>
      <c r="BD8" s="13">
        <v>0.27027027027027001</v>
      </c>
      <c r="BE8" s="13"/>
      <c r="BF8" s="13">
        <v>0.46875</v>
      </c>
      <c r="BG8" s="13">
        <v>0.39823008849557501</v>
      </c>
      <c r="BH8" s="13"/>
      <c r="BI8" s="13">
        <v>0.35849056603773599</v>
      </c>
      <c r="BJ8" s="13">
        <v>0.33503401360544199</v>
      </c>
      <c r="BK8" s="13"/>
      <c r="BL8" s="13">
        <v>0.27983539094650201</v>
      </c>
      <c r="BM8" s="13">
        <v>0.37017994858611802</v>
      </c>
    </row>
    <row r="9" spans="2:65" ht="28.8" x14ac:dyDescent="0.3">
      <c r="B9" s="14" t="s">
        <v>477</v>
      </c>
      <c r="C9" s="13">
        <v>0.56105100463678503</v>
      </c>
      <c r="D9" s="13">
        <v>0.54455445544554504</v>
      </c>
      <c r="E9" s="13">
        <v>0.57058823529411795</v>
      </c>
      <c r="F9" s="13"/>
      <c r="G9" s="13">
        <v>0.54216867469879504</v>
      </c>
      <c r="H9" s="13">
        <v>0.51630434782608703</v>
      </c>
      <c r="I9" s="13">
        <v>0.57377049180327899</v>
      </c>
      <c r="J9" s="13">
        <v>0.55140186915887801</v>
      </c>
      <c r="K9" s="13">
        <v>0.61194029850746301</v>
      </c>
      <c r="L9" s="13">
        <v>0.63095238095238104</v>
      </c>
      <c r="M9" s="13"/>
      <c r="N9" s="13">
        <v>0.59583333333333299</v>
      </c>
      <c r="O9" s="13">
        <v>0.54054054054054101</v>
      </c>
      <c r="P9" s="13">
        <v>0.55319148936170204</v>
      </c>
      <c r="Q9" s="13">
        <v>0.52229299363057302</v>
      </c>
      <c r="R9" s="13"/>
      <c r="S9" s="13">
        <v>0.62773722627737205</v>
      </c>
      <c r="T9" s="13">
        <v>0.58108108108108103</v>
      </c>
      <c r="U9" s="13">
        <v>0.60606060606060597</v>
      </c>
      <c r="V9" s="13">
        <v>0.487179487179487</v>
      </c>
      <c r="W9" s="13">
        <v>0.53030303030303005</v>
      </c>
      <c r="X9" s="13">
        <v>0.49315068493150699</v>
      </c>
      <c r="Y9" s="13">
        <v>0.60465116279069797</v>
      </c>
      <c r="Z9" s="13">
        <v>0.90909090909090895</v>
      </c>
      <c r="AA9" s="13">
        <v>0.49333333333333301</v>
      </c>
      <c r="AB9" s="13">
        <v>0.56818181818181801</v>
      </c>
      <c r="AC9" s="13">
        <v>0.43243243243243201</v>
      </c>
      <c r="AD9" s="13">
        <v>0.66666666666666696</v>
      </c>
      <c r="AE9" s="13"/>
      <c r="AF9" s="13">
        <v>0.57068062827225097</v>
      </c>
      <c r="AG9" s="13">
        <v>0.54474708171206199</v>
      </c>
      <c r="AH9" s="13"/>
      <c r="AI9" s="13">
        <v>0.5625</v>
      </c>
      <c r="AJ9" s="13">
        <v>0.46341463414634099</v>
      </c>
      <c r="AK9" s="13">
        <v>0.59602649006622499</v>
      </c>
      <c r="AL9" s="13"/>
      <c r="AM9" s="13">
        <v>0.52500000000000002</v>
      </c>
      <c r="AN9" s="13">
        <v>0.41379310344827602</v>
      </c>
      <c r="AO9" s="13">
        <v>0.57352941176470595</v>
      </c>
      <c r="AP9" s="13"/>
      <c r="AQ9" s="13">
        <v>0.5</v>
      </c>
      <c r="AR9" s="13">
        <v>0.61846153846153895</v>
      </c>
      <c r="AS9" s="13"/>
      <c r="AT9" s="13">
        <v>0.47560975609756101</v>
      </c>
      <c r="AU9" s="13">
        <v>0.58494623655914002</v>
      </c>
      <c r="AV9" s="13"/>
      <c r="AW9" s="13">
        <v>0.62048192771084298</v>
      </c>
      <c r="AX9" s="13">
        <v>0.54564755838641199</v>
      </c>
      <c r="AY9" s="13"/>
      <c r="AZ9" s="13">
        <v>0.595667870036101</v>
      </c>
      <c r="BA9" s="13">
        <v>0.53591160220994505</v>
      </c>
      <c r="BB9" s="13"/>
      <c r="BC9" s="13">
        <v>0.50282485875706195</v>
      </c>
      <c r="BD9" s="13">
        <v>0.55855855855855896</v>
      </c>
      <c r="BE9" s="13"/>
      <c r="BF9" s="13">
        <v>0.484375</v>
      </c>
      <c r="BG9" s="13">
        <v>0.51327433628318597</v>
      </c>
      <c r="BH9" s="13"/>
      <c r="BI9" s="13">
        <v>0.60377358490566002</v>
      </c>
      <c r="BJ9" s="13">
        <v>0.55952380952380998</v>
      </c>
      <c r="BK9" s="13"/>
      <c r="BL9" s="13">
        <v>0.63786008230452695</v>
      </c>
      <c r="BM9" s="13">
        <v>0.526992287917738</v>
      </c>
    </row>
    <row r="10" spans="2:65" x14ac:dyDescent="0.3">
      <c r="B10" s="14" t="s">
        <v>75</v>
      </c>
      <c r="C10" s="22">
        <v>9.8918083462132905E-2</v>
      </c>
      <c r="D10" s="22">
        <v>8.2508250825082494E-2</v>
      </c>
      <c r="E10" s="22">
        <v>0.114705882352941</v>
      </c>
      <c r="F10" s="22"/>
      <c r="G10" s="22">
        <v>0.108433734939759</v>
      </c>
      <c r="H10" s="22">
        <v>9.7826086956521702E-2</v>
      </c>
      <c r="I10" s="22">
        <v>8.1967213114754106E-2</v>
      </c>
      <c r="J10" s="22">
        <v>0.14018691588785001</v>
      </c>
      <c r="K10" s="22">
        <v>0.104477611940299</v>
      </c>
      <c r="L10" s="22">
        <v>5.95238095238095E-2</v>
      </c>
      <c r="M10" s="22"/>
      <c r="N10" s="22">
        <v>7.9166666666666705E-2</v>
      </c>
      <c r="O10" s="22">
        <v>0.108108108108108</v>
      </c>
      <c r="P10" s="22">
        <v>0.10638297872340401</v>
      </c>
      <c r="Q10" s="22">
        <v>0.121019108280255</v>
      </c>
      <c r="R10" s="22"/>
      <c r="S10" s="22">
        <v>5.1094890510948898E-2</v>
      </c>
      <c r="T10" s="22">
        <v>9.45945945945946E-2</v>
      </c>
      <c r="U10" s="22">
        <v>9.0909090909090898E-2</v>
      </c>
      <c r="V10" s="22">
        <v>0.15384615384615399</v>
      </c>
      <c r="W10" s="22">
        <v>7.5757575757575801E-2</v>
      </c>
      <c r="X10" s="22">
        <v>6.8493150684931503E-2</v>
      </c>
      <c r="Y10" s="22">
        <v>0.162790697674419</v>
      </c>
      <c r="Z10" s="22">
        <v>0</v>
      </c>
      <c r="AA10" s="22">
        <v>0.133333333333333</v>
      </c>
      <c r="AB10" s="22">
        <v>0.18181818181818199</v>
      </c>
      <c r="AC10" s="22">
        <v>0.108108108108108</v>
      </c>
      <c r="AD10" s="22">
        <v>0.133333333333333</v>
      </c>
      <c r="AE10" s="22"/>
      <c r="AF10" s="22">
        <v>8.6387434554973802E-2</v>
      </c>
      <c r="AG10" s="22">
        <v>0.116731517509728</v>
      </c>
      <c r="AH10" s="22"/>
      <c r="AI10" s="22">
        <v>0.109375</v>
      </c>
      <c r="AJ10" s="22">
        <v>7.3170731707317097E-2</v>
      </c>
      <c r="AK10" s="22">
        <v>9.27152317880795E-2</v>
      </c>
      <c r="AL10" s="22"/>
      <c r="AM10" s="22">
        <v>2.5000000000000001E-2</v>
      </c>
      <c r="AN10" s="22">
        <v>0.10344827586206901</v>
      </c>
      <c r="AO10" s="22">
        <v>0.161764705882353</v>
      </c>
      <c r="AP10" s="22"/>
      <c r="AQ10" s="22">
        <v>8.1250000000000003E-2</v>
      </c>
      <c r="AR10" s="22">
        <v>0.116923076923077</v>
      </c>
      <c r="AS10" s="22"/>
      <c r="AT10" s="22">
        <v>0.12804878048780499</v>
      </c>
      <c r="AU10" s="22">
        <v>9.2473118279569902E-2</v>
      </c>
      <c r="AV10" s="22"/>
      <c r="AW10" s="22">
        <v>9.0361445783132502E-2</v>
      </c>
      <c r="AX10" s="22">
        <v>9.9787685774946899E-2</v>
      </c>
      <c r="AY10" s="22"/>
      <c r="AZ10" s="22">
        <v>0.101083032490975</v>
      </c>
      <c r="BA10" s="22">
        <v>9.11602209944751E-2</v>
      </c>
      <c r="BB10" s="22"/>
      <c r="BC10" s="22">
        <v>7.3446327683615795E-2</v>
      </c>
      <c r="BD10" s="22">
        <v>0.171171171171171</v>
      </c>
      <c r="BE10" s="22"/>
      <c r="BF10" s="22">
        <v>4.6875E-2</v>
      </c>
      <c r="BG10" s="22">
        <v>8.8495575221238895E-2</v>
      </c>
      <c r="BH10" s="22"/>
      <c r="BI10" s="22">
        <v>3.77358490566038E-2</v>
      </c>
      <c r="BJ10" s="22">
        <v>0.105442176870748</v>
      </c>
      <c r="BK10" s="22"/>
      <c r="BL10" s="22">
        <v>8.2304526748971193E-2</v>
      </c>
      <c r="BM10" s="22">
        <v>0.102827763496144</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487</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647</v>
      </c>
      <c r="D7" s="10">
        <v>303</v>
      </c>
      <c r="E7" s="10">
        <v>340</v>
      </c>
      <c r="F7" s="10"/>
      <c r="G7" s="10">
        <v>83</v>
      </c>
      <c r="H7" s="10">
        <v>184</v>
      </c>
      <c r="I7" s="10">
        <v>122</v>
      </c>
      <c r="J7" s="10">
        <v>107</v>
      </c>
      <c r="K7" s="10">
        <v>67</v>
      </c>
      <c r="L7" s="10">
        <v>84</v>
      </c>
      <c r="M7" s="10"/>
      <c r="N7" s="10">
        <v>240</v>
      </c>
      <c r="O7" s="10">
        <v>148</v>
      </c>
      <c r="P7" s="10">
        <v>94</v>
      </c>
      <c r="Q7" s="10">
        <v>157</v>
      </c>
      <c r="R7" s="10"/>
      <c r="S7" s="10">
        <v>137</v>
      </c>
      <c r="T7" s="10">
        <v>74</v>
      </c>
      <c r="U7" s="10">
        <v>33</v>
      </c>
      <c r="V7" s="10">
        <v>39</v>
      </c>
      <c r="W7" s="10">
        <v>66</v>
      </c>
      <c r="X7" s="10">
        <v>73</v>
      </c>
      <c r="Y7" s="10">
        <v>43</v>
      </c>
      <c r="Z7" s="10">
        <v>11</v>
      </c>
      <c r="AA7" s="10">
        <v>75</v>
      </c>
      <c r="AB7" s="10">
        <v>44</v>
      </c>
      <c r="AC7" s="10">
        <v>37</v>
      </c>
      <c r="AD7" s="10">
        <v>15</v>
      </c>
      <c r="AE7" s="10"/>
      <c r="AF7" s="10">
        <v>382</v>
      </c>
      <c r="AG7" s="10">
        <v>257</v>
      </c>
      <c r="AH7" s="10"/>
      <c r="AI7" s="10">
        <v>128</v>
      </c>
      <c r="AJ7" s="10">
        <v>41</v>
      </c>
      <c r="AK7" s="10">
        <v>151</v>
      </c>
      <c r="AL7" s="10"/>
      <c r="AM7" s="10">
        <v>40</v>
      </c>
      <c r="AN7" s="10">
        <v>29</v>
      </c>
      <c r="AO7" s="10">
        <v>68</v>
      </c>
      <c r="AP7" s="10"/>
      <c r="AQ7" s="10">
        <v>320</v>
      </c>
      <c r="AR7" s="10">
        <v>325</v>
      </c>
      <c r="AS7" s="10"/>
      <c r="AT7" s="10">
        <v>164</v>
      </c>
      <c r="AU7" s="10">
        <v>465</v>
      </c>
      <c r="AV7" s="10"/>
      <c r="AW7" s="10">
        <v>166</v>
      </c>
      <c r="AX7" s="10">
        <v>471</v>
      </c>
      <c r="AY7" s="10"/>
      <c r="AZ7" s="10">
        <v>277</v>
      </c>
      <c r="BA7" s="10">
        <v>362</v>
      </c>
      <c r="BB7" s="10"/>
      <c r="BC7" s="10">
        <v>177</v>
      </c>
      <c r="BD7" s="10">
        <v>111</v>
      </c>
      <c r="BE7" s="10"/>
      <c r="BF7" s="10">
        <v>64</v>
      </c>
      <c r="BG7" s="10">
        <v>113</v>
      </c>
      <c r="BH7" s="10"/>
      <c r="BI7" s="10">
        <v>53</v>
      </c>
      <c r="BJ7" s="10">
        <v>588</v>
      </c>
      <c r="BK7" s="10"/>
      <c r="BL7" s="10">
        <v>243</v>
      </c>
      <c r="BM7" s="10">
        <v>389</v>
      </c>
    </row>
    <row r="8" spans="2:65" x14ac:dyDescent="0.3">
      <c r="B8" s="14" t="s">
        <v>476</v>
      </c>
      <c r="C8" s="13">
        <v>0.239567233384853</v>
      </c>
      <c r="D8" s="13">
        <v>0.25742574257425699</v>
      </c>
      <c r="E8" s="13">
        <v>0.22647058823529401</v>
      </c>
      <c r="F8" s="13"/>
      <c r="G8" s="13">
        <v>0.265060240963855</v>
      </c>
      <c r="H8" s="13">
        <v>0.25543478260869601</v>
      </c>
      <c r="I8" s="13">
        <v>0.26229508196721302</v>
      </c>
      <c r="J8" s="13">
        <v>0.22429906542056099</v>
      </c>
      <c r="K8" s="13">
        <v>0.19402985074626899</v>
      </c>
      <c r="L8" s="13">
        <v>0.202380952380952</v>
      </c>
      <c r="M8" s="13"/>
      <c r="N8" s="13">
        <v>0.23749999999999999</v>
      </c>
      <c r="O8" s="13">
        <v>0.20945945945945901</v>
      </c>
      <c r="P8" s="13">
        <v>0.26595744680851102</v>
      </c>
      <c r="Q8" s="13">
        <v>0.26751592356687898</v>
      </c>
      <c r="R8" s="13"/>
      <c r="S8" s="13">
        <v>0.218978102189781</v>
      </c>
      <c r="T8" s="13">
        <v>0.20270270270270299</v>
      </c>
      <c r="U8" s="13">
        <v>0.27272727272727298</v>
      </c>
      <c r="V8" s="13">
        <v>0.230769230769231</v>
      </c>
      <c r="W8" s="13">
        <v>0.25757575757575801</v>
      </c>
      <c r="X8" s="13">
        <v>0.31506849315068503</v>
      </c>
      <c r="Y8" s="13">
        <v>0.162790697674419</v>
      </c>
      <c r="Z8" s="13">
        <v>9.0909090909090898E-2</v>
      </c>
      <c r="AA8" s="13">
        <v>0.293333333333333</v>
      </c>
      <c r="AB8" s="13">
        <v>0.18181818181818199</v>
      </c>
      <c r="AC8" s="13">
        <v>0.32432432432432401</v>
      </c>
      <c r="AD8" s="13">
        <v>0.133333333333333</v>
      </c>
      <c r="AE8" s="13"/>
      <c r="AF8" s="13">
        <v>0.232984293193717</v>
      </c>
      <c r="AG8" s="13">
        <v>0.25291828793774301</v>
      </c>
      <c r="AH8" s="13"/>
      <c r="AI8" s="13">
        <v>0.203125</v>
      </c>
      <c r="AJ8" s="13">
        <v>0.34146341463414598</v>
      </c>
      <c r="AK8" s="13">
        <v>0.22516556291390699</v>
      </c>
      <c r="AL8" s="13"/>
      <c r="AM8" s="13">
        <v>0.27500000000000002</v>
      </c>
      <c r="AN8" s="13">
        <v>0.31034482758620702</v>
      </c>
      <c r="AO8" s="13">
        <v>0.191176470588235</v>
      </c>
      <c r="AP8" s="13"/>
      <c r="AQ8" s="13">
        <v>0.30937500000000001</v>
      </c>
      <c r="AR8" s="13">
        <v>0.16923076923076899</v>
      </c>
      <c r="AS8" s="13"/>
      <c r="AT8" s="13">
        <v>0.26829268292682901</v>
      </c>
      <c r="AU8" s="13">
        <v>0.23010752688172001</v>
      </c>
      <c r="AV8" s="13"/>
      <c r="AW8" s="13">
        <v>0.19277108433734899</v>
      </c>
      <c r="AX8" s="13">
        <v>0.25053078556263297</v>
      </c>
      <c r="AY8" s="13"/>
      <c r="AZ8" s="13">
        <v>0.18411552346570401</v>
      </c>
      <c r="BA8" s="13">
        <v>0.28453038674033099</v>
      </c>
      <c r="BB8" s="13"/>
      <c r="BC8" s="13">
        <v>0.27683615819209001</v>
      </c>
      <c r="BD8" s="13">
        <v>0.162162162162162</v>
      </c>
      <c r="BE8" s="13"/>
      <c r="BF8" s="13">
        <v>0.359375</v>
      </c>
      <c r="BG8" s="13">
        <v>0.23008849557522101</v>
      </c>
      <c r="BH8" s="13"/>
      <c r="BI8" s="13">
        <v>0.28301886792452802</v>
      </c>
      <c r="BJ8" s="13">
        <v>0.23469387755102</v>
      </c>
      <c r="BK8" s="13"/>
      <c r="BL8" s="13">
        <v>0.18106995884773699</v>
      </c>
      <c r="BM8" s="13">
        <v>0.27249357326478102</v>
      </c>
    </row>
    <row r="9" spans="2:65" ht="28.8" x14ac:dyDescent="0.3">
      <c r="B9" s="14" t="s">
        <v>477</v>
      </c>
      <c r="C9" s="13">
        <v>0.65687789799072605</v>
      </c>
      <c r="D9" s="13">
        <v>0.64686468646864703</v>
      </c>
      <c r="E9" s="13">
        <v>0.66176470588235303</v>
      </c>
      <c r="F9" s="13"/>
      <c r="G9" s="13">
        <v>0.66265060240963902</v>
      </c>
      <c r="H9" s="13">
        <v>0.61956521739130399</v>
      </c>
      <c r="I9" s="13">
        <v>0.64754098360655699</v>
      </c>
      <c r="J9" s="13">
        <v>0.644859813084112</v>
      </c>
      <c r="K9" s="13">
        <v>0.70149253731343297</v>
      </c>
      <c r="L9" s="13">
        <v>0.72619047619047605</v>
      </c>
      <c r="M9" s="13"/>
      <c r="N9" s="13">
        <v>0.67916666666666703</v>
      </c>
      <c r="O9" s="13">
        <v>0.64864864864864902</v>
      </c>
      <c r="P9" s="13">
        <v>0.62765957446808496</v>
      </c>
      <c r="Q9" s="13">
        <v>0.63057324840764295</v>
      </c>
      <c r="R9" s="13"/>
      <c r="S9" s="13">
        <v>0.70072992700729897</v>
      </c>
      <c r="T9" s="13">
        <v>0.67567567567567599</v>
      </c>
      <c r="U9" s="13">
        <v>0.69696969696969702</v>
      </c>
      <c r="V9" s="13">
        <v>0.61538461538461497</v>
      </c>
      <c r="W9" s="13">
        <v>0.62121212121212099</v>
      </c>
      <c r="X9" s="13">
        <v>0.58904109589041098</v>
      </c>
      <c r="Y9" s="13">
        <v>0.69767441860465096</v>
      </c>
      <c r="Z9" s="13">
        <v>0.90909090909090895</v>
      </c>
      <c r="AA9" s="13">
        <v>0.6</v>
      </c>
      <c r="AB9" s="13">
        <v>0.70454545454545503</v>
      </c>
      <c r="AC9" s="13">
        <v>0.56756756756756799</v>
      </c>
      <c r="AD9" s="13">
        <v>0.73333333333333295</v>
      </c>
      <c r="AE9" s="13"/>
      <c r="AF9" s="13">
        <v>0.67277486910994799</v>
      </c>
      <c r="AG9" s="13">
        <v>0.63424124513618696</v>
      </c>
      <c r="AH9" s="13"/>
      <c r="AI9" s="13">
        <v>0.6953125</v>
      </c>
      <c r="AJ9" s="13">
        <v>0.53658536585365901</v>
      </c>
      <c r="AK9" s="13">
        <v>0.67549668874172197</v>
      </c>
      <c r="AL9" s="13"/>
      <c r="AM9" s="13">
        <v>0.67500000000000004</v>
      </c>
      <c r="AN9" s="13">
        <v>0.62068965517241403</v>
      </c>
      <c r="AO9" s="13">
        <v>0.61764705882352899</v>
      </c>
      <c r="AP9" s="13"/>
      <c r="AQ9" s="13">
        <v>0.58750000000000002</v>
      </c>
      <c r="AR9" s="13">
        <v>0.72615384615384604</v>
      </c>
      <c r="AS9" s="13"/>
      <c r="AT9" s="13">
        <v>0.60365853658536595</v>
      </c>
      <c r="AU9" s="13">
        <v>0.67526881720430099</v>
      </c>
      <c r="AV9" s="13"/>
      <c r="AW9" s="13">
        <v>0.71084337349397597</v>
      </c>
      <c r="AX9" s="13">
        <v>0.64118895966029699</v>
      </c>
      <c r="AY9" s="13"/>
      <c r="AZ9" s="13">
        <v>0.70758122743682295</v>
      </c>
      <c r="BA9" s="13">
        <v>0.61602209944751396</v>
      </c>
      <c r="BB9" s="13"/>
      <c r="BC9" s="13">
        <v>0.63276836158192096</v>
      </c>
      <c r="BD9" s="13">
        <v>0.65765765765765805</v>
      </c>
      <c r="BE9" s="13"/>
      <c r="BF9" s="13">
        <v>0.59375</v>
      </c>
      <c r="BG9" s="13">
        <v>0.65486725663716805</v>
      </c>
      <c r="BH9" s="13"/>
      <c r="BI9" s="13">
        <v>0.679245283018868</v>
      </c>
      <c r="BJ9" s="13">
        <v>0.65816326530612201</v>
      </c>
      <c r="BK9" s="13"/>
      <c r="BL9" s="13">
        <v>0.73251028806584395</v>
      </c>
      <c r="BM9" s="13">
        <v>0.62467866323907495</v>
      </c>
    </row>
    <row r="10" spans="2:65" x14ac:dyDescent="0.3">
      <c r="B10" s="14" t="s">
        <v>75</v>
      </c>
      <c r="C10" s="22">
        <v>0.10355486862442</v>
      </c>
      <c r="D10" s="22">
        <v>9.5709570957095702E-2</v>
      </c>
      <c r="E10" s="22">
        <v>0.111764705882353</v>
      </c>
      <c r="F10" s="22"/>
      <c r="G10" s="22">
        <v>7.2289156626505993E-2</v>
      </c>
      <c r="H10" s="22">
        <v>0.125</v>
      </c>
      <c r="I10" s="22">
        <v>9.0163934426229497E-2</v>
      </c>
      <c r="J10" s="22">
        <v>0.13084112149532701</v>
      </c>
      <c r="K10" s="22">
        <v>0.104477611940299</v>
      </c>
      <c r="L10" s="22">
        <v>7.1428571428571397E-2</v>
      </c>
      <c r="M10" s="22"/>
      <c r="N10" s="22">
        <v>8.3333333333333301E-2</v>
      </c>
      <c r="O10" s="22">
        <v>0.141891891891892</v>
      </c>
      <c r="P10" s="22">
        <v>0.10638297872340401</v>
      </c>
      <c r="Q10" s="22">
        <v>0.101910828025478</v>
      </c>
      <c r="R10" s="22"/>
      <c r="S10" s="22">
        <v>8.0291970802919693E-2</v>
      </c>
      <c r="T10" s="22">
        <v>0.121621621621622</v>
      </c>
      <c r="U10" s="22">
        <v>3.03030303030303E-2</v>
      </c>
      <c r="V10" s="22">
        <v>0.15384615384615399</v>
      </c>
      <c r="W10" s="22">
        <v>0.12121212121212099</v>
      </c>
      <c r="X10" s="22">
        <v>9.5890410958904104E-2</v>
      </c>
      <c r="Y10" s="22">
        <v>0.13953488372093001</v>
      </c>
      <c r="Z10" s="22">
        <v>0</v>
      </c>
      <c r="AA10" s="22">
        <v>0.10666666666666701</v>
      </c>
      <c r="AB10" s="22">
        <v>0.11363636363636399</v>
      </c>
      <c r="AC10" s="22">
        <v>0.108108108108108</v>
      </c>
      <c r="AD10" s="22">
        <v>0.133333333333333</v>
      </c>
      <c r="AE10" s="22"/>
      <c r="AF10" s="22">
        <v>9.4240837696335095E-2</v>
      </c>
      <c r="AG10" s="22">
        <v>0.11284046692607</v>
      </c>
      <c r="AH10" s="22"/>
      <c r="AI10" s="22">
        <v>0.1015625</v>
      </c>
      <c r="AJ10" s="22">
        <v>0.12195121951219499</v>
      </c>
      <c r="AK10" s="22">
        <v>9.9337748344370896E-2</v>
      </c>
      <c r="AL10" s="22"/>
      <c r="AM10" s="22">
        <v>0.05</v>
      </c>
      <c r="AN10" s="22">
        <v>6.8965517241379296E-2</v>
      </c>
      <c r="AO10" s="22">
        <v>0.191176470588235</v>
      </c>
      <c r="AP10" s="22"/>
      <c r="AQ10" s="22">
        <v>0.10312499999999999</v>
      </c>
      <c r="AR10" s="22">
        <v>0.104615384615385</v>
      </c>
      <c r="AS10" s="22"/>
      <c r="AT10" s="22">
        <v>0.12804878048780499</v>
      </c>
      <c r="AU10" s="22">
        <v>9.4623655913978505E-2</v>
      </c>
      <c r="AV10" s="22"/>
      <c r="AW10" s="22">
        <v>9.6385542168674704E-2</v>
      </c>
      <c r="AX10" s="22">
        <v>0.10828025477707</v>
      </c>
      <c r="AY10" s="22"/>
      <c r="AZ10" s="22">
        <v>0.10830324909747301</v>
      </c>
      <c r="BA10" s="22">
        <v>9.9447513812154706E-2</v>
      </c>
      <c r="BB10" s="22"/>
      <c r="BC10" s="22">
        <v>9.03954802259887E-2</v>
      </c>
      <c r="BD10" s="22">
        <v>0.18018018018018001</v>
      </c>
      <c r="BE10" s="22"/>
      <c r="BF10" s="22">
        <v>4.6875E-2</v>
      </c>
      <c r="BG10" s="22">
        <v>0.11504424778761101</v>
      </c>
      <c r="BH10" s="22"/>
      <c r="BI10" s="22">
        <v>3.77358490566038E-2</v>
      </c>
      <c r="BJ10" s="22">
        <v>0.107142857142857</v>
      </c>
      <c r="BK10" s="22"/>
      <c r="BL10" s="22">
        <v>8.6419753086419707E-2</v>
      </c>
      <c r="BM10" s="22">
        <v>0.102827763496144</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647</v>
      </c>
      <c r="D7" s="10">
        <v>303</v>
      </c>
      <c r="E7" s="10">
        <v>340</v>
      </c>
      <c r="F7" s="10"/>
      <c r="G7" s="10">
        <v>83</v>
      </c>
      <c r="H7" s="10">
        <v>184</v>
      </c>
      <c r="I7" s="10">
        <v>122</v>
      </c>
      <c r="J7" s="10">
        <v>107</v>
      </c>
      <c r="K7" s="10">
        <v>67</v>
      </c>
      <c r="L7" s="10">
        <v>84</v>
      </c>
      <c r="M7" s="10"/>
      <c r="N7" s="10">
        <v>240</v>
      </c>
      <c r="O7" s="10">
        <v>148</v>
      </c>
      <c r="P7" s="10">
        <v>94</v>
      </c>
      <c r="Q7" s="10">
        <v>157</v>
      </c>
      <c r="R7" s="10"/>
      <c r="S7" s="10">
        <v>137</v>
      </c>
      <c r="T7" s="10">
        <v>74</v>
      </c>
      <c r="U7" s="10">
        <v>33</v>
      </c>
      <c r="V7" s="10">
        <v>39</v>
      </c>
      <c r="W7" s="10">
        <v>66</v>
      </c>
      <c r="X7" s="10">
        <v>73</v>
      </c>
      <c r="Y7" s="10">
        <v>43</v>
      </c>
      <c r="Z7" s="10">
        <v>11</v>
      </c>
      <c r="AA7" s="10">
        <v>75</v>
      </c>
      <c r="AB7" s="10">
        <v>44</v>
      </c>
      <c r="AC7" s="10">
        <v>37</v>
      </c>
      <c r="AD7" s="10">
        <v>15</v>
      </c>
      <c r="AE7" s="10"/>
      <c r="AF7" s="10">
        <v>382</v>
      </c>
      <c r="AG7" s="10">
        <v>257</v>
      </c>
      <c r="AH7" s="10"/>
      <c r="AI7" s="10">
        <v>128</v>
      </c>
      <c r="AJ7" s="10">
        <v>41</v>
      </c>
      <c r="AK7" s="10">
        <v>151</v>
      </c>
      <c r="AL7" s="10"/>
      <c r="AM7" s="10">
        <v>40</v>
      </c>
      <c r="AN7" s="10">
        <v>29</v>
      </c>
      <c r="AO7" s="10">
        <v>68</v>
      </c>
      <c r="AP7" s="10"/>
      <c r="AQ7" s="10">
        <v>320</v>
      </c>
      <c r="AR7" s="10">
        <v>325</v>
      </c>
      <c r="AS7" s="10"/>
      <c r="AT7" s="10">
        <v>164</v>
      </c>
      <c r="AU7" s="10">
        <v>465</v>
      </c>
      <c r="AV7" s="10"/>
      <c r="AW7" s="10">
        <v>166</v>
      </c>
      <c r="AX7" s="10">
        <v>471</v>
      </c>
      <c r="AY7" s="10"/>
      <c r="AZ7" s="10">
        <v>277</v>
      </c>
      <c r="BA7" s="10">
        <v>362</v>
      </c>
      <c r="BB7" s="10"/>
      <c r="BC7" s="10">
        <v>177</v>
      </c>
      <c r="BD7" s="10">
        <v>111</v>
      </c>
      <c r="BE7" s="10"/>
      <c r="BF7" s="10">
        <v>64</v>
      </c>
      <c r="BG7" s="10">
        <v>113</v>
      </c>
      <c r="BH7" s="10"/>
      <c r="BI7" s="10">
        <v>53</v>
      </c>
      <c r="BJ7" s="10">
        <v>588</v>
      </c>
      <c r="BK7" s="10"/>
      <c r="BL7" s="10">
        <v>243</v>
      </c>
      <c r="BM7" s="10">
        <v>389</v>
      </c>
    </row>
    <row r="8" spans="2:65" x14ac:dyDescent="0.3">
      <c r="B8" s="14" t="s">
        <v>476</v>
      </c>
      <c r="C8" s="13">
        <v>0.21792890262751199</v>
      </c>
      <c r="D8" s="13">
        <v>0.21782178217821799</v>
      </c>
      <c r="E8" s="13">
        <v>0.217647058823529</v>
      </c>
      <c r="F8" s="13"/>
      <c r="G8" s="13">
        <v>0.25301204819277101</v>
      </c>
      <c r="H8" s="13">
        <v>0.25</v>
      </c>
      <c r="I8" s="13">
        <v>0.24590163934426201</v>
      </c>
      <c r="J8" s="13">
        <v>0.177570093457944</v>
      </c>
      <c r="K8" s="13">
        <v>0.19402985074626899</v>
      </c>
      <c r="L8" s="13">
        <v>0.14285714285714299</v>
      </c>
      <c r="M8" s="13"/>
      <c r="N8" s="13">
        <v>0.22083333333333299</v>
      </c>
      <c r="O8" s="13">
        <v>0.162162162162162</v>
      </c>
      <c r="P8" s="13">
        <v>0.22340425531914901</v>
      </c>
      <c r="Q8" s="13">
        <v>0.26751592356687898</v>
      </c>
      <c r="R8" s="13"/>
      <c r="S8" s="13">
        <v>0.18248175182481799</v>
      </c>
      <c r="T8" s="13">
        <v>0.18918918918918901</v>
      </c>
      <c r="U8" s="13">
        <v>0.24242424242424199</v>
      </c>
      <c r="V8" s="13">
        <v>0.17948717948717899</v>
      </c>
      <c r="W8" s="13">
        <v>0.24242424242424199</v>
      </c>
      <c r="X8" s="13">
        <v>0.301369863013699</v>
      </c>
      <c r="Y8" s="13">
        <v>0.186046511627907</v>
      </c>
      <c r="Z8" s="13">
        <v>9.0909090909090898E-2</v>
      </c>
      <c r="AA8" s="13">
        <v>0.266666666666667</v>
      </c>
      <c r="AB8" s="13">
        <v>0.18181818181818199</v>
      </c>
      <c r="AC8" s="13">
        <v>0.29729729729729698</v>
      </c>
      <c r="AD8" s="13">
        <v>6.6666666666666693E-2</v>
      </c>
      <c r="AE8" s="13"/>
      <c r="AF8" s="13">
        <v>0.23036649214659699</v>
      </c>
      <c r="AG8" s="13">
        <v>0.202334630350195</v>
      </c>
      <c r="AH8" s="13"/>
      <c r="AI8" s="13">
        <v>0.1875</v>
      </c>
      <c r="AJ8" s="13">
        <v>0.31707317073170699</v>
      </c>
      <c r="AK8" s="13">
        <v>0.21854304635761601</v>
      </c>
      <c r="AL8" s="13"/>
      <c r="AM8" s="13">
        <v>0.25</v>
      </c>
      <c r="AN8" s="13">
        <v>0.31034482758620702</v>
      </c>
      <c r="AO8" s="13">
        <v>0.191176470588235</v>
      </c>
      <c r="AP8" s="13"/>
      <c r="AQ8" s="13">
        <v>0.28437499999999999</v>
      </c>
      <c r="AR8" s="13">
        <v>0.15076923076923099</v>
      </c>
      <c r="AS8" s="13"/>
      <c r="AT8" s="13">
        <v>0.25</v>
      </c>
      <c r="AU8" s="13">
        <v>0.204301075268817</v>
      </c>
      <c r="AV8" s="13"/>
      <c r="AW8" s="13">
        <v>0.186746987951807</v>
      </c>
      <c r="AX8" s="13">
        <v>0.227176220806794</v>
      </c>
      <c r="AY8" s="13"/>
      <c r="AZ8" s="13">
        <v>0.17689530685920599</v>
      </c>
      <c r="BA8" s="13">
        <v>0.25138121546961301</v>
      </c>
      <c r="BB8" s="13"/>
      <c r="BC8" s="13">
        <v>0.25423728813559299</v>
      </c>
      <c r="BD8" s="13">
        <v>0.18018018018018001</v>
      </c>
      <c r="BE8" s="13"/>
      <c r="BF8" s="13">
        <v>0.3125</v>
      </c>
      <c r="BG8" s="13">
        <v>0.221238938053097</v>
      </c>
      <c r="BH8" s="13"/>
      <c r="BI8" s="13">
        <v>0.28301886792452802</v>
      </c>
      <c r="BJ8" s="13">
        <v>0.210884353741497</v>
      </c>
      <c r="BK8" s="13"/>
      <c r="BL8" s="13">
        <v>0.172839506172839</v>
      </c>
      <c r="BM8" s="13">
        <v>0.241645244215938</v>
      </c>
    </row>
    <row r="9" spans="2:65" ht="28.8" x14ac:dyDescent="0.3">
      <c r="B9" s="14" t="s">
        <v>477</v>
      </c>
      <c r="C9" s="13">
        <v>0.68469860896445101</v>
      </c>
      <c r="D9" s="13">
        <v>0.68976897689769001</v>
      </c>
      <c r="E9" s="13">
        <v>0.67941176470588205</v>
      </c>
      <c r="F9" s="13"/>
      <c r="G9" s="13">
        <v>0.65060240963855398</v>
      </c>
      <c r="H9" s="13">
        <v>0.65217391304347805</v>
      </c>
      <c r="I9" s="13">
        <v>0.63934426229508201</v>
      </c>
      <c r="J9" s="13">
        <v>0.71962616822429903</v>
      </c>
      <c r="K9" s="13">
        <v>0.70149253731343297</v>
      </c>
      <c r="L9" s="13">
        <v>0.797619047619048</v>
      </c>
      <c r="M9" s="13"/>
      <c r="N9" s="13">
        <v>0.70833333333333304</v>
      </c>
      <c r="O9" s="13">
        <v>0.70270270270270296</v>
      </c>
      <c r="P9" s="13">
        <v>0.680851063829787</v>
      </c>
      <c r="Q9" s="13">
        <v>0.62420382165605104</v>
      </c>
      <c r="R9" s="13"/>
      <c r="S9" s="13">
        <v>0.75912408759124095</v>
      </c>
      <c r="T9" s="13">
        <v>0.71621621621621601</v>
      </c>
      <c r="U9" s="13">
        <v>0.69696969696969702</v>
      </c>
      <c r="V9" s="13">
        <v>0.69230769230769196</v>
      </c>
      <c r="W9" s="13">
        <v>0.63636363636363602</v>
      </c>
      <c r="X9" s="13">
        <v>0.58904109589041098</v>
      </c>
      <c r="Y9" s="13">
        <v>0.67441860465116299</v>
      </c>
      <c r="Z9" s="13">
        <v>0.90909090909090895</v>
      </c>
      <c r="AA9" s="13">
        <v>0.62666666666666704</v>
      </c>
      <c r="AB9" s="13">
        <v>0.70454545454545503</v>
      </c>
      <c r="AC9" s="13">
        <v>0.59459459459459496</v>
      </c>
      <c r="AD9" s="13">
        <v>0.8</v>
      </c>
      <c r="AE9" s="13"/>
      <c r="AF9" s="13">
        <v>0.68848167539267002</v>
      </c>
      <c r="AG9" s="13">
        <v>0.68093385214007796</v>
      </c>
      <c r="AH9" s="13"/>
      <c r="AI9" s="13">
        <v>0.7421875</v>
      </c>
      <c r="AJ9" s="13">
        <v>0.58536585365853699</v>
      </c>
      <c r="AK9" s="13">
        <v>0.67549668874172197</v>
      </c>
      <c r="AL9" s="13"/>
      <c r="AM9" s="13">
        <v>0.7</v>
      </c>
      <c r="AN9" s="13">
        <v>0.62068965517241403</v>
      </c>
      <c r="AO9" s="13">
        <v>0.69117647058823495</v>
      </c>
      <c r="AP9" s="13"/>
      <c r="AQ9" s="13">
        <v>0.61875000000000002</v>
      </c>
      <c r="AR9" s="13">
        <v>0.75076923076923097</v>
      </c>
      <c r="AS9" s="13"/>
      <c r="AT9" s="13">
        <v>0.63414634146341498</v>
      </c>
      <c r="AU9" s="13">
        <v>0.70322580645161303</v>
      </c>
      <c r="AV9" s="13"/>
      <c r="AW9" s="13">
        <v>0.73493975903614495</v>
      </c>
      <c r="AX9" s="13">
        <v>0.67091295116772798</v>
      </c>
      <c r="AY9" s="13"/>
      <c r="AZ9" s="13">
        <v>0.71841155234656995</v>
      </c>
      <c r="BA9" s="13">
        <v>0.65745856353591203</v>
      </c>
      <c r="BB9" s="13"/>
      <c r="BC9" s="13">
        <v>0.66101694915254205</v>
      </c>
      <c r="BD9" s="13">
        <v>0.68468468468468502</v>
      </c>
      <c r="BE9" s="13"/>
      <c r="BF9" s="13">
        <v>0.65625</v>
      </c>
      <c r="BG9" s="13">
        <v>0.66371681415929196</v>
      </c>
      <c r="BH9" s="13"/>
      <c r="BI9" s="13">
        <v>0.679245283018868</v>
      </c>
      <c r="BJ9" s="13">
        <v>0.68877551020408201</v>
      </c>
      <c r="BK9" s="13"/>
      <c r="BL9" s="13">
        <v>0.74074074074074103</v>
      </c>
      <c r="BM9" s="13">
        <v>0.66323907455012898</v>
      </c>
    </row>
    <row r="10" spans="2:65" x14ac:dyDescent="0.3">
      <c r="B10" s="14" t="s">
        <v>75</v>
      </c>
      <c r="C10" s="22">
        <v>9.7372488408037097E-2</v>
      </c>
      <c r="D10" s="22">
        <v>9.2409240924092403E-2</v>
      </c>
      <c r="E10" s="22">
        <v>0.10294117647058799</v>
      </c>
      <c r="F10" s="22"/>
      <c r="G10" s="22">
        <v>9.6385542168674704E-2</v>
      </c>
      <c r="H10" s="22">
        <v>9.7826086956521702E-2</v>
      </c>
      <c r="I10" s="22">
        <v>0.114754098360656</v>
      </c>
      <c r="J10" s="22">
        <v>0.10280373831775701</v>
      </c>
      <c r="K10" s="22">
        <v>0.104477611940299</v>
      </c>
      <c r="L10" s="22">
        <v>5.95238095238095E-2</v>
      </c>
      <c r="M10" s="22"/>
      <c r="N10" s="22">
        <v>7.0833333333333304E-2</v>
      </c>
      <c r="O10" s="22">
        <v>0.135135135135135</v>
      </c>
      <c r="P10" s="22">
        <v>9.5744680851063801E-2</v>
      </c>
      <c r="Q10" s="22">
        <v>0.10828025477707</v>
      </c>
      <c r="R10" s="22"/>
      <c r="S10" s="22">
        <v>5.8394160583941597E-2</v>
      </c>
      <c r="T10" s="22">
        <v>9.45945945945946E-2</v>
      </c>
      <c r="U10" s="22">
        <v>6.0606060606060601E-2</v>
      </c>
      <c r="V10" s="22">
        <v>0.128205128205128</v>
      </c>
      <c r="W10" s="22">
        <v>0.12121212121212099</v>
      </c>
      <c r="X10" s="22">
        <v>0.10958904109589</v>
      </c>
      <c r="Y10" s="22">
        <v>0.13953488372093001</v>
      </c>
      <c r="Z10" s="22">
        <v>0</v>
      </c>
      <c r="AA10" s="22">
        <v>0.10666666666666701</v>
      </c>
      <c r="AB10" s="22">
        <v>0.11363636363636399</v>
      </c>
      <c r="AC10" s="22">
        <v>0.108108108108108</v>
      </c>
      <c r="AD10" s="22">
        <v>0.133333333333333</v>
      </c>
      <c r="AE10" s="22"/>
      <c r="AF10" s="22">
        <v>8.1151832460733E-2</v>
      </c>
      <c r="AG10" s="22">
        <v>0.116731517509728</v>
      </c>
      <c r="AH10" s="22"/>
      <c r="AI10" s="22">
        <v>7.03125E-2</v>
      </c>
      <c r="AJ10" s="22">
        <v>9.7560975609756101E-2</v>
      </c>
      <c r="AK10" s="22">
        <v>0.105960264900662</v>
      </c>
      <c r="AL10" s="22"/>
      <c r="AM10" s="22">
        <v>0.05</v>
      </c>
      <c r="AN10" s="22">
        <v>6.8965517241379296E-2</v>
      </c>
      <c r="AO10" s="22">
        <v>0.11764705882352899</v>
      </c>
      <c r="AP10" s="22"/>
      <c r="AQ10" s="22">
        <v>9.6875000000000003E-2</v>
      </c>
      <c r="AR10" s="22">
        <v>9.8461538461538503E-2</v>
      </c>
      <c r="AS10" s="22"/>
      <c r="AT10" s="22">
        <v>0.115853658536585</v>
      </c>
      <c r="AU10" s="22">
        <v>9.2473118279569902E-2</v>
      </c>
      <c r="AV10" s="22"/>
      <c r="AW10" s="22">
        <v>7.8313253012048195E-2</v>
      </c>
      <c r="AX10" s="22">
        <v>0.101910828025478</v>
      </c>
      <c r="AY10" s="22"/>
      <c r="AZ10" s="22">
        <v>0.104693140794224</v>
      </c>
      <c r="BA10" s="22">
        <v>9.11602209944751E-2</v>
      </c>
      <c r="BB10" s="22"/>
      <c r="BC10" s="22">
        <v>8.4745762711864403E-2</v>
      </c>
      <c r="BD10" s="22">
        <v>0.135135135135135</v>
      </c>
      <c r="BE10" s="22"/>
      <c r="BF10" s="22">
        <v>3.125E-2</v>
      </c>
      <c r="BG10" s="22">
        <v>0.11504424778761101</v>
      </c>
      <c r="BH10" s="22"/>
      <c r="BI10" s="22">
        <v>3.77358490566038E-2</v>
      </c>
      <c r="BJ10" s="22">
        <v>0.10034013605442201</v>
      </c>
      <c r="BK10" s="22"/>
      <c r="BL10" s="22">
        <v>8.6419753086419707E-2</v>
      </c>
      <c r="BM10" s="22">
        <v>9.51156812339332E-2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489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647</v>
      </c>
      <c r="D7" s="10">
        <v>303</v>
      </c>
      <c r="E7" s="10">
        <v>340</v>
      </c>
      <c r="F7" s="10"/>
      <c r="G7" s="10">
        <v>83</v>
      </c>
      <c r="H7" s="10">
        <v>184</v>
      </c>
      <c r="I7" s="10">
        <v>122</v>
      </c>
      <c r="J7" s="10">
        <v>107</v>
      </c>
      <c r="K7" s="10">
        <v>67</v>
      </c>
      <c r="L7" s="10">
        <v>84</v>
      </c>
      <c r="M7" s="10"/>
      <c r="N7" s="10">
        <v>240</v>
      </c>
      <c r="O7" s="10">
        <v>148</v>
      </c>
      <c r="P7" s="10">
        <v>94</v>
      </c>
      <c r="Q7" s="10">
        <v>157</v>
      </c>
      <c r="R7" s="10"/>
      <c r="S7" s="10">
        <v>137</v>
      </c>
      <c r="T7" s="10">
        <v>74</v>
      </c>
      <c r="U7" s="10">
        <v>33</v>
      </c>
      <c r="V7" s="10">
        <v>39</v>
      </c>
      <c r="W7" s="10">
        <v>66</v>
      </c>
      <c r="X7" s="10">
        <v>73</v>
      </c>
      <c r="Y7" s="10">
        <v>43</v>
      </c>
      <c r="Z7" s="10">
        <v>11</v>
      </c>
      <c r="AA7" s="10">
        <v>75</v>
      </c>
      <c r="AB7" s="10">
        <v>44</v>
      </c>
      <c r="AC7" s="10">
        <v>37</v>
      </c>
      <c r="AD7" s="10">
        <v>15</v>
      </c>
      <c r="AE7" s="10"/>
      <c r="AF7" s="10">
        <v>382</v>
      </c>
      <c r="AG7" s="10">
        <v>257</v>
      </c>
      <c r="AH7" s="10"/>
      <c r="AI7" s="10">
        <v>128</v>
      </c>
      <c r="AJ7" s="10">
        <v>41</v>
      </c>
      <c r="AK7" s="10">
        <v>151</v>
      </c>
      <c r="AL7" s="10"/>
      <c r="AM7" s="10">
        <v>40</v>
      </c>
      <c r="AN7" s="10">
        <v>29</v>
      </c>
      <c r="AO7" s="10">
        <v>68</v>
      </c>
      <c r="AP7" s="10"/>
      <c r="AQ7" s="10">
        <v>320</v>
      </c>
      <c r="AR7" s="10">
        <v>325</v>
      </c>
      <c r="AS7" s="10"/>
      <c r="AT7" s="10">
        <v>164</v>
      </c>
      <c r="AU7" s="10">
        <v>465</v>
      </c>
      <c r="AV7" s="10"/>
      <c r="AW7" s="10">
        <v>166</v>
      </c>
      <c r="AX7" s="10">
        <v>471</v>
      </c>
      <c r="AY7" s="10"/>
      <c r="AZ7" s="10">
        <v>277</v>
      </c>
      <c r="BA7" s="10">
        <v>362</v>
      </c>
      <c r="BB7" s="10"/>
      <c r="BC7" s="10">
        <v>177</v>
      </c>
      <c r="BD7" s="10">
        <v>111</v>
      </c>
      <c r="BE7" s="10"/>
      <c r="BF7" s="10">
        <v>64</v>
      </c>
      <c r="BG7" s="10">
        <v>113</v>
      </c>
      <c r="BH7" s="10"/>
      <c r="BI7" s="10">
        <v>53</v>
      </c>
      <c r="BJ7" s="10">
        <v>588</v>
      </c>
      <c r="BK7" s="10"/>
      <c r="BL7" s="10">
        <v>243</v>
      </c>
      <c r="BM7" s="10">
        <v>389</v>
      </c>
    </row>
    <row r="8" spans="2:65" x14ac:dyDescent="0.3">
      <c r="B8" s="14" t="s">
        <v>476</v>
      </c>
      <c r="C8" s="13">
        <v>0.194744976816074</v>
      </c>
      <c r="D8" s="13">
        <v>0.21452145214521501</v>
      </c>
      <c r="E8" s="13">
        <v>0.17647058823529399</v>
      </c>
      <c r="F8" s="13"/>
      <c r="G8" s="13">
        <v>0.240963855421687</v>
      </c>
      <c r="H8" s="13">
        <v>0.22826086956521699</v>
      </c>
      <c r="I8" s="13">
        <v>0.188524590163934</v>
      </c>
      <c r="J8" s="13">
        <v>0.168224299065421</v>
      </c>
      <c r="K8" s="13">
        <v>0.17910447761194001</v>
      </c>
      <c r="L8" s="13">
        <v>0.13095238095238099</v>
      </c>
      <c r="M8" s="13"/>
      <c r="N8" s="13">
        <v>0.17499999999999999</v>
      </c>
      <c r="O8" s="13">
        <v>0.15540540540540501</v>
      </c>
      <c r="P8" s="13">
        <v>0.23404255319148901</v>
      </c>
      <c r="Q8" s="13">
        <v>0.24203821656051</v>
      </c>
      <c r="R8" s="13"/>
      <c r="S8" s="13">
        <v>0.145985401459854</v>
      </c>
      <c r="T8" s="13">
        <v>0.18918918918918901</v>
      </c>
      <c r="U8" s="13">
        <v>0.18181818181818199</v>
      </c>
      <c r="V8" s="13">
        <v>0.256410256410256</v>
      </c>
      <c r="W8" s="13">
        <v>0.24242424242424199</v>
      </c>
      <c r="X8" s="13">
        <v>0.27397260273972601</v>
      </c>
      <c r="Y8" s="13">
        <v>0.13953488372093001</v>
      </c>
      <c r="Z8" s="13">
        <v>9.0909090909090898E-2</v>
      </c>
      <c r="AA8" s="13">
        <v>0.22666666666666699</v>
      </c>
      <c r="AB8" s="13">
        <v>0.13636363636363599</v>
      </c>
      <c r="AC8" s="13">
        <v>0.24324324324324301</v>
      </c>
      <c r="AD8" s="13">
        <v>6.6666666666666693E-2</v>
      </c>
      <c r="AE8" s="13"/>
      <c r="AF8" s="13">
        <v>0.20157068062827199</v>
      </c>
      <c r="AG8" s="13">
        <v>0.18677042801556401</v>
      </c>
      <c r="AH8" s="13"/>
      <c r="AI8" s="13">
        <v>0.1953125</v>
      </c>
      <c r="AJ8" s="13">
        <v>0.19512195121951201</v>
      </c>
      <c r="AK8" s="13">
        <v>0.19867549668874199</v>
      </c>
      <c r="AL8" s="13"/>
      <c r="AM8" s="13">
        <v>0.25</v>
      </c>
      <c r="AN8" s="13">
        <v>0.27586206896551702</v>
      </c>
      <c r="AO8" s="13">
        <v>0.13235294117647101</v>
      </c>
      <c r="AP8" s="13"/>
      <c r="AQ8" s="13">
        <v>0.23749999999999999</v>
      </c>
      <c r="AR8" s="13">
        <v>0.15076923076923099</v>
      </c>
      <c r="AS8" s="13"/>
      <c r="AT8" s="13">
        <v>0.23170731707317099</v>
      </c>
      <c r="AU8" s="13">
        <v>0.18279569892473099</v>
      </c>
      <c r="AV8" s="13"/>
      <c r="AW8" s="13">
        <v>0.17469879518072301</v>
      </c>
      <c r="AX8" s="13">
        <v>0.19957537154989399</v>
      </c>
      <c r="AY8" s="13"/>
      <c r="AZ8" s="13">
        <v>0.173285198555957</v>
      </c>
      <c r="BA8" s="13">
        <v>0.20994475138121499</v>
      </c>
      <c r="BB8" s="13"/>
      <c r="BC8" s="13">
        <v>0.242937853107345</v>
      </c>
      <c r="BD8" s="13">
        <v>0.144144144144144</v>
      </c>
      <c r="BE8" s="13"/>
      <c r="BF8" s="13">
        <v>0.3125</v>
      </c>
      <c r="BG8" s="13">
        <v>0.20353982300885001</v>
      </c>
      <c r="BH8" s="13"/>
      <c r="BI8" s="13">
        <v>0.22641509433962301</v>
      </c>
      <c r="BJ8" s="13">
        <v>0.19217687074829901</v>
      </c>
      <c r="BK8" s="13"/>
      <c r="BL8" s="13">
        <v>0.16049382716049401</v>
      </c>
      <c r="BM8" s="13">
        <v>0.215938303341902</v>
      </c>
    </row>
    <row r="9" spans="2:65" ht="28.8" x14ac:dyDescent="0.3">
      <c r="B9" s="14" t="s">
        <v>477</v>
      </c>
      <c r="C9" s="13">
        <v>0.704791344667697</v>
      </c>
      <c r="D9" s="13">
        <v>0.68976897689769001</v>
      </c>
      <c r="E9" s="13">
        <v>0.71764705882352897</v>
      </c>
      <c r="F9" s="13"/>
      <c r="G9" s="13">
        <v>0.67469879518072295</v>
      </c>
      <c r="H9" s="13">
        <v>0.65760869565217395</v>
      </c>
      <c r="I9" s="13">
        <v>0.69672131147541005</v>
      </c>
      <c r="J9" s="13">
        <v>0.71962616822429903</v>
      </c>
      <c r="K9" s="13">
        <v>0.71641791044776104</v>
      </c>
      <c r="L9" s="13">
        <v>0.82142857142857095</v>
      </c>
      <c r="M9" s="13"/>
      <c r="N9" s="13">
        <v>0.75416666666666698</v>
      </c>
      <c r="O9" s="13">
        <v>0.71621621621621601</v>
      </c>
      <c r="P9" s="13">
        <v>0.67021276595744705</v>
      </c>
      <c r="Q9" s="13">
        <v>0.63057324840764295</v>
      </c>
      <c r="R9" s="13"/>
      <c r="S9" s="13">
        <v>0.773722627737226</v>
      </c>
      <c r="T9" s="13">
        <v>0.70270270270270296</v>
      </c>
      <c r="U9" s="13">
        <v>0.78787878787878796</v>
      </c>
      <c r="V9" s="13">
        <v>0.64102564102564097</v>
      </c>
      <c r="W9" s="13">
        <v>0.66666666666666696</v>
      </c>
      <c r="X9" s="13">
        <v>0.61643835616438403</v>
      </c>
      <c r="Y9" s="13">
        <v>0.72093023255813904</v>
      </c>
      <c r="Z9" s="13">
        <v>0.90909090909090895</v>
      </c>
      <c r="AA9" s="13">
        <v>0.68</v>
      </c>
      <c r="AB9" s="13">
        <v>0.72727272727272696</v>
      </c>
      <c r="AC9" s="13">
        <v>0.62162162162162204</v>
      </c>
      <c r="AD9" s="13">
        <v>0.73333333333333295</v>
      </c>
      <c r="AE9" s="13"/>
      <c r="AF9" s="13">
        <v>0.71727748691099502</v>
      </c>
      <c r="AG9" s="13">
        <v>0.68871595330739299</v>
      </c>
      <c r="AH9" s="13"/>
      <c r="AI9" s="13">
        <v>0.734375</v>
      </c>
      <c r="AJ9" s="13">
        <v>0.65853658536585402</v>
      </c>
      <c r="AK9" s="13">
        <v>0.71523178807946997</v>
      </c>
      <c r="AL9" s="13"/>
      <c r="AM9" s="13">
        <v>0.72499999999999998</v>
      </c>
      <c r="AN9" s="13">
        <v>0.58620689655172398</v>
      </c>
      <c r="AO9" s="13">
        <v>0.73529411764705899</v>
      </c>
      <c r="AP9" s="13"/>
      <c r="AQ9" s="13">
        <v>0.671875</v>
      </c>
      <c r="AR9" s="13">
        <v>0.73846153846153895</v>
      </c>
      <c r="AS9" s="13"/>
      <c r="AT9" s="13">
        <v>0.66463414634146301</v>
      </c>
      <c r="AU9" s="13">
        <v>0.71827956989247299</v>
      </c>
      <c r="AV9" s="13"/>
      <c r="AW9" s="13">
        <v>0.71686746987951799</v>
      </c>
      <c r="AX9" s="13">
        <v>0.70063694267515897</v>
      </c>
      <c r="AY9" s="13"/>
      <c r="AZ9" s="13">
        <v>0.71480144404332102</v>
      </c>
      <c r="BA9" s="13">
        <v>0.698895027624309</v>
      </c>
      <c r="BB9" s="13"/>
      <c r="BC9" s="13">
        <v>0.68361581920904002</v>
      </c>
      <c r="BD9" s="13">
        <v>0.70270270270270296</v>
      </c>
      <c r="BE9" s="13"/>
      <c r="BF9" s="13">
        <v>0.671875</v>
      </c>
      <c r="BG9" s="13">
        <v>0.69026548672566401</v>
      </c>
      <c r="BH9" s="13"/>
      <c r="BI9" s="13">
        <v>0.71698113207547198</v>
      </c>
      <c r="BJ9" s="13">
        <v>0.70578231292517002</v>
      </c>
      <c r="BK9" s="13"/>
      <c r="BL9" s="13">
        <v>0.748971193415638</v>
      </c>
      <c r="BM9" s="13">
        <v>0.688946015424165</v>
      </c>
    </row>
    <row r="10" spans="2:65" x14ac:dyDescent="0.3">
      <c r="B10" s="14" t="s">
        <v>75</v>
      </c>
      <c r="C10" s="22">
        <v>0.100463678516229</v>
      </c>
      <c r="D10" s="22">
        <v>9.5709570957095702E-2</v>
      </c>
      <c r="E10" s="22">
        <v>0.105882352941176</v>
      </c>
      <c r="F10" s="22"/>
      <c r="G10" s="22">
        <v>8.4337349397590397E-2</v>
      </c>
      <c r="H10" s="22">
        <v>0.11413043478260899</v>
      </c>
      <c r="I10" s="22">
        <v>0.114754098360656</v>
      </c>
      <c r="J10" s="22">
        <v>0.11214953271028</v>
      </c>
      <c r="K10" s="22">
        <v>0.104477611940299</v>
      </c>
      <c r="L10" s="22">
        <v>4.7619047619047603E-2</v>
      </c>
      <c r="M10" s="22"/>
      <c r="N10" s="22">
        <v>7.0833333333333304E-2</v>
      </c>
      <c r="O10" s="22">
        <v>0.12837837837837801</v>
      </c>
      <c r="P10" s="22">
        <v>9.5744680851063801E-2</v>
      </c>
      <c r="Q10" s="22">
        <v>0.12738853503184699</v>
      </c>
      <c r="R10" s="22"/>
      <c r="S10" s="22">
        <v>8.0291970802919693E-2</v>
      </c>
      <c r="T10" s="22">
        <v>0.108108108108108</v>
      </c>
      <c r="U10" s="22">
        <v>3.03030303030303E-2</v>
      </c>
      <c r="V10" s="22">
        <v>0.102564102564103</v>
      </c>
      <c r="W10" s="22">
        <v>9.0909090909090898E-2</v>
      </c>
      <c r="X10" s="22">
        <v>0.10958904109589</v>
      </c>
      <c r="Y10" s="22">
        <v>0.13953488372093001</v>
      </c>
      <c r="Z10" s="22">
        <v>0</v>
      </c>
      <c r="AA10" s="22">
        <v>9.3333333333333296E-2</v>
      </c>
      <c r="AB10" s="22">
        <v>0.13636363636363599</v>
      </c>
      <c r="AC10" s="22">
        <v>0.135135135135135</v>
      </c>
      <c r="AD10" s="22">
        <v>0.2</v>
      </c>
      <c r="AE10" s="22"/>
      <c r="AF10" s="22">
        <v>8.1151832460733E-2</v>
      </c>
      <c r="AG10" s="22">
        <v>0.124513618677043</v>
      </c>
      <c r="AH10" s="22"/>
      <c r="AI10" s="22">
        <v>7.03125E-2</v>
      </c>
      <c r="AJ10" s="22">
        <v>0.146341463414634</v>
      </c>
      <c r="AK10" s="22">
        <v>8.6092715231788103E-2</v>
      </c>
      <c r="AL10" s="22"/>
      <c r="AM10" s="22">
        <v>2.5000000000000001E-2</v>
      </c>
      <c r="AN10" s="22">
        <v>0.13793103448275901</v>
      </c>
      <c r="AO10" s="22">
        <v>0.13235294117647101</v>
      </c>
      <c r="AP10" s="22"/>
      <c r="AQ10" s="22">
        <v>9.0624999999999997E-2</v>
      </c>
      <c r="AR10" s="22">
        <v>0.11076923076923099</v>
      </c>
      <c r="AS10" s="22"/>
      <c r="AT10" s="22">
        <v>0.103658536585366</v>
      </c>
      <c r="AU10" s="22">
        <v>9.8924731182795697E-2</v>
      </c>
      <c r="AV10" s="22"/>
      <c r="AW10" s="22">
        <v>0.108433734939759</v>
      </c>
      <c r="AX10" s="22">
        <v>9.9787685774946899E-2</v>
      </c>
      <c r="AY10" s="22"/>
      <c r="AZ10" s="22">
        <v>0.111913357400722</v>
      </c>
      <c r="BA10" s="22">
        <v>9.11602209944751E-2</v>
      </c>
      <c r="BB10" s="22"/>
      <c r="BC10" s="22">
        <v>7.3446327683615795E-2</v>
      </c>
      <c r="BD10" s="22">
        <v>0.153153153153153</v>
      </c>
      <c r="BE10" s="22"/>
      <c r="BF10" s="22">
        <v>1.5625E-2</v>
      </c>
      <c r="BG10" s="22">
        <v>0.106194690265487</v>
      </c>
      <c r="BH10" s="22"/>
      <c r="BI10" s="22">
        <v>5.6603773584905703E-2</v>
      </c>
      <c r="BJ10" s="22">
        <v>0.102040816326531</v>
      </c>
      <c r="BK10" s="22"/>
      <c r="BL10" s="22">
        <v>9.0534979423868303E-2</v>
      </c>
      <c r="BM10" s="22">
        <v>9.51156812339332E-2</v>
      </c>
    </row>
    <row r="11" spans="2:65" x14ac:dyDescent="0.3">
      <c r="B11" s="15" t="s">
        <v>184</v>
      </c>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H16"/>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8" width="20.77734375" customWidth="1"/>
  </cols>
  <sheetData>
    <row r="2" spans="2:8" ht="40.049999999999997" customHeight="1" x14ac:dyDescent="0.3">
      <c r="D2" s="32" t="s">
        <v>490</v>
      </c>
      <c r="E2" s="29"/>
      <c r="F2" s="29"/>
      <c r="G2" s="29"/>
      <c r="H2" s="29"/>
    </row>
    <row r="6" spans="2:8" ht="49.95" customHeight="1" x14ac:dyDescent="0.3">
      <c r="B6" s="16" t="s">
        <v>15</v>
      </c>
      <c r="C6" s="16" t="s">
        <v>471</v>
      </c>
      <c r="D6" s="16" t="s">
        <v>472</v>
      </c>
      <c r="E6" s="16" t="s">
        <v>473</v>
      </c>
      <c r="F6" s="16" t="s">
        <v>474</v>
      </c>
      <c r="G6" s="16" t="s">
        <v>475</v>
      </c>
    </row>
    <row r="7" spans="2:8" x14ac:dyDescent="0.3">
      <c r="B7" s="14" t="s">
        <v>476</v>
      </c>
      <c r="C7" s="13">
        <v>0.354765506807867</v>
      </c>
      <c r="D7" s="13">
        <v>0.30332829046898602</v>
      </c>
      <c r="E7" s="13">
        <v>0.27534039334341898</v>
      </c>
      <c r="F7" s="13">
        <v>0.242057488653555</v>
      </c>
      <c r="G7" s="13">
        <v>0.22314674735249601</v>
      </c>
    </row>
    <row r="8" spans="2:8" ht="28.8" x14ac:dyDescent="0.3">
      <c r="B8" s="14" t="s">
        <v>477</v>
      </c>
      <c r="C8" s="13">
        <v>0.54311649016641494</v>
      </c>
      <c r="D8" s="13">
        <v>0.61951588502269295</v>
      </c>
      <c r="E8" s="13">
        <v>0.64826021180030302</v>
      </c>
      <c r="F8" s="13">
        <v>0.67851739788199705</v>
      </c>
      <c r="G8" s="13">
        <v>0.68910741301058998</v>
      </c>
    </row>
    <row r="9" spans="2:8" x14ac:dyDescent="0.3">
      <c r="B9" s="14" t="s">
        <v>91</v>
      </c>
      <c r="C9" s="13">
        <v>0.102118003025719</v>
      </c>
      <c r="D9" s="13">
        <v>7.7155824508320703E-2</v>
      </c>
      <c r="E9" s="13">
        <v>7.6399394856278405E-2</v>
      </c>
      <c r="F9" s="13">
        <v>7.9425113464447805E-2</v>
      </c>
      <c r="G9" s="13">
        <v>8.7745839636913806E-2</v>
      </c>
    </row>
    <row r="10" spans="2:8" x14ac:dyDescent="0.3">
      <c r="B10" s="15"/>
      <c r="C10" s="15"/>
      <c r="D10" s="15"/>
      <c r="E10" s="15"/>
      <c r="F10" s="15"/>
      <c r="G10" s="15"/>
    </row>
    <row r="11" spans="2:8" x14ac:dyDescent="0.3">
      <c r="B11" t="s">
        <v>80</v>
      </c>
    </row>
    <row r="12" spans="2:8" x14ac:dyDescent="0.3">
      <c r="B12" t="s">
        <v>81</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491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476</v>
      </c>
      <c r="C8" s="13">
        <v>0.354765506807867</v>
      </c>
      <c r="D8" s="13">
        <v>0.340288924558588</v>
      </c>
      <c r="E8" s="13">
        <v>0.36705202312138702</v>
      </c>
      <c r="F8" s="13"/>
      <c r="G8" s="13">
        <v>0.44751381215469599</v>
      </c>
      <c r="H8" s="13">
        <v>0.35574229691876802</v>
      </c>
      <c r="I8" s="13">
        <v>0.34686346863468598</v>
      </c>
      <c r="J8" s="13">
        <v>0.32227488151658801</v>
      </c>
      <c r="K8" s="13">
        <v>0.29770992366412202</v>
      </c>
      <c r="L8" s="13">
        <v>0.35087719298245601</v>
      </c>
      <c r="M8" s="13"/>
      <c r="N8" s="13">
        <v>0.37872340425531897</v>
      </c>
      <c r="O8" s="13">
        <v>0.32647058823529401</v>
      </c>
      <c r="P8" s="13">
        <v>0.398876404494382</v>
      </c>
      <c r="Q8" s="13">
        <v>0.32288401253918497</v>
      </c>
      <c r="R8" s="13"/>
      <c r="S8" s="13">
        <v>0.34256055363321802</v>
      </c>
      <c r="T8" s="13">
        <v>0.39552238805970102</v>
      </c>
      <c r="U8" s="13">
        <v>0.32258064516128998</v>
      </c>
      <c r="V8" s="13">
        <v>0.39047619047618998</v>
      </c>
      <c r="W8" s="13">
        <v>0.369747899159664</v>
      </c>
      <c r="X8" s="13">
        <v>0.40909090909090901</v>
      </c>
      <c r="Y8" s="13">
        <v>0.28037383177570102</v>
      </c>
      <c r="Z8" s="13">
        <v>0.3</v>
      </c>
      <c r="AA8" s="13">
        <v>0.31446540880503099</v>
      </c>
      <c r="AB8" s="13">
        <v>0.35106382978723399</v>
      </c>
      <c r="AC8" s="13">
        <v>0.42647058823529399</v>
      </c>
      <c r="AD8" s="13">
        <v>0.30434782608695699</v>
      </c>
      <c r="AE8" s="13"/>
      <c r="AF8" s="13">
        <v>0.36010037641154302</v>
      </c>
      <c r="AG8" s="13">
        <v>0.34630350194552501</v>
      </c>
      <c r="AH8" s="13"/>
      <c r="AI8" s="13">
        <v>0.37711864406779699</v>
      </c>
      <c r="AJ8" s="13">
        <v>0.31168831168831201</v>
      </c>
      <c r="AK8" s="13">
        <v>0.33236994219653199</v>
      </c>
      <c r="AL8" s="13"/>
      <c r="AM8" s="13">
        <v>0.42647058823529399</v>
      </c>
      <c r="AN8" s="13">
        <v>0.44230769230769201</v>
      </c>
      <c r="AO8" s="13">
        <v>0.30370370370370398</v>
      </c>
      <c r="AP8" s="13"/>
      <c r="AQ8" s="13">
        <v>0.36430678466076699</v>
      </c>
      <c r="AR8" s="13">
        <v>0.34531250000000002</v>
      </c>
      <c r="AS8" s="13"/>
      <c r="AT8" s="13">
        <v>0.363363363363363</v>
      </c>
      <c r="AU8" s="13">
        <v>0.35036496350364998</v>
      </c>
      <c r="AV8" s="13"/>
      <c r="AW8" s="13">
        <v>0.348441926345609</v>
      </c>
      <c r="AX8" s="13">
        <v>0.35571878279118602</v>
      </c>
      <c r="AY8" s="13"/>
      <c r="AZ8" s="13">
        <v>0.38007380073800701</v>
      </c>
      <c r="BA8" s="13">
        <v>0.336842105263158</v>
      </c>
      <c r="BB8" s="13"/>
      <c r="BC8" s="13">
        <v>0.37643678160919503</v>
      </c>
      <c r="BD8" s="13">
        <v>0.3</v>
      </c>
      <c r="BE8" s="13"/>
      <c r="BF8" s="13">
        <v>0.36029411764705899</v>
      </c>
      <c r="BG8" s="13">
        <v>0.38679245283018898</v>
      </c>
      <c r="BH8" s="13"/>
      <c r="BI8" s="13">
        <v>0.42753623188405798</v>
      </c>
      <c r="BJ8" s="13">
        <v>0.34559452523524398</v>
      </c>
      <c r="BK8" s="13"/>
      <c r="BL8" s="13">
        <v>0.35049504950494997</v>
      </c>
      <c r="BM8" s="13">
        <v>0.35479797979798</v>
      </c>
    </row>
    <row r="9" spans="2:65" ht="28.8" x14ac:dyDescent="0.3">
      <c r="B9" s="14" t="s">
        <v>477</v>
      </c>
      <c r="C9" s="13">
        <v>0.54311649016641494</v>
      </c>
      <c r="D9" s="13">
        <v>0.56019261637239204</v>
      </c>
      <c r="E9" s="13">
        <v>0.52745664739884401</v>
      </c>
      <c r="F9" s="13"/>
      <c r="G9" s="13">
        <v>0.475138121546961</v>
      </c>
      <c r="H9" s="13">
        <v>0.56582633053221298</v>
      </c>
      <c r="I9" s="13">
        <v>0.56088560885608896</v>
      </c>
      <c r="J9" s="13">
        <v>0.559241706161137</v>
      </c>
      <c r="K9" s="13">
        <v>0.51145038167938905</v>
      </c>
      <c r="L9" s="13">
        <v>0.54385964912280704</v>
      </c>
      <c r="M9" s="13"/>
      <c r="N9" s="13">
        <v>0.53829787234042603</v>
      </c>
      <c r="O9" s="13">
        <v>0.55588235294117605</v>
      </c>
      <c r="P9" s="13">
        <v>0.53932584269662898</v>
      </c>
      <c r="Q9" s="13">
        <v>0.53605015673981204</v>
      </c>
      <c r="R9" s="13"/>
      <c r="S9" s="13">
        <v>0.54671280276816603</v>
      </c>
      <c r="T9" s="13">
        <v>0.51492537313432796</v>
      </c>
      <c r="U9" s="13">
        <v>0.54838709677419395</v>
      </c>
      <c r="V9" s="13">
        <v>0.49523809523809498</v>
      </c>
      <c r="W9" s="13">
        <v>0.54621848739495804</v>
      </c>
      <c r="X9" s="13">
        <v>0.48484848484848497</v>
      </c>
      <c r="Y9" s="13">
        <v>0.58878504672897203</v>
      </c>
      <c r="Z9" s="13">
        <v>0.63333333333333297</v>
      </c>
      <c r="AA9" s="13">
        <v>0.58490566037735803</v>
      </c>
      <c r="AB9" s="13">
        <v>0.55319148936170204</v>
      </c>
      <c r="AC9" s="13">
        <v>0.51470588235294101</v>
      </c>
      <c r="AD9" s="13">
        <v>0.60869565217391297</v>
      </c>
      <c r="AE9" s="13"/>
      <c r="AF9" s="13">
        <v>0.55457967377666295</v>
      </c>
      <c r="AG9" s="13">
        <v>0.52723735408560302</v>
      </c>
      <c r="AH9" s="13"/>
      <c r="AI9" s="13">
        <v>0.54661016949152497</v>
      </c>
      <c r="AJ9" s="13">
        <v>0.64935064935064901</v>
      </c>
      <c r="AK9" s="13">
        <v>0.57514450867052003</v>
      </c>
      <c r="AL9" s="13"/>
      <c r="AM9" s="13">
        <v>0.55882352941176505</v>
      </c>
      <c r="AN9" s="13">
        <v>0.55769230769230804</v>
      </c>
      <c r="AO9" s="13">
        <v>0.54814814814814805</v>
      </c>
      <c r="AP9" s="13"/>
      <c r="AQ9" s="13">
        <v>0.53834808259586997</v>
      </c>
      <c r="AR9" s="13">
        <v>0.546875</v>
      </c>
      <c r="AS9" s="13"/>
      <c r="AT9" s="13">
        <v>0.54054054054054101</v>
      </c>
      <c r="AU9" s="13">
        <v>0.54535974973931201</v>
      </c>
      <c r="AV9" s="13"/>
      <c r="AW9" s="13">
        <v>0.54957507082153001</v>
      </c>
      <c r="AX9" s="13">
        <v>0.54354669464847805</v>
      </c>
      <c r="AY9" s="13"/>
      <c r="AZ9" s="13">
        <v>0.51476014760147604</v>
      </c>
      <c r="BA9" s="13">
        <v>0.567105263157895</v>
      </c>
      <c r="BB9" s="13"/>
      <c r="BC9" s="13">
        <v>0.56034482758620696</v>
      </c>
      <c r="BD9" s="13">
        <v>0.56956521739130395</v>
      </c>
      <c r="BE9" s="13"/>
      <c r="BF9" s="13">
        <v>0.58088235294117696</v>
      </c>
      <c r="BG9" s="13">
        <v>0.54716981132075504</v>
      </c>
      <c r="BH9" s="13"/>
      <c r="BI9" s="13">
        <v>0.51449275362318803</v>
      </c>
      <c r="BJ9" s="13">
        <v>0.54662104362703201</v>
      </c>
      <c r="BK9" s="13"/>
      <c r="BL9" s="13">
        <v>0.55643564356435604</v>
      </c>
      <c r="BM9" s="13">
        <v>0.53914141414141403</v>
      </c>
    </row>
    <row r="10" spans="2:65" x14ac:dyDescent="0.3">
      <c r="B10" s="14" t="s">
        <v>91</v>
      </c>
      <c r="C10" s="22">
        <v>0.102118003025719</v>
      </c>
      <c r="D10" s="22">
        <v>9.9518459069020904E-2</v>
      </c>
      <c r="E10" s="22">
        <v>0.105491329479769</v>
      </c>
      <c r="F10" s="22"/>
      <c r="G10" s="22">
        <v>7.7348066298342497E-2</v>
      </c>
      <c r="H10" s="22">
        <v>7.8431372549019607E-2</v>
      </c>
      <c r="I10" s="22">
        <v>9.2250922509225106E-2</v>
      </c>
      <c r="J10" s="22">
        <v>0.11848341232227499</v>
      </c>
      <c r="K10" s="22">
        <v>0.19083969465648901</v>
      </c>
      <c r="L10" s="22">
        <v>0.105263157894737</v>
      </c>
      <c r="M10" s="22"/>
      <c r="N10" s="22">
        <v>8.29787234042553E-2</v>
      </c>
      <c r="O10" s="22">
        <v>0.11764705882352899</v>
      </c>
      <c r="P10" s="22">
        <v>6.1797752808988797E-2</v>
      </c>
      <c r="Q10" s="22">
        <v>0.14106583072100301</v>
      </c>
      <c r="R10" s="22"/>
      <c r="S10" s="22">
        <v>0.110726643598616</v>
      </c>
      <c r="T10" s="22">
        <v>8.9552238805970102E-2</v>
      </c>
      <c r="U10" s="22">
        <v>0.12903225806451599</v>
      </c>
      <c r="V10" s="22">
        <v>0.114285714285714</v>
      </c>
      <c r="W10" s="22">
        <v>8.40336134453782E-2</v>
      </c>
      <c r="X10" s="22">
        <v>0.10606060606060599</v>
      </c>
      <c r="Y10" s="22">
        <v>0.13084112149532701</v>
      </c>
      <c r="Z10" s="22">
        <v>6.6666666666666693E-2</v>
      </c>
      <c r="AA10" s="22">
        <v>0.10062893081761</v>
      </c>
      <c r="AB10" s="22">
        <v>9.5744680851063801E-2</v>
      </c>
      <c r="AC10" s="22">
        <v>5.8823529411764698E-2</v>
      </c>
      <c r="AD10" s="22">
        <v>8.6956521739130405E-2</v>
      </c>
      <c r="AE10" s="22"/>
      <c r="AF10" s="22">
        <v>8.5319949811794193E-2</v>
      </c>
      <c r="AG10" s="22">
        <v>0.12645914396887201</v>
      </c>
      <c r="AH10" s="22"/>
      <c r="AI10" s="22">
        <v>7.6271186440677999E-2</v>
      </c>
      <c r="AJ10" s="22">
        <v>3.8961038961039002E-2</v>
      </c>
      <c r="AK10" s="22">
        <v>9.2485549132948E-2</v>
      </c>
      <c r="AL10" s="22"/>
      <c r="AM10" s="22">
        <v>1.4705882352941201E-2</v>
      </c>
      <c r="AN10" s="22">
        <v>0</v>
      </c>
      <c r="AO10" s="22">
        <v>0.148148148148148</v>
      </c>
      <c r="AP10" s="22"/>
      <c r="AQ10" s="22">
        <v>9.7345132743362803E-2</v>
      </c>
      <c r="AR10" s="22">
        <v>0.10781250000000001</v>
      </c>
      <c r="AS10" s="22"/>
      <c r="AT10" s="22">
        <v>9.6096096096096095E-2</v>
      </c>
      <c r="AU10" s="22">
        <v>0.104275286757039</v>
      </c>
      <c r="AV10" s="22"/>
      <c r="AW10" s="22">
        <v>0.10198300283286101</v>
      </c>
      <c r="AX10" s="22">
        <v>0.10073452256033601</v>
      </c>
      <c r="AY10" s="22"/>
      <c r="AZ10" s="22">
        <v>0.105166051660517</v>
      </c>
      <c r="BA10" s="22">
        <v>9.6052631578947403E-2</v>
      </c>
      <c r="BB10" s="22"/>
      <c r="BC10" s="22">
        <v>6.3218390804597693E-2</v>
      </c>
      <c r="BD10" s="22">
        <v>0.13043478260869601</v>
      </c>
      <c r="BE10" s="22"/>
      <c r="BF10" s="22">
        <v>5.8823529411764698E-2</v>
      </c>
      <c r="BG10" s="22">
        <v>6.6037735849056603E-2</v>
      </c>
      <c r="BH10" s="22"/>
      <c r="BI10" s="22">
        <v>5.7971014492753603E-2</v>
      </c>
      <c r="BJ10" s="22">
        <v>0.107784431137725</v>
      </c>
      <c r="BK10" s="22"/>
      <c r="BL10" s="22">
        <v>9.3069306930693096E-2</v>
      </c>
      <c r="BM10" s="22">
        <v>0.10606060606060599</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492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476</v>
      </c>
      <c r="C8" s="13">
        <v>0.30332829046898602</v>
      </c>
      <c r="D8" s="13">
        <v>0.304975922953451</v>
      </c>
      <c r="E8" s="13">
        <v>0.300578034682081</v>
      </c>
      <c r="F8" s="13"/>
      <c r="G8" s="13">
        <v>0.38121546961326003</v>
      </c>
      <c r="H8" s="13">
        <v>0.32773109243697501</v>
      </c>
      <c r="I8" s="13">
        <v>0.29151291512915101</v>
      </c>
      <c r="J8" s="13">
        <v>0.24170616113744101</v>
      </c>
      <c r="K8" s="13">
        <v>0.28244274809160302</v>
      </c>
      <c r="L8" s="13">
        <v>0.28070175438596501</v>
      </c>
      <c r="M8" s="13"/>
      <c r="N8" s="13">
        <v>0.31702127659574503</v>
      </c>
      <c r="O8" s="13">
        <v>0.29411764705882398</v>
      </c>
      <c r="P8" s="13">
        <v>0.31460674157303398</v>
      </c>
      <c r="Q8" s="13">
        <v>0.28840125391849503</v>
      </c>
      <c r="R8" s="13"/>
      <c r="S8" s="13">
        <v>0.304498269896194</v>
      </c>
      <c r="T8" s="13">
        <v>0.29850746268656703</v>
      </c>
      <c r="U8" s="13">
        <v>0.241935483870968</v>
      </c>
      <c r="V8" s="13">
        <v>0.34285714285714303</v>
      </c>
      <c r="W8" s="13">
        <v>0.28571428571428598</v>
      </c>
      <c r="X8" s="13">
        <v>0.34090909090909099</v>
      </c>
      <c r="Y8" s="13">
        <v>0.26168224299065401</v>
      </c>
      <c r="Z8" s="13">
        <v>0.266666666666667</v>
      </c>
      <c r="AA8" s="13">
        <v>0.29559748427672999</v>
      </c>
      <c r="AB8" s="13">
        <v>0.28723404255319201</v>
      </c>
      <c r="AC8" s="13">
        <v>0.39705882352941202</v>
      </c>
      <c r="AD8" s="13">
        <v>0.26086956521739102</v>
      </c>
      <c r="AE8" s="13"/>
      <c r="AF8" s="13">
        <v>0.31994981179422799</v>
      </c>
      <c r="AG8" s="13">
        <v>0.28015564202334597</v>
      </c>
      <c r="AH8" s="13"/>
      <c r="AI8" s="13">
        <v>0.37288135593220301</v>
      </c>
      <c r="AJ8" s="13">
        <v>0.337662337662338</v>
      </c>
      <c r="AK8" s="13">
        <v>0.27167630057803499</v>
      </c>
      <c r="AL8" s="13"/>
      <c r="AM8" s="13">
        <v>0.38235294117647101</v>
      </c>
      <c r="AN8" s="13">
        <v>0.44230769230769201</v>
      </c>
      <c r="AO8" s="13">
        <v>0.28888888888888897</v>
      </c>
      <c r="AP8" s="13"/>
      <c r="AQ8" s="13">
        <v>0.33333333333333298</v>
      </c>
      <c r="AR8" s="13">
        <v>0.2734375</v>
      </c>
      <c r="AS8" s="13"/>
      <c r="AT8" s="13">
        <v>0.34234234234234201</v>
      </c>
      <c r="AU8" s="13">
        <v>0.29197080291970801</v>
      </c>
      <c r="AV8" s="13"/>
      <c r="AW8" s="13">
        <v>0.297450424929178</v>
      </c>
      <c r="AX8" s="13">
        <v>0.30535152151101802</v>
      </c>
      <c r="AY8" s="13"/>
      <c r="AZ8" s="13">
        <v>0.300738007380074</v>
      </c>
      <c r="BA8" s="13">
        <v>0.30394736842105302</v>
      </c>
      <c r="BB8" s="13"/>
      <c r="BC8" s="13">
        <v>0.36206896551724099</v>
      </c>
      <c r="BD8" s="13">
        <v>0.26086956521739102</v>
      </c>
      <c r="BE8" s="13"/>
      <c r="BF8" s="13">
        <v>0.375</v>
      </c>
      <c r="BG8" s="13">
        <v>0.35377358490566002</v>
      </c>
      <c r="BH8" s="13"/>
      <c r="BI8" s="13">
        <v>0.35507246376811602</v>
      </c>
      <c r="BJ8" s="13">
        <v>0.29512403763900802</v>
      </c>
      <c r="BK8" s="13"/>
      <c r="BL8" s="13">
        <v>0.29504950495049498</v>
      </c>
      <c r="BM8" s="13">
        <v>0.30303030303030298</v>
      </c>
    </row>
    <row r="9" spans="2:65" ht="28.8" x14ac:dyDescent="0.3">
      <c r="B9" s="14" t="s">
        <v>477</v>
      </c>
      <c r="C9" s="13">
        <v>0.61951588502269295</v>
      </c>
      <c r="D9" s="13">
        <v>0.61155698234349898</v>
      </c>
      <c r="E9" s="13">
        <v>0.62716763005780396</v>
      </c>
      <c r="F9" s="13"/>
      <c r="G9" s="13">
        <v>0.574585635359116</v>
      </c>
      <c r="H9" s="13">
        <v>0.60224089635854305</v>
      </c>
      <c r="I9" s="13">
        <v>0.63468634686346903</v>
      </c>
      <c r="J9" s="13">
        <v>0.67772511848341199</v>
      </c>
      <c r="K9" s="13">
        <v>0.58778625954198505</v>
      </c>
      <c r="L9" s="13">
        <v>0.63157894736842102</v>
      </c>
      <c r="M9" s="13"/>
      <c r="N9" s="13">
        <v>0.608510638297872</v>
      </c>
      <c r="O9" s="13">
        <v>0.626470588235294</v>
      </c>
      <c r="P9" s="13">
        <v>0.63483146067415697</v>
      </c>
      <c r="Q9" s="13">
        <v>0.61442006269592497</v>
      </c>
      <c r="R9" s="13"/>
      <c r="S9" s="13">
        <v>0.63667820069204195</v>
      </c>
      <c r="T9" s="13">
        <v>0.62686567164179097</v>
      </c>
      <c r="U9" s="13">
        <v>0.61290322580645196</v>
      </c>
      <c r="V9" s="13">
        <v>0.59047619047619004</v>
      </c>
      <c r="W9" s="13">
        <v>0.63865546218487401</v>
      </c>
      <c r="X9" s="13">
        <v>0.560606060606061</v>
      </c>
      <c r="Y9" s="13">
        <v>0.65420560747663503</v>
      </c>
      <c r="Z9" s="13">
        <v>0.7</v>
      </c>
      <c r="AA9" s="13">
        <v>0.63522012578616305</v>
      </c>
      <c r="AB9" s="13">
        <v>0.61702127659574502</v>
      </c>
      <c r="AC9" s="13">
        <v>0.52941176470588203</v>
      </c>
      <c r="AD9" s="13">
        <v>0.65217391304347805</v>
      </c>
      <c r="AE9" s="13"/>
      <c r="AF9" s="13">
        <v>0.61480552070263506</v>
      </c>
      <c r="AG9" s="13">
        <v>0.62645914396887203</v>
      </c>
      <c r="AH9" s="13"/>
      <c r="AI9" s="13">
        <v>0.58898305084745795</v>
      </c>
      <c r="AJ9" s="13">
        <v>0.61038961038961004</v>
      </c>
      <c r="AK9" s="13">
        <v>0.64739884393063596</v>
      </c>
      <c r="AL9" s="13"/>
      <c r="AM9" s="13">
        <v>0.60294117647058798</v>
      </c>
      <c r="AN9" s="13">
        <v>0.55769230769230804</v>
      </c>
      <c r="AO9" s="13">
        <v>0.63703703703703696</v>
      </c>
      <c r="AP9" s="13"/>
      <c r="AQ9" s="13">
        <v>0.58702064896755202</v>
      </c>
      <c r="AR9" s="13">
        <v>0.65156250000000004</v>
      </c>
      <c r="AS9" s="13"/>
      <c r="AT9" s="13">
        <v>0.58558558558558604</v>
      </c>
      <c r="AU9" s="13">
        <v>0.626694473409802</v>
      </c>
      <c r="AV9" s="13"/>
      <c r="AW9" s="13">
        <v>0.63456090651558095</v>
      </c>
      <c r="AX9" s="13">
        <v>0.61490031479538299</v>
      </c>
      <c r="AY9" s="13"/>
      <c r="AZ9" s="13">
        <v>0.62177121771217703</v>
      </c>
      <c r="BA9" s="13">
        <v>0.62105263157894697</v>
      </c>
      <c r="BB9" s="13"/>
      <c r="BC9" s="13">
        <v>0.58333333333333304</v>
      </c>
      <c r="BD9" s="13">
        <v>0.63478260869565195</v>
      </c>
      <c r="BE9" s="13"/>
      <c r="BF9" s="13">
        <v>0.56617647058823495</v>
      </c>
      <c r="BG9" s="13">
        <v>0.59433962264150897</v>
      </c>
      <c r="BH9" s="13"/>
      <c r="BI9" s="13">
        <v>0.58695652173913004</v>
      </c>
      <c r="BJ9" s="13">
        <v>0.62446535500427702</v>
      </c>
      <c r="BK9" s="13"/>
      <c r="BL9" s="13">
        <v>0.63960396039603995</v>
      </c>
      <c r="BM9" s="13">
        <v>0.61237373737373701</v>
      </c>
    </row>
    <row r="10" spans="2:65" x14ac:dyDescent="0.3">
      <c r="B10" s="14" t="s">
        <v>91</v>
      </c>
      <c r="C10" s="22">
        <v>7.7155824508320703E-2</v>
      </c>
      <c r="D10" s="22">
        <v>8.3467094703049804E-2</v>
      </c>
      <c r="E10" s="22">
        <v>7.2254335260115599E-2</v>
      </c>
      <c r="F10" s="22"/>
      <c r="G10" s="22">
        <v>4.4198895027624301E-2</v>
      </c>
      <c r="H10" s="22">
        <v>7.0028011204481794E-2</v>
      </c>
      <c r="I10" s="22">
        <v>7.3800738007380101E-2</v>
      </c>
      <c r="J10" s="22">
        <v>8.0568720379146905E-2</v>
      </c>
      <c r="K10" s="22">
        <v>0.12977099236641201</v>
      </c>
      <c r="L10" s="22">
        <v>8.7719298245614002E-2</v>
      </c>
      <c r="M10" s="22"/>
      <c r="N10" s="22">
        <v>7.4468085106383003E-2</v>
      </c>
      <c r="O10" s="22">
        <v>7.9411764705882307E-2</v>
      </c>
      <c r="P10" s="22">
        <v>5.0561797752809001E-2</v>
      </c>
      <c r="Q10" s="22">
        <v>9.7178683385579903E-2</v>
      </c>
      <c r="R10" s="22"/>
      <c r="S10" s="22">
        <v>5.8823529411764698E-2</v>
      </c>
      <c r="T10" s="22">
        <v>7.4626865671641798E-2</v>
      </c>
      <c r="U10" s="22">
        <v>0.14516129032258099</v>
      </c>
      <c r="V10" s="22">
        <v>6.6666666666666693E-2</v>
      </c>
      <c r="W10" s="22">
        <v>7.5630252100840303E-2</v>
      </c>
      <c r="X10" s="22">
        <v>9.8484848484848495E-2</v>
      </c>
      <c r="Y10" s="22">
        <v>8.4112149532710304E-2</v>
      </c>
      <c r="Z10" s="22">
        <v>3.3333333333333298E-2</v>
      </c>
      <c r="AA10" s="22">
        <v>6.9182389937106903E-2</v>
      </c>
      <c r="AB10" s="22">
        <v>9.5744680851063801E-2</v>
      </c>
      <c r="AC10" s="22">
        <v>7.3529411764705899E-2</v>
      </c>
      <c r="AD10" s="22">
        <v>8.6956521739130405E-2</v>
      </c>
      <c r="AE10" s="22"/>
      <c r="AF10" s="22">
        <v>6.5244667503136802E-2</v>
      </c>
      <c r="AG10" s="22">
        <v>9.3385214007782102E-2</v>
      </c>
      <c r="AH10" s="22"/>
      <c r="AI10" s="22">
        <v>3.8135593220338999E-2</v>
      </c>
      <c r="AJ10" s="22">
        <v>5.1948051948052E-2</v>
      </c>
      <c r="AK10" s="22">
        <v>8.0924855491329495E-2</v>
      </c>
      <c r="AL10" s="22"/>
      <c r="AM10" s="22">
        <v>1.4705882352941201E-2</v>
      </c>
      <c r="AN10" s="22">
        <v>0</v>
      </c>
      <c r="AO10" s="22">
        <v>7.4074074074074098E-2</v>
      </c>
      <c r="AP10" s="22"/>
      <c r="AQ10" s="22">
        <v>7.9646017699115002E-2</v>
      </c>
      <c r="AR10" s="22">
        <v>7.4999999999999997E-2</v>
      </c>
      <c r="AS10" s="22"/>
      <c r="AT10" s="22">
        <v>7.2072072072072099E-2</v>
      </c>
      <c r="AU10" s="22">
        <v>8.1334723670490106E-2</v>
      </c>
      <c r="AV10" s="22"/>
      <c r="AW10" s="22">
        <v>6.79886685552408E-2</v>
      </c>
      <c r="AX10" s="22">
        <v>7.9748163693599203E-2</v>
      </c>
      <c r="AY10" s="22"/>
      <c r="AZ10" s="22">
        <v>7.7490774907749096E-2</v>
      </c>
      <c r="BA10" s="22">
        <v>7.4999999999999997E-2</v>
      </c>
      <c r="BB10" s="22"/>
      <c r="BC10" s="22">
        <v>5.4597701149425297E-2</v>
      </c>
      <c r="BD10" s="22">
        <v>0.104347826086957</v>
      </c>
      <c r="BE10" s="22"/>
      <c r="BF10" s="22">
        <v>5.8823529411764698E-2</v>
      </c>
      <c r="BG10" s="22">
        <v>5.1886792452830198E-2</v>
      </c>
      <c r="BH10" s="22"/>
      <c r="BI10" s="22">
        <v>5.7971014492753603E-2</v>
      </c>
      <c r="BJ10" s="22">
        <v>8.0410607356715097E-2</v>
      </c>
      <c r="BK10" s="22"/>
      <c r="BL10" s="22">
        <v>6.5346534653465294E-2</v>
      </c>
      <c r="BM10" s="22">
        <v>8.4595959595959599E-2</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493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476</v>
      </c>
      <c r="C8" s="13">
        <v>0.27534039334341898</v>
      </c>
      <c r="D8" s="13">
        <v>0.27287319422150902</v>
      </c>
      <c r="E8" s="13">
        <v>0.27601156069364202</v>
      </c>
      <c r="F8" s="13"/>
      <c r="G8" s="13">
        <v>0.325966850828729</v>
      </c>
      <c r="H8" s="13">
        <v>0.30252100840336099</v>
      </c>
      <c r="I8" s="13">
        <v>0.25461254612546103</v>
      </c>
      <c r="J8" s="13">
        <v>0.24644549763033199</v>
      </c>
      <c r="K8" s="13">
        <v>0.244274809160305</v>
      </c>
      <c r="L8" s="13">
        <v>0.25730994152046799</v>
      </c>
      <c r="M8" s="13"/>
      <c r="N8" s="13">
        <v>0.31063829787233999</v>
      </c>
      <c r="O8" s="13">
        <v>0.23823529411764699</v>
      </c>
      <c r="P8" s="13">
        <v>0.28651685393258403</v>
      </c>
      <c r="Q8" s="13">
        <v>0.263322884012539</v>
      </c>
      <c r="R8" s="13"/>
      <c r="S8" s="13">
        <v>0.28373702422145303</v>
      </c>
      <c r="T8" s="13">
        <v>0.27611940298507498</v>
      </c>
      <c r="U8" s="13">
        <v>0.19354838709677399</v>
      </c>
      <c r="V8" s="13">
        <v>0.32380952380952399</v>
      </c>
      <c r="W8" s="13">
        <v>0.310924369747899</v>
      </c>
      <c r="X8" s="13">
        <v>0.28787878787878801</v>
      </c>
      <c r="Y8" s="13">
        <v>0.22429906542056099</v>
      </c>
      <c r="Z8" s="13">
        <v>0.266666666666667</v>
      </c>
      <c r="AA8" s="13">
        <v>0.26415094339622602</v>
      </c>
      <c r="AB8" s="13">
        <v>0.22340425531914901</v>
      </c>
      <c r="AC8" s="13">
        <v>0.35294117647058798</v>
      </c>
      <c r="AD8" s="13">
        <v>0.217391304347826</v>
      </c>
      <c r="AE8" s="13"/>
      <c r="AF8" s="13">
        <v>0.288582183186951</v>
      </c>
      <c r="AG8" s="13">
        <v>0.25875486381322998</v>
      </c>
      <c r="AH8" s="13"/>
      <c r="AI8" s="13">
        <v>0.34745762711864397</v>
      </c>
      <c r="AJ8" s="13">
        <v>0.38961038961039002</v>
      </c>
      <c r="AK8" s="13">
        <v>0.219653179190751</v>
      </c>
      <c r="AL8" s="13"/>
      <c r="AM8" s="13">
        <v>0.41176470588235298</v>
      </c>
      <c r="AN8" s="13">
        <v>0.480769230769231</v>
      </c>
      <c r="AO8" s="13">
        <v>0.25185185185185199</v>
      </c>
      <c r="AP8" s="13"/>
      <c r="AQ8" s="13">
        <v>0.30235988200590003</v>
      </c>
      <c r="AR8" s="13">
        <v>0.24843750000000001</v>
      </c>
      <c r="AS8" s="13"/>
      <c r="AT8" s="13">
        <v>0.29729729729729698</v>
      </c>
      <c r="AU8" s="13">
        <v>0.26798748696558899</v>
      </c>
      <c r="AV8" s="13"/>
      <c r="AW8" s="13">
        <v>0.27762039660056698</v>
      </c>
      <c r="AX8" s="13">
        <v>0.27387198321091299</v>
      </c>
      <c r="AY8" s="13"/>
      <c r="AZ8" s="13">
        <v>0.26752767527675297</v>
      </c>
      <c r="BA8" s="13">
        <v>0.28026315789473699</v>
      </c>
      <c r="BB8" s="13"/>
      <c r="BC8" s="13">
        <v>0.33333333333333298</v>
      </c>
      <c r="BD8" s="13">
        <v>0.22608695652173899</v>
      </c>
      <c r="BE8" s="13"/>
      <c r="BF8" s="13">
        <v>0.33823529411764702</v>
      </c>
      <c r="BG8" s="13">
        <v>0.330188679245283</v>
      </c>
      <c r="BH8" s="13"/>
      <c r="BI8" s="13">
        <v>0.34057971014492799</v>
      </c>
      <c r="BJ8" s="13">
        <v>0.266894781864842</v>
      </c>
      <c r="BK8" s="13"/>
      <c r="BL8" s="13">
        <v>0.25346534653465302</v>
      </c>
      <c r="BM8" s="13">
        <v>0.28661616161616199</v>
      </c>
    </row>
    <row r="9" spans="2:65" ht="28.8" x14ac:dyDescent="0.3">
      <c r="B9" s="14" t="s">
        <v>477</v>
      </c>
      <c r="C9" s="13">
        <v>0.64826021180030302</v>
      </c>
      <c r="D9" s="13">
        <v>0.64205457463884397</v>
      </c>
      <c r="E9" s="13">
        <v>0.65462427745664697</v>
      </c>
      <c r="F9" s="13"/>
      <c r="G9" s="13">
        <v>0.64088397790055296</v>
      </c>
      <c r="H9" s="13">
        <v>0.61624649859944003</v>
      </c>
      <c r="I9" s="13">
        <v>0.66420664206642099</v>
      </c>
      <c r="J9" s="13">
        <v>0.67772511848341199</v>
      </c>
      <c r="K9" s="13">
        <v>0.64122137404580104</v>
      </c>
      <c r="L9" s="13">
        <v>0.66666666666666696</v>
      </c>
      <c r="M9" s="13"/>
      <c r="N9" s="13">
        <v>0.61914893617021305</v>
      </c>
      <c r="O9" s="13">
        <v>0.67941176470588205</v>
      </c>
      <c r="P9" s="13">
        <v>0.65730337078651702</v>
      </c>
      <c r="Q9" s="13">
        <v>0.64263322884012497</v>
      </c>
      <c r="R9" s="13"/>
      <c r="S9" s="13">
        <v>0.65743944636678198</v>
      </c>
      <c r="T9" s="13">
        <v>0.63432835820895495</v>
      </c>
      <c r="U9" s="13">
        <v>0.64516129032258096</v>
      </c>
      <c r="V9" s="13">
        <v>0.6</v>
      </c>
      <c r="W9" s="13">
        <v>0.630252100840336</v>
      </c>
      <c r="X9" s="13">
        <v>0.60606060606060597</v>
      </c>
      <c r="Y9" s="13">
        <v>0.710280373831776</v>
      </c>
      <c r="Z9" s="13">
        <v>0.7</v>
      </c>
      <c r="AA9" s="13">
        <v>0.679245283018868</v>
      </c>
      <c r="AB9" s="13">
        <v>0.70212765957446799</v>
      </c>
      <c r="AC9" s="13">
        <v>0.57352941176470595</v>
      </c>
      <c r="AD9" s="13">
        <v>0.60869565217391297</v>
      </c>
      <c r="AE9" s="13"/>
      <c r="AF9" s="13">
        <v>0.64617314930991199</v>
      </c>
      <c r="AG9" s="13">
        <v>0.64980544747081703</v>
      </c>
      <c r="AH9" s="13"/>
      <c r="AI9" s="13">
        <v>0.62711864406779705</v>
      </c>
      <c r="AJ9" s="13">
        <v>0.54545454545454497</v>
      </c>
      <c r="AK9" s="13">
        <v>0.69653179190751402</v>
      </c>
      <c r="AL9" s="13"/>
      <c r="AM9" s="13">
        <v>0.57352941176470595</v>
      </c>
      <c r="AN9" s="13">
        <v>0.5</v>
      </c>
      <c r="AO9" s="13">
        <v>0.68888888888888899</v>
      </c>
      <c r="AP9" s="13"/>
      <c r="AQ9" s="13">
        <v>0.61651917404129797</v>
      </c>
      <c r="AR9" s="13">
        <v>0.6796875</v>
      </c>
      <c r="AS9" s="13"/>
      <c r="AT9" s="13">
        <v>0.62162162162162204</v>
      </c>
      <c r="AU9" s="13">
        <v>0.65484880083420205</v>
      </c>
      <c r="AV9" s="13"/>
      <c r="AW9" s="13">
        <v>0.66572237960339897</v>
      </c>
      <c r="AX9" s="13">
        <v>0.64428121720881404</v>
      </c>
      <c r="AY9" s="13"/>
      <c r="AZ9" s="13">
        <v>0.65867158671586701</v>
      </c>
      <c r="BA9" s="13">
        <v>0.64473684210526305</v>
      </c>
      <c r="BB9" s="13"/>
      <c r="BC9" s="13">
        <v>0.62356321839080497</v>
      </c>
      <c r="BD9" s="13">
        <v>0.647826086956522</v>
      </c>
      <c r="BE9" s="13"/>
      <c r="BF9" s="13">
        <v>0.625</v>
      </c>
      <c r="BG9" s="13">
        <v>0.62264150943396201</v>
      </c>
      <c r="BH9" s="13"/>
      <c r="BI9" s="13">
        <v>0.60144927536231896</v>
      </c>
      <c r="BJ9" s="13">
        <v>0.65440547476475597</v>
      </c>
      <c r="BK9" s="13"/>
      <c r="BL9" s="13">
        <v>0.67920792079207903</v>
      </c>
      <c r="BM9" s="13">
        <v>0.63131313131313105</v>
      </c>
    </row>
    <row r="10" spans="2:65" x14ac:dyDescent="0.3">
      <c r="B10" s="14" t="s">
        <v>91</v>
      </c>
      <c r="C10" s="22">
        <v>7.6399394856278405E-2</v>
      </c>
      <c r="D10" s="22">
        <v>8.5072231139646903E-2</v>
      </c>
      <c r="E10" s="22">
        <v>6.9364161849711004E-2</v>
      </c>
      <c r="F10" s="22"/>
      <c r="G10" s="22">
        <v>3.3149171270718203E-2</v>
      </c>
      <c r="H10" s="22">
        <v>8.1232492997198896E-2</v>
      </c>
      <c r="I10" s="22">
        <v>8.1180811808118106E-2</v>
      </c>
      <c r="J10" s="22">
        <v>7.5829383886255902E-2</v>
      </c>
      <c r="K10" s="22">
        <v>0.114503816793893</v>
      </c>
      <c r="L10" s="22">
        <v>7.6023391812865507E-2</v>
      </c>
      <c r="M10" s="22"/>
      <c r="N10" s="22">
        <v>7.0212765957446799E-2</v>
      </c>
      <c r="O10" s="22">
        <v>8.2352941176470601E-2</v>
      </c>
      <c r="P10" s="22">
        <v>5.6179775280898903E-2</v>
      </c>
      <c r="Q10" s="22">
        <v>9.40438871473354E-2</v>
      </c>
      <c r="R10" s="22"/>
      <c r="S10" s="22">
        <v>5.8823529411764698E-2</v>
      </c>
      <c r="T10" s="22">
        <v>8.9552238805970102E-2</v>
      </c>
      <c r="U10" s="22">
        <v>0.16129032258064499</v>
      </c>
      <c r="V10" s="22">
        <v>7.6190476190476197E-2</v>
      </c>
      <c r="W10" s="22">
        <v>5.8823529411764698E-2</v>
      </c>
      <c r="X10" s="22">
        <v>0.10606060606060599</v>
      </c>
      <c r="Y10" s="22">
        <v>6.5420560747663503E-2</v>
      </c>
      <c r="Z10" s="22">
        <v>3.3333333333333298E-2</v>
      </c>
      <c r="AA10" s="22">
        <v>5.6603773584905703E-2</v>
      </c>
      <c r="AB10" s="22">
        <v>7.4468085106383003E-2</v>
      </c>
      <c r="AC10" s="22">
        <v>7.3529411764705899E-2</v>
      </c>
      <c r="AD10" s="22">
        <v>0.173913043478261</v>
      </c>
      <c r="AE10" s="22"/>
      <c r="AF10" s="22">
        <v>6.5244667503136802E-2</v>
      </c>
      <c r="AG10" s="22">
        <v>9.1439688715953302E-2</v>
      </c>
      <c r="AH10" s="22"/>
      <c r="AI10" s="22">
        <v>2.5423728813559299E-2</v>
      </c>
      <c r="AJ10" s="22">
        <v>6.4935064935064901E-2</v>
      </c>
      <c r="AK10" s="22">
        <v>8.3815028901734104E-2</v>
      </c>
      <c r="AL10" s="22"/>
      <c r="AM10" s="22">
        <v>1.4705882352941201E-2</v>
      </c>
      <c r="AN10" s="22">
        <v>1.9230769230769201E-2</v>
      </c>
      <c r="AO10" s="22">
        <v>5.9259259259259303E-2</v>
      </c>
      <c r="AP10" s="22"/>
      <c r="AQ10" s="22">
        <v>8.1120943952802393E-2</v>
      </c>
      <c r="AR10" s="22">
        <v>7.1874999999999994E-2</v>
      </c>
      <c r="AS10" s="22"/>
      <c r="AT10" s="22">
        <v>8.1081081081081099E-2</v>
      </c>
      <c r="AU10" s="22">
        <v>7.7163712200208595E-2</v>
      </c>
      <c r="AV10" s="22"/>
      <c r="AW10" s="22">
        <v>5.6657223796034002E-2</v>
      </c>
      <c r="AX10" s="22">
        <v>8.18467995802728E-2</v>
      </c>
      <c r="AY10" s="22"/>
      <c r="AZ10" s="22">
        <v>7.3800738007380101E-2</v>
      </c>
      <c r="BA10" s="22">
        <v>7.4999999999999997E-2</v>
      </c>
      <c r="BB10" s="22"/>
      <c r="BC10" s="22">
        <v>4.31034482758621E-2</v>
      </c>
      <c r="BD10" s="22">
        <v>0.12608695652173901</v>
      </c>
      <c r="BE10" s="22"/>
      <c r="BF10" s="22">
        <v>3.6764705882352901E-2</v>
      </c>
      <c r="BG10" s="22">
        <v>4.71698113207547E-2</v>
      </c>
      <c r="BH10" s="22"/>
      <c r="BI10" s="22">
        <v>5.7971014492753603E-2</v>
      </c>
      <c r="BJ10" s="22">
        <v>7.86997433704021E-2</v>
      </c>
      <c r="BK10" s="22"/>
      <c r="BL10" s="22">
        <v>6.7326732673267303E-2</v>
      </c>
      <c r="BM10" s="22">
        <v>8.20707070707071E-2</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494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476</v>
      </c>
      <c r="C8" s="13">
        <v>0.242057488653555</v>
      </c>
      <c r="D8" s="13">
        <v>0.24077046548956699</v>
      </c>
      <c r="E8" s="13">
        <v>0.24132947976878599</v>
      </c>
      <c r="F8" s="13"/>
      <c r="G8" s="13">
        <v>0.27624309392265201</v>
      </c>
      <c r="H8" s="13">
        <v>0.271708683473389</v>
      </c>
      <c r="I8" s="13">
        <v>0.22509225092250901</v>
      </c>
      <c r="J8" s="13">
        <v>0.232227488151659</v>
      </c>
      <c r="K8" s="13">
        <v>0.213740458015267</v>
      </c>
      <c r="L8" s="13">
        <v>0.20467836257309899</v>
      </c>
      <c r="M8" s="13"/>
      <c r="N8" s="13">
        <v>0.26595744680851102</v>
      </c>
      <c r="O8" s="13">
        <v>0.20882352941176499</v>
      </c>
      <c r="P8" s="13">
        <v>0.235955056179775</v>
      </c>
      <c r="Q8" s="13">
        <v>0.25078369905956099</v>
      </c>
      <c r="R8" s="13"/>
      <c r="S8" s="13">
        <v>0.25605536332179901</v>
      </c>
      <c r="T8" s="13">
        <v>0.24626865671641801</v>
      </c>
      <c r="U8" s="13">
        <v>0.17741935483870999</v>
      </c>
      <c r="V8" s="13">
        <v>0.266666666666667</v>
      </c>
      <c r="W8" s="13">
        <v>0.24369747899159699</v>
      </c>
      <c r="X8" s="13">
        <v>0.28030303030303</v>
      </c>
      <c r="Y8" s="13">
        <v>0.21495327102803699</v>
      </c>
      <c r="Z8" s="13">
        <v>0.133333333333333</v>
      </c>
      <c r="AA8" s="13">
        <v>0.23899371069182401</v>
      </c>
      <c r="AB8" s="13">
        <v>0.19148936170212799</v>
      </c>
      <c r="AC8" s="13">
        <v>0.29411764705882398</v>
      </c>
      <c r="AD8" s="13">
        <v>0.217391304347826</v>
      </c>
      <c r="AE8" s="13"/>
      <c r="AF8" s="13">
        <v>0.25595984943538302</v>
      </c>
      <c r="AG8" s="13">
        <v>0.22373540856031099</v>
      </c>
      <c r="AH8" s="13"/>
      <c r="AI8" s="13">
        <v>0.31355932203389802</v>
      </c>
      <c r="AJ8" s="13">
        <v>0.31168831168831201</v>
      </c>
      <c r="AK8" s="13">
        <v>0.20809248554913301</v>
      </c>
      <c r="AL8" s="13"/>
      <c r="AM8" s="13">
        <v>0.33823529411764702</v>
      </c>
      <c r="AN8" s="13">
        <v>0.40384615384615402</v>
      </c>
      <c r="AO8" s="13">
        <v>0.22222222222222199</v>
      </c>
      <c r="AP8" s="13"/>
      <c r="AQ8" s="13">
        <v>0.261061946902655</v>
      </c>
      <c r="AR8" s="13">
        <v>0.22343750000000001</v>
      </c>
      <c r="AS8" s="13"/>
      <c r="AT8" s="13">
        <v>0.27927927927927898</v>
      </c>
      <c r="AU8" s="13">
        <v>0.23044838373305501</v>
      </c>
      <c r="AV8" s="13"/>
      <c r="AW8" s="13">
        <v>0.25779036827195501</v>
      </c>
      <c r="AX8" s="13">
        <v>0.233997901364113</v>
      </c>
      <c r="AY8" s="13"/>
      <c r="AZ8" s="13">
        <v>0.24169741697416999</v>
      </c>
      <c r="BA8" s="13">
        <v>0.240789473684211</v>
      </c>
      <c r="BB8" s="13"/>
      <c r="BC8" s="13">
        <v>0.31321839080459801</v>
      </c>
      <c r="BD8" s="13">
        <v>0.19565217391304299</v>
      </c>
      <c r="BE8" s="13"/>
      <c r="BF8" s="13">
        <v>0.32352941176470601</v>
      </c>
      <c r="BG8" s="13">
        <v>0.30660377358490598</v>
      </c>
      <c r="BH8" s="13"/>
      <c r="BI8" s="13">
        <v>0.282608695652174</v>
      </c>
      <c r="BJ8" s="13">
        <v>0.236954662104363</v>
      </c>
      <c r="BK8" s="13"/>
      <c r="BL8" s="13">
        <v>0.23564356435643599</v>
      </c>
      <c r="BM8" s="13">
        <v>0.24242424242424199</v>
      </c>
    </row>
    <row r="9" spans="2:65" ht="28.8" x14ac:dyDescent="0.3">
      <c r="B9" s="14" t="s">
        <v>477</v>
      </c>
      <c r="C9" s="13">
        <v>0.67851739788199705</v>
      </c>
      <c r="D9" s="13">
        <v>0.66773675762439799</v>
      </c>
      <c r="E9" s="13">
        <v>0.689306358381503</v>
      </c>
      <c r="F9" s="13"/>
      <c r="G9" s="13">
        <v>0.69060773480662996</v>
      </c>
      <c r="H9" s="13">
        <v>0.64985994397759095</v>
      </c>
      <c r="I9" s="13">
        <v>0.68634686346863505</v>
      </c>
      <c r="J9" s="13">
        <v>0.69668246445497595</v>
      </c>
      <c r="K9" s="13">
        <v>0.64885496183206104</v>
      </c>
      <c r="L9" s="13">
        <v>0.713450292397661</v>
      </c>
      <c r="M9" s="13"/>
      <c r="N9" s="13">
        <v>0.659574468085106</v>
      </c>
      <c r="O9" s="13">
        <v>0.71470588235294097</v>
      </c>
      <c r="P9" s="13">
        <v>0.68539325842696597</v>
      </c>
      <c r="Q9" s="13">
        <v>0.65517241379310298</v>
      </c>
      <c r="R9" s="13"/>
      <c r="S9" s="13">
        <v>0.69204152249134898</v>
      </c>
      <c r="T9" s="13">
        <v>0.65671641791044799</v>
      </c>
      <c r="U9" s="13">
        <v>0.70967741935483897</v>
      </c>
      <c r="V9" s="13">
        <v>0.66666666666666696</v>
      </c>
      <c r="W9" s="13">
        <v>0.68067226890756305</v>
      </c>
      <c r="X9" s="13">
        <v>0.60606060606060597</v>
      </c>
      <c r="Y9" s="13">
        <v>0.72897196261682196</v>
      </c>
      <c r="Z9" s="13">
        <v>0.8</v>
      </c>
      <c r="AA9" s="13">
        <v>0.69182389937106903</v>
      </c>
      <c r="AB9" s="13">
        <v>0.71276595744680804</v>
      </c>
      <c r="AC9" s="13">
        <v>0.60294117647058798</v>
      </c>
      <c r="AD9" s="13">
        <v>0.60869565217391297</v>
      </c>
      <c r="AE9" s="13"/>
      <c r="AF9" s="13">
        <v>0.67879548306148096</v>
      </c>
      <c r="AG9" s="13">
        <v>0.67704280155642005</v>
      </c>
      <c r="AH9" s="13"/>
      <c r="AI9" s="13">
        <v>0.66101694915254205</v>
      </c>
      <c r="AJ9" s="13">
        <v>0.62337662337662303</v>
      </c>
      <c r="AK9" s="13">
        <v>0.70520231213872797</v>
      </c>
      <c r="AL9" s="13"/>
      <c r="AM9" s="13">
        <v>0.61764705882352899</v>
      </c>
      <c r="AN9" s="13">
        <v>0.59615384615384603</v>
      </c>
      <c r="AO9" s="13">
        <v>0.73333333333333295</v>
      </c>
      <c r="AP9" s="13"/>
      <c r="AQ9" s="13">
        <v>0.65339233038348099</v>
      </c>
      <c r="AR9" s="13">
        <v>0.703125</v>
      </c>
      <c r="AS9" s="13"/>
      <c r="AT9" s="13">
        <v>0.63363363363363401</v>
      </c>
      <c r="AU9" s="13">
        <v>0.69030239833159501</v>
      </c>
      <c r="AV9" s="13"/>
      <c r="AW9" s="13">
        <v>0.696883852691218</v>
      </c>
      <c r="AX9" s="13">
        <v>0.67576075550891901</v>
      </c>
      <c r="AY9" s="13"/>
      <c r="AZ9" s="13">
        <v>0.67896678966789703</v>
      </c>
      <c r="BA9" s="13">
        <v>0.68157894736842095</v>
      </c>
      <c r="BB9" s="13"/>
      <c r="BC9" s="13">
        <v>0.63218390804597702</v>
      </c>
      <c r="BD9" s="13">
        <v>0.69565217391304301</v>
      </c>
      <c r="BE9" s="13"/>
      <c r="BF9" s="13">
        <v>0.63235294117647101</v>
      </c>
      <c r="BG9" s="13">
        <v>0.63207547169811296</v>
      </c>
      <c r="BH9" s="13"/>
      <c r="BI9" s="13">
        <v>0.65942028985507295</v>
      </c>
      <c r="BJ9" s="13">
        <v>0.68092386655260895</v>
      </c>
      <c r="BK9" s="13"/>
      <c r="BL9" s="13">
        <v>0.69306930693069302</v>
      </c>
      <c r="BM9" s="13">
        <v>0.67297979797979801</v>
      </c>
    </row>
    <row r="10" spans="2:65" x14ac:dyDescent="0.3">
      <c r="B10" s="14" t="s">
        <v>91</v>
      </c>
      <c r="C10" s="22">
        <v>7.9425113464447805E-2</v>
      </c>
      <c r="D10" s="22">
        <v>9.1492776886035299E-2</v>
      </c>
      <c r="E10" s="22">
        <v>6.9364161849711004E-2</v>
      </c>
      <c r="F10" s="22"/>
      <c r="G10" s="22">
        <v>3.3149171270718203E-2</v>
      </c>
      <c r="H10" s="22">
        <v>7.8431372549019607E-2</v>
      </c>
      <c r="I10" s="22">
        <v>8.8560885608856096E-2</v>
      </c>
      <c r="J10" s="22">
        <v>7.10900473933649E-2</v>
      </c>
      <c r="K10" s="22">
        <v>0.13740458015267201</v>
      </c>
      <c r="L10" s="22">
        <v>8.1871345029239803E-2</v>
      </c>
      <c r="M10" s="22"/>
      <c r="N10" s="22">
        <v>7.4468085106383003E-2</v>
      </c>
      <c r="O10" s="22">
        <v>7.6470588235294096E-2</v>
      </c>
      <c r="P10" s="22">
        <v>7.8651685393258397E-2</v>
      </c>
      <c r="Q10" s="22">
        <v>9.40438871473354E-2</v>
      </c>
      <c r="R10" s="22"/>
      <c r="S10" s="22">
        <v>5.1903114186851201E-2</v>
      </c>
      <c r="T10" s="22">
        <v>9.7014925373134303E-2</v>
      </c>
      <c r="U10" s="22">
        <v>0.112903225806452</v>
      </c>
      <c r="V10" s="22">
        <v>6.6666666666666693E-2</v>
      </c>
      <c r="W10" s="22">
        <v>7.5630252100840303E-2</v>
      </c>
      <c r="X10" s="22">
        <v>0.11363636363636399</v>
      </c>
      <c r="Y10" s="22">
        <v>5.60747663551402E-2</v>
      </c>
      <c r="Z10" s="22">
        <v>6.6666666666666693E-2</v>
      </c>
      <c r="AA10" s="22">
        <v>6.9182389937106903E-2</v>
      </c>
      <c r="AB10" s="22">
        <v>9.5744680851063801E-2</v>
      </c>
      <c r="AC10" s="22">
        <v>0.10294117647058799</v>
      </c>
      <c r="AD10" s="22">
        <v>0.173913043478261</v>
      </c>
      <c r="AE10" s="22"/>
      <c r="AF10" s="22">
        <v>6.5244667503136802E-2</v>
      </c>
      <c r="AG10" s="22">
        <v>9.9221789883268505E-2</v>
      </c>
      <c r="AH10" s="22"/>
      <c r="AI10" s="22">
        <v>2.5423728813559299E-2</v>
      </c>
      <c r="AJ10" s="22">
        <v>6.4935064935064901E-2</v>
      </c>
      <c r="AK10" s="22">
        <v>8.6705202312138699E-2</v>
      </c>
      <c r="AL10" s="22"/>
      <c r="AM10" s="22">
        <v>4.4117647058823498E-2</v>
      </c>
      <c r="AN10" s="22">
        <v>0</v>
      </c>
      <c r="AO10" s="22">
        <v>4.4444444444444398E-2</v>
      </c>
      <c r="AP10" s="22"/>
      <c r="AQ10" s="22">
        <v>8.5545722713864306E-2</v>
      </c>
      <c r="AR10" s="22">
        <v>7.3437500000000003E-2</v>
      </c>
      <c r="AS10" s="22"/>
      <c r="AT10" s="22">
        <v>8.7087087087087095E-2</v>
      </c>
      <c r="AU10" s="22">
        <v>7.9249217935349295E-2</v>
      </c>
      <c r="AV10" s="22"/>
      <c r="AW10" s="22">
        <v>4.5325779036827198E-2</v>
      </c>
      <c r="AX10" s="22">
        <v>9.0241343126967494E-2</v>
      </c>
      <c r="AY10" s="22"/>
      <c r="AZ10" s="22">
        <v>7.9335793357933601E-2</v>
      </c>
      <c r="BA10" s="22">
        <v>7.7631578947368399E-2</v>
      </c>
      <c r="BB10" s="22"/>
      <c r="BC10" s="22">
        <v>5.4597701149425297E-2</v>
      </c>
      <c r="BD10" s="22">
        <v>0.108695652173913</v>
      </c>
      <c r="BE10" s="22"/>
      <c r="BF10" s="22">
        <v>4.4117647058823498E-2</v>
      </c>
      <c r="BG10" s="22">
        <v>6.1320754716981098E-2</v>
      </c>
      <c r="BH10" s="22"/>
      <c r="BI10" s="22">
        <v>5.7971014492753603E-2</v>
      </c>
      <c r="BJ10" s="22">
        <v>8.2121471343028205E-2</v>
      </c>
      <c r="BK10" s="22"/>
      <c r="BL10" s="22">
        <v>7.1287128712871295E-2</v>
      </c>
      <c r="BM10" s="22">
        <v>8.4595959595959599E-2</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495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476</v>
      </c>
      <c r="C8" s="13">
        <v>0.22314674735249601</v>
      </c>
      <c r="D8" s="13">
        <v>0.21669341894061001</v>
      </c>
      <c r="E8" s="13">
        <v>0.22687861271676299</v>
      </c>
      <c r="F8" s="13"/>
      <c r="G8" s="13">
        <v>0.29281767955801102</v>
      </c>
      <c r="H8" s="13">
        <v>0.218487394957983</v>
      </c>
      <c r="I8" s="13">
        <v>0.199261992619926</v>
      </c>
      <c r="J8" s="13">
        <v>0.222748815165877</v>
      </c>
      <c r="K8" s="13">
        <v>0.213740458015267</v>
      </c>
      <c r="L8" s="13">
        <v>0.20467836257309899</v>
      </c>
      <c r="M8" s="13"/>
      <c r="N8" s="13">
        <v>0.23829787234042599</v>
      </c>
      <c r="O8" s="13">
        <v>0.185294117647059</v>
      </c>
      <c r="P8" s="13">
        <v>0.235955056179775</v>
      </c>
      <c r="Q8" s="13">
        <v>0.24137931034482801</v>
      </c>
      <c r="R8" s="13"/>
      <c r="S8" s="13">
        <v>0.22145328719723201</v>
      </c>
      <c r="T8" s="13">
        <v>0.22388059701492499</v>
      </c>
      <c r="U8" s="13">
        <v>0.17741935483870999</v>
      </c>
      <c r="V8" s="13">
        <v>0.25714285714285701</v>
      </c>
      <c r="W8" s="13">
        <v>0.20168067226890801</v>
      </c>
      <c r="X8" s="13">
        <v>0.24242424242424199</v>
      </c>
      <c r="Y8" s="13">
        <v>0.19626168224299101</v>
      </c>
      <c r="Z8" s="13">
        <v>0.16666666666666699</v>
      </c>
      <c r="AA8" s="13">
        <v>0.22641509433962301</v>
      </c>
      <c r="AB8" s="13">
        <v>0.19148936170212799</v>
      </c>
      <c r="AC8" s="13">
        <v>0.32352941176470601</v>
      </c>
      <c r="AD8" s="13">
        <v>0.217391304347826</v>
      </c>
      <c r="AE8" s="13"/>
      <c r="AF8" s="13">
        <v>0.22835633626097901</v>
      </c>
      <c r="AG8" s="13">
        <v>0.21789883268482499</v>
      </c>
      <c r="AH8" s="13"/>
      <c r="AI8" s="13">
        <v>0.27118644067796599</v>
      </c>
      <c r="AJ8" s="13">
        <v>0.25974025974025999</v>
      </c>
      <c r="AK8" s="13">
        <v>0.199421965317919</v>
      </c>
      <c r="AL8" s="13"/>
      <c r="AM8" s="13">
        <v>0.29411764705882398</v>
      </c>
      <c r="AN8" s="13">
        <v>0.34615384615384598</v>
      </c>
      <c r="AO8" s="13">
        <v>0.162962962962963</v>
      </c>
      <c r="AP8" s="13"/>
      <c r="AQ8" s="13">
        <v>0.24336283185840701</v>
      </c>
      <c r="AR8" s="13">
        <v>0.203125</v>
      </c>
      <c r="AS8" s="13"/>
      <c r="AT8" s="13">
        <v>0.23423423423423401</v>
      </c>
      <c r="AU8" s="13">
        <v>0.220020855057351</v>
      </c>
      <c r="AV8" s="13"/>
      <c r="AW8" s="13">
        <v>0.22379603399433401</v>
      </c>
      <c r="AX8" s="13">
        <v>0.221406086044071</v>
      </c>
      <c r="AY8" s="13"/>
      <c r="AZ8" s="13">
        <v>0.22878228782287799</v>
      </c>
      <c r="BA8" s="13">
        <v>0.21973684210526301</v>
      </c>
      <c r="BB8" s="13"/>
      <c r="BC8" s="13">
        <v>0.27586206896551702</v>
      </c>
      <c r="BD8" s="13">
        <v>0.182608695652174</v>
      </c>
      <c r="BE8" s="13"/>
      <c r="BF8" s="13">
        <v>0.308823529411765</v>
      </c>
      <c r="BG8" s="13">
        <v>0.25471698113207503</v>
      </c>
      <c r="BH8" s="13"/>
      <c r="BI8" s="13">
        <v>0.26811594202898598</v>
      </c>
      <c r="BJ8" s="13">
        <v>0.21727972626176201</v>
      </c>
      <c r="BK8" s="13"/>
      <c r="BL8" s="13">
        <v>0.21782178217821799</v>
      </c>
      <c r="BM8" s="13">
        <v>0.22348484848484801</v>
      </c>
    </row>
    <row r="9" spans="2:65" ht="28.8" x14ac:dyDescent="0.3">
      <c r="B9" s="14" t="s">
        <v>477</v>
      </c>
      <c r="C9" s="13">
        <v>0.68910741301058998</v>
      </c>
      <c r="D9" s="13">
        <v>0.68218298555377199</v>
      </c>
      <c r="E9" s="13">
        <v>0.69653179190751402</v>
      </c>
      <c r="F9" s="13"/>
      <c r="G9" s="13">
        <v>0.66298342541436495</v>
      </c>
      <c r="H9" s="13">
        <v>0.70588235294117696</v>
      </c>
      <c r="I9" s="13">
        <v>0.690036900369004</v>
      </c>
      <c r="J9" s="13">
        <v>0.69668246445497595</v>
      </c>
      <c r="K9" s="13">
        <v>0.65648854961832104</v>
      </c>
      <c r="L9" s="13">
        <v>0.69590643274853803</v>
      </c>
      <c r="M9" s="13"/>
      <c r="N9" s="13">
        <v>0.68297872340425503</v>
      </c>
      <c r="O9" s="13">
        <v>0.72941176470588198</v>
      </c>
      <c r="P9" s="13">
        <v>0.67415730337078605</v>
      </c>
      <c r="Q9" s="13">
        <v>0.65203761755485901</v>
      </c>
      <c r="R9" s="13"/>
      <c r="S9" s="13">
        <v>0.71280276816609001</v>
      </c>
      <c r="T9" s="13">
        <v>0.67910447761194004</v>
      </c>
      <c r="U9" s="13">
        <v>0.70967741935483897</v>
      </c>
      <c r="V9" s="13">
        <v>0.67619047619047601</v>
      </c>
      <c r="W9" s="13">
        <v>0.70588235294117696</v>
      </c>
      <c r="X9" s="13">
        <v>0.63636363636363602</v>
      </c>
      <c r="Y9" s="13">
        <v>0.72897196261682196</v>
      </c>
      <c r="Z9" s="13">
        <v>0.76666666666666705</v>
      </c>
      <c r="AA9" s="13">
        <v>0.68553459119496896</v>
      </c>
      <c r="AB9" s="13">
        <v>0.73404255319148903</v>
      </c>
      <c r="AC9" s="13">
        <v>0.54411764705882304</v>
      </c>
      <c r="AD9" s="13">
        <v>0.65217391304347805</v>
      </c>
      <c r="AE9" s="13"/>
      <c r="AF9" s="13">
        <v>0.69259723964868303</v>
      </c>
      <c r="AG9" s="13">
        <v>0.68287937743190696</v>
      </c>
      <c r="AH9" s="13"/>
      <c r="AI9" s="13">
        <v>0.677966101694915</v>
      </c>
      <c r="AJ9" s="13">
        <v>0.64935064935064901</v>
      </c>
      <c r="AK9" s="13">
        <v>0.71387283236994203</v>
      </c>
      <c r="AL9" s="13"/>
      <c r="AM9" s="13">
        <v>0.66176470588235303</v>
      </c>
      <c r="AN9" s="13">
        <v>0.55769230769230804</v>
      </c>
      <c r="AO9" s="13">
        <v>0.77037037037037004</v>
      </c>
      <c r="AP9" s="13"/>
      <c r="AQ9" s="13">
        <v>0.66814159292035402</v>
      </c>
      <c r="AR9" s="13">
        <v>0.70937499999999998</v>
      </c>
      <c r="AS9" s="13"/>
      <c r="AT9" s="13">
        <v>0.66366366366366403</v>
      </c>
      <c r="AU9" s="13">
        <v>0.69655891553701799</v>
      </c>
      <c r="AV9" s="13"/>
      <c r="AW9" s="13">
        <v>0.708215297450425</v>
      </c>
      <c r="AX9" s="13">
        <v>0.68520461699895097</v>
      </c>
      <c r="AY9" s="13"/>
      <c r="AZ9" s="13">
        <v>0.68634686346863505</v>
      </c>
      <c r="BA9" s="13">
        <v>0.69342105263157905</v>
      </c>
      <c r="BB9" s="13"/>
      <c r="BC9" s="13">
        <v>0.64655172413793105</v>
      </c>
      <c r="BD9" s="13">
        <v>0.70434782608695701</v>
      </c>
      <c r="BE9" s="13"/>
      <c r="BF9" s="13">
        <v>0.64705882352941202</v>
      </c>
      <c r="BG9" s="13">
        <v>0.64622641509433998</v>
      </c>
      <c r="BH9" s="13"/>
      <c r="BI9" s="13">
        <v>0.65217391304347805</v>
      </c>
      <c r="BJ9" s="13">
        <v>0.69461077844311403</v>
      </c>
      <c r="BK9" s="13"/>
      <c r="BL9" s="13">
        <v>0.71287128712871295</v>
      </c>
      <c r="BM9" s="13">
        <v>0.68055555555555602</v>
      </c>
    </row>
    <row r="10" spans="2:65" x14ac:dyDescent="0.3">
      <c r="B10" s="14" t="s">
        <v>91</v>
      </c>
      <c r="C10" s="22">
        <v>8.7745839636913806E-2</v>
      </c>
      <c r="D10" s="22">
        <v>0.101123595505618</v>
      </c>
      <c r="E10" s="22">
        <v>7.6589595375722505E-2</v>
      </c>
      <c r="F10" s="22"/>
      <c r="G10" s="22">
        <v>4.4198895027624301E-2</v>
      </c>
      <c r="H10" s="22">
        <v>7.5630252100840303E-2</v>
      </c>
      <c r="I10" s="22">
        <v>0.11070110701107</v>
      </c>
      <c r="J10" s="22">
        <v>8.0568720379146905E-2</v>
      </c>
      <c r="K10" s="22">
        <v>0.12977099236641201</v>
      </c>
      <c r="L10" s="22">
        <v>9.9415204678362595E-2</v>
      </c>
      <c r="M10" s="22"/>
      <c r="N10" s="22">
        <v>7.8723404255319193E-2</v>
      </c>
      <c r="O10" s="22">
        <v>8.5294117647058798E-2</v>
      </c>
      <c r="P10" s="22">
        <v>8.98876404494382E-2</v>
      </c>
      <c r="Q10" s="22">
        <v>0.10658307210031299</v>
      </c>
      <c r="R10" s="22"/>
      <c r="S10" s="22">
        <v>6.5743944636678195E-2</v>
      </c>
      <c r="T10" s="22">
        <v>9.7014925373134303E-2</v>
      </c>
      <c r="U10" s="22">
        <v>0.112903225806452</v>
      </c>
      <c r="V10" s="22">
        <v>6.6666666666666693E-2</v>
      </c>
      <c r="W10" s="22">
        <v>9.2436974789915999E-2</v>
      </c>
      <c r="X10" s="22">
        <v>0.12121212121212099</v>
      </c>
      <c r="Y10" s="22">
        <v>7.4766355140186896E-2</v>
      </c>
      <c r="Z10" s="22">
        <v>6.6666666666666693E-2</v>
      </c>
      <c r="AA10" s="22">
        <v>8.8050314465408799E-2</v>
      </c>
      <c r="AB10" s="22">
        <v>7.4468085106383003E-2</v>
      </c>
      <c r="AC10" s="22">
        <v>0.13235294117647101</v>
      </c>
      <c r="AD10" s="22">
        <v>0.13043478260869601</v>
      </c>
      <c r="AE10" s="22"/>
      <c r="AF10" s="22">
        <v>7.9046424090338796E-2</v>
      </c>
      <c r="AG10" s="22">
        <v>9.9221789883268505E-2</v>
      </c>
      <c r="AH10" s="22"/>
      <c r="AI10" s="22">
        <v>5.0847457627118599E-2</v>
      </c>
      <c r="AJ10" s="22">
        <v>9.0909090909090898E-2</v>
      </c>
      <c r="AK10" s="22">
        <v>8.6705202312138699E-2</v>
      </c>
      <c r="AL10" s="22"/>
      <c r="AM10" s="22">
        <v>4.4117647058823498E-2</v>
      </c>
      <c r="AN10" s="22">
        <v>9.6153846153846201E-2</v>
      </c>
      <c r="AO10" s="22">
        <v>6.6666666666666693E-2</v>
      </c>
      <c r="AP10" s="22"/>
      <c r="AQ10" s="22">
        <v>8.8495575221238895E-2</v>
      </c>
      <c r="AR10" s="22">
        <v>8.7499999999999994E-2</v>
      </c>
      <c r="AS10" s="22"/>
      <c r="AT10" s="22">
        <v>0.10210210210210199</v>
      </c>
      <c r="AU10" s="22">
        <v>8.3420229405630902E-2</v>
      </c>
      <c r="AV10" s="22"/>
      <c r="AW10" s="22">
        <v>6.79886685552408E-2</v>
      </c>
      <c r="AX10" s="22">
        <v>9.3389296956977993E-2</v>
      </c>
      <c r="AY10" s="22"/>
      <c r="AZ10" s="22">
        <v>8.4870848708487101E-2</v>
      </c>
      <c r="BA10" s="22">
        <v>8.6842105263157901E-2</v>
      </c>
      <c r="BB10" s="22"/>
      <c r="BC10" s="22">
        <v>7.7586206896551699E-2</v>
      </c>
      <c r="BD10" s="22">
        <v>0.11304347826087</v>
      </c>
      <c r="BE10" s="22"/>
      <c r="BF10" s="22">
        <v>4.4117647058823498E-2</v>
      </c>
      <c r="BG10" s="22">
        <v>9.9056603773584898E-2</v>
      </c>
      <c r="BH10" s="22"/>
      <c r="BI10" s="22">
        <v>7.9710144927536197E-2</v>
      </c>
      <c r="BJ10" s="22">
        <v>8.8109495295124005E-2</v>
      </c>
      <c r="BK10" s="22"/>
      <c r="BL10" s="22">
        <v>6.9306930693069299E-2</v>
      </c>
      <c r="BM10" s="22">
        <v>9.5959595959595995E-2</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F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6" width="20.77734375" customWidth="1"/>
  </cols>
  <sheetData>
    <row r="2" spans="2:6" ht="40.049999999999997" customHeight="1" x14ac:dyDescent="0.3">
      <c r="D2" s="32" t="s">
        <v>507</v>
      </c>
      <c r="E2" s="29"/>
      <c r="F2" s="29"/>
    </row>
    <row r="6" spans="2:6" ht="49.95" customHeight="1" x14ac:dyDescent="0.3">
      <c r="B6" s="16" t="s">
        <v>15</v>
      </c>
      <c r="C6" s="16" t="s">
        <v>496</v>
      </c>
      <c r="D6" s="16" t="s">
        <v>497</v>
      </c>
      <c r="E6" s="16" t="s">
        <v>498</v>
      </c>
    </row>
    <row r="7" spans="2:6" ht="43.2" x14ac:dyDescent="0.3">
      <c r="B7" s="14" t="s">
        <v>499</v>
      </c>
      <c r="C7" s="13">
        <v>0.27155824508320697</v>
      </c>
      <c r="D7" s="13">
        <v>0.29954614220877501</v>
      </c>
      <c r="E7" s="13">
        <v>0.41074130105900197</v>
      </c>
    </row>
    <row r="8" spans="2:6" x14ac:dyDescent="0.3">
      <c r="B8" s="14" t="s">
        <v>500</v>
      </c>
      <c r="C8" s="13">
        <v>0.26172465960665697</v>
      </c>
      <c r="D8" s="13">
        <v>0.21104387291981799</v>
      </c>
      <c r="E8" s="13">
        <v>0.208018154311649</v>
      </c>
    </row>
    <row r="9" spans="2:6" x14ac:dyDescent="0.3">
      <c r="B9" s="14" t="s">
        <v>501</v>
      </c>
      <c r="C9" s="13">
        <v>0.218608169440242</v>
      </c>
      <c r="D9" s="13">
        <v>0.19288956127080201</v>
      </c>
      <c r="E9" s="13">
        <v>0.168683812405446</v>
      </c>
    </row>
    <row r="10" spans="2:6" x14ac:dyDescent="0.3">
      <c r="B10" s="14" t="s">
        <v>502</v>
      </c>
      <c r="C10" s="13">
        <v>0.100605143721634</v>
      </c>
      <c r="D10" s="13">
        <v>0.11346444780635399</v>
      </c>
      <c r="E10" s="13">
        <v>9.2284417549167899E-2</v>
      </c>
    </row>
    <row r="11" spans="2:6" x14ac:dyDescent="0.3">
      <c r="B11" s="14" t="s">
        <v>503</v>
      </c>
      <c r="C11" s="13">
        <v>2.7987897125567301E-2</v>
      </c>
      <c r="D11" s="13">
        <v>3.7065052950075603E-2</v>
      </c>
      <c r="E11" s="13">
        <v>2.0423600605143699E-2</v>
      </c>
    </row>
    <row r="12" spans="2:6" x14ac:dyDescent="0.3">
      <c r="B12" s="14" t="s">
        <v>504</v>
      </c>
      <c r="C12" s="13">
        <v>1.2859304084720099E-2</v>
      </c>
      <c r="D12" s="13">
        <v>1.7397881996974299E-2</v>
      </c>
      <c r="E12" s="13">
        <v>1.2102874432677799E-2</v>
      </c>
    </row>
    <row r="13" spans="2:6" x14ac:dyDescent="0.3">
      <c r="B13" s="14" t="s">
        <v>505</v>
      </c>
      <c r="C13" s="13">
        <v>7.5642965204235999E-3</v>
      </c>
      <c r="D13" s="13">
        <v>6.8078668683812403E-3</v>
      </c>
      <c r="E13" s="13">
        <v>5.2950075642965201E-3</v>
      </c>
    </row>
    <row r="14" spans="2:6" ht="28.8" x14ac:dyDescent="0.3">
      <c r="B14" s="14" t="s">
        <v>506</v>
      </c>
      <c r="C14" s="13">
        <v>9.9092284417549206E-2</v>
      </c>
      <c r="D14" s="13">
        <v>0.12178517397881999</v>
      </c>
      <c r="E14" s="13">
        <v>8.2450832072617206E-2</v>
      </c>
    </row>
    <row r="15" spans="2:6" x14ac:dyDescent="0.3">
      <c r="B15" s="15"/>
      <c r="C15" s="15"/>
      <c r="D15" s="15"/>
      <c r="E15" s="15"/>
    </row>
    <row r="16" spans="2:6" x14ac:dyDescent="0.3">
      <c r="B16" t="s">
        <v>80</v>
      </c>
    </row>
    <row r="17" spans="2:2" x14ac:dyDescent="0.3">
      <c r="B17" t="s">
        <v>81</v>
      </c>
    </row>
    <row r="21" spans="2:2" x14ac:dyDescent="0.3">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508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43.2" x14ac:dyDescent="0.3">
      <c r="B8" s="14" t="s">
        <v>499</v>
      </c>
      <c r="C8" s="13">
        <v>0.27155824508320697</v>
      </c>
      <c r="D8" s="13">
        <v>0.25682182985553798</v>
      </c>
      <c r="E8" s="13">
        <v>0.28468208092485497</v>
      </c>
      <c r="F8" s="13"/>
      <c r="G8" s="13">
        <v>0.26519337016574601</v>
      </c>
      <c r="H8" s="13">
        <v>0.291316526610644</v>
      </c>
      <c r="I8" s="13">
        <v>0.31365313653136501</v>
      </c>
      <c r="J8" s="13">
        <v>0.27014218009478702</v>
      </c>
      <c r="K8" s="13">
        <v>0.229007633587786</v>
      </c>
      <c r="L8" s="13">
        <v>0.20467836257309899</v>
      </c>
      <c r="M8" s="13"/>
      <c r="N8" s="13">
        <v>0.257446808510638</v>
      </c>
      <c r="O8" s="13">
        <v>0.26176470588235301</v>
      </c>
      <c r="P8" s="13">
        <v>0.224719101123595</v>
      </c>
      <c r="Q8" s="13">
        <v>0.32915360501567398</v>
      </c>
      <c r="R8" s="13"/>
      <c r="S8" s="13">
        <v>0.27335640138408301</v>
      </c>
      <c r="T8" s="13">
        <v>0.24626865671641801</v>
      </c>
      <c r="U8" s="13">
        <v>0.30645161290322598</v>
      </c>
      <c r="V8" s="13">
        <v>0.180952380952381</v>
      </c>
      <c r="W8" s="13">
        <v>0.27731092436974802</v>
      </c>
      <c r="X8" s="13">
        <v>0.33333333333333298</v>
      </c>
      <c r="Y8" s="13">
        <v>0.29906542056074797</v>
      </c>
      <c r="Z8" s="13">
        <v>0.36666666666666697</v>
      </c>
      <c r="AA8" s="13">
        <v>0.26415094339622602</v>
      </c>
      <c r="AB8" s="13">
        <v>0.22340425531914901</v>
      </c>
      <c r="AC8" s="13">
        <v>0.29411764705882398</v>
      </c>
      <c r="AD8" s="13">
        <v>0.26086956521739102</v>
      </c>
      <c r="AE8" s="13"/>
      <c r="AF8" s="13">
        <v>0.27603513174403999</v>
      </c>
      <c r="AG8" s="13">
        <v>0.26848249027237397</v>
      </c>
      <c r="AH8" s="13"/>
      <c r="AI8" s="13">
        <v>0.25</v>
      </c>
      <c r="AJ8" s="13">
        <v>0.25974025974025999</v>
      </c>
      <c r="AK8" s="13">
        <v>0.29190751445086699</v>
      </c>
      <c r="AL8" s="13"/>
      <c r="AM8" s="13">
        <v>0.27941176470588203</v>
      </c>
      <c r="AN8" s="13">
        <v>0.21153846153846201</v>
      </c>
      <c r="AO8" s="13">
        <v>0.24444444444444399</v>
      </c>
      <c r="AP8" s="13"/>
      <c r="AQ8" s="13">
        <v>0.26991150442477901</v>
      </c>
      <c r="AR8" s="13">
        <v>0.2734375</v>
      </c>
      <c r="AS8" s="13"/>
      <c r="AT8" s="13">
        <v>0.255255255255255</v>
      </c>
      <c r="AU8" s="13">
        <v>0.27632950990615202</v>
      </c>
      <c r="AV8" s="13"/>
      <c r="AW8" s="13">
        <v>0.31161473087818697</v>
      </c>
      <c r="AX8" s="13">
        <v>0.25813221406086001</v>
      </c>
      <c r="AY8" s="13"/>
      <c r="AZ8" s="13">
        <v>0.26199261992619899</v>
      </c>
      <c r="BA8" s="13">
        <v>0.28026315789473699</v>
      </c>
      <c r="BB8" s="13"/>
      <c r="BC8" s="13">
        <v>0.252873563218391</v>
      </c>
      <c r="BD8" s="13">
        <v>0.30869565217391298</v>
      </c>
      <c r="BE8" s="13"/>
      <c r="BF8" s="13">
        <v>0.24264705882352899</v>
      </c>
      <c r="BG8" s="13">
        <v>0.259433962264151</v>
      </c>
      <c r="BH8" s="13"/>
      <c r="BI8" s="13">
        <v>0.33333333333333298</v>
      </c>
      <c r="BJ8" s="13">
        <v>0.26603934987168498</v>
      </c>
      <c r="BK8" s="13"/>
      <c r="BL8" s="13">
        <v>0.29504950495049498</v>
      </c>
      <c r="BM8" s="13">
        <v>0.26010101010101</v>
      </c>
    </row>
    <row r="9" spans="2:65" x14ac:dyDescent="0.3">
      <c r="B9" s="14" t="s">
        <v>500</v>
      </c>
      <c r="C9" s="13">
        <v>0.26172465960665697</v>
      </c>
      <c r="D9" s="13">
        <v>0.27447833065810601</v>
      </c>
      <c r="E9" s="13">
        <v>0.24710982658959499</v>
      </c>
      <c r="F9" s="13"/>
      <c r="G9" s="13">
        <v>0.27071823204419898</v>
      </c>
      <c r="H9" s="13">
        <v>0.28851540616246502</v>
      </c>
      <c r="I9" s="13">
        <v>0.26937269372693701</v>
      </c>
      <c r="J9" s="13">
        <v>0.23696682464454999</v>
      </c>
      <c r="K9" s="13">
        <v>0.236641221374046</v>
      </c>
      <c r="L9" s="13">
        <v>0.233918128654971</v>
      </c>
      <c r="M9" s="13"/>
      <c r="N9" s="13">
        <v>0.28936170212765999</v>
      </c>
      <c r="O9" s="13">
        <v>0.26470588235294101</v>
      </c>
      <c r="P9" s="13">
        <v>0.23033707865168501</v>
      </c>
      <c r="Q9" s="13">
        <v>0.22884012539185</v>
      </c>
      <c r="R9" s="13"/>
      <c r="S9" s="13">
        <v>0.30103806228373697</v>
      </c>
      <c r="T9" s="13">
        <v>0.238805970149254</v>
      </c>
      <c r="U9" s="13">
        <v>0.27419354838709697</v>
      </c>
      <c r="V9" s="13">
        <v>0.27619047619047599</v>
      </c>
      <c r="W9" s="13">
        <v>0.26890756302521002</v>
      </c>
      <c r="X9" s="13">
        <v>0.21969696969697</v>
      </c>
      <c r="Y9" s="13">
        <v>0.27102803738317799</v>
      </c>
      <c r="Z9" s="13">
        <v>0.133333333333333</v>
      </c>
      <c r="AA9" s="13">
        <v>0.26415094339622602</v>
      </c>
      <c r="AB9" s="13">
        <v>0.23404255319148901</v>
      </c>
      <c r="AC9" s="13">
        <v>0.25</v>
      </c>
      <c r="AD9" s="13">
        <v>0.26086956521739102</v>
      </c>
      <c r="AE9" s="13"/>
      <c r="AF9" s="13">
        <v>0.26599749058971101</v>
      </c>
      <c r="AG9" s="13">
        <v>0.24513618677042801</v>
      </c>
      <c r="AH9" s="13"/>
      <c r="AI9" s="13">
        <v>0.266949152542373</v>
      </c>
      <c r="AJ9" s="13">
        <v>0.22077922077922099</v>
      </c>
      <c r="AK9" s="13">
        <v>0.280346820809249</v>
      </c>
      <c r="AL9" s="13"/>
      <c r="AM9" s="13">
        <v>0.27941176470588203</v>
      </c>
      <c r="AN9" s="13">
        <v>0.32692307692307698</v>
      </c>
      <c r="AO9" s="13">
        <v>0.22222222222222199</v>
      </c>
      <c r="AP9" s="13"/>
      <c r="AQ9" s="13">
        <v>0.29203539823008901</v>
      </c>
      <c r="AR9" s="13">
        <v>0.23125000000000001</v>
      </c>
      <c r="AS9" s="13"/>
      <c r="AT9" s="13">
        <v>0.28528528528528502</v>
      </c>
      <c r="AU9" s="13">
        <v>0.24921793534932199</v>
      </c>
      <c r="AV9" s="13"/>
      <c r="AW9" s="13">
        <v>0.26062322946175598</v>
      </c>
      <c r="AX9" s="13">
        <v>0.26232948583420801</v>
      </c>
      <c r="AY9" s="13"/>
      <c r="AZ9" s="13">
        <v>0.25092250922509202</v>
      </c>
      <c r="BA9" s="13">
        <v>0.26578947368421102</v>
      </c>
      <c r="BB9" s="13"/>
      <c r="BC9" s="13">
        <v>0.30172413793103398</v>
      </c>
      <c r="BD9" s="13">
        <v>0.208695652173913</v>
      </c>
      <c r="BE9" s="13"/>
      <c r="BF9" s="13">
        <v>0.30147058823529399</v>
      </c>
      <c r="BG9" s="13">
        <v>0.30188679245283001</v>
      </c>
      <c r="BH9" s="13"/>
      <c r="BI9" s="13">
        <v>0.282608695652174</v>
      </c>
      <c r="BJ9" s="13">
        <v>0.25577416595380698</v>
      </c>
      <c r="BK9" s="13"/>
      <c r="BL9" s="13">
        <v>0.29108910891089101</v>
      </c>
      <c r="BM9" s="13">
        <v>0.23989898989899</v>
      </c>
    </row>
    <row r="10" spans="2:65" x14ac:dyDescent="0.3">
      <c r="B10" s="14" t="s">
        <v>501</v>
      </c>
      <c r="C10" s="13">
        <v>0.218608169440242</v>
      </c>
      <c r="D10" s="13">
        <v>0.21829855537720699</v>
      </c>
      <c r="E10" s="13">
        <v>0.22109826589595399</v>
      </c>
      <c r="F10" s="13"/>
      <c r="G10" s="13">
        <v>0.187845303867403</v>
      </c>
      <c r="H10" s="13">
        <v>0.21008403361344499</v>
      </c>
      <c r="I10" s="13">
        <v>0.21402214022140201</v>
      </c>
      <c r="J10" s="13">
        <v>0.23696682464454999</v>
      </c>
      <c r="K10" s="13">
        <v>0.27480916030534402</v>
      </c>
      <c r="L10" s="13">
        <v>0.21052631578947401</v>
      </c>
      <c r="M10" s="13"/>
      <c r="N10" s="13">
        <v>0.22553191489361701</v>
      </c>
      <c r="O10" s="13">
        <v>0.23529411764705899</v>
      </c>
      <c r="P10" s="13">
        <v>0.23033707865168501</v>
      </c>
      <c r="Q10" s="13">
        <v>0.18181818181818199</v>
      </c>
      <c r="R10" s="13"/>
      <c r="S10" s="13">
        <v>0.25951557093425598</v>
      </c>
      <c r="T10" s="13">
        <v>0.201492537313433</v>
      </c>
      <c r="U10" s="13">
        <v>0.225806451612903</v>
      </c>
      <c r="V10" s="13">
        <v>0.20952380952381</v>
      </c>
      <c r="W10" s="13">
        <v>0.159663865546218</v>
      </c>
      <c r="X10" s="13">
        <v>0.21969696969697</v>
      </c>
      <c r="Y10" s="13">
        <v>0.168224299065421</v>
      </c>
      <c r="Z10" s="13">
        <v>0.3</v>
      </c>
      <c r="AA10" s="13">
        <v>0.23899371069182401</v>
      </c>
      <c r="AB10" s="13">
        <v>0.20212765957446799</v>
      </c>
      <c r="AC10" s="13">
        <v>0.161764705882353</v>
      </c>
      <c r="AD10" s="13">
        <v>0.34782608695652201</v>
      </c>
      <c r="AE10" s="13"/>
      <c r="AF10" s="13">
        <v>0.22333751568381399</v>
      </c>
      <c r="AG10" s="13">
        <v>0.214007782101167</v>
      </c>
      <c r="AH10" s="13"/>
      <c r="AI10" s="13">
        <v>0.21610169491525399</v>
      </c>
      <c r="AJ10" s="13">
        <v>0.207792207792208</v>
      </c>
      <c r="AK10" s="13">
        <v>0.22832369942196501</v>
      </c>
      <c r="AL10" s="13"/>
      <c r="AM10" s="13">
        <v>0.220588235294118</v>
      </c>
      <c r="AN10" s="13">
        <v>0.17307692307692299</v>
      </c>
      <c r="AO10" s="13">
        <v>0.22222222222222199</v>
      </c>
      <c r="AP10" s="13"/>
      <c r="AQ10" s="13">
        <v>0.20501474926253699</v>
      </c>
      <c r="AR10" s="13">
        <v>0.23125000000000001</v>
      </c>
      <c r="AS10" s="13"/>
      <c r="AT10" s="13">
        <v>0.20420420420420399</v>
      </c>
      <c r="AU10" s="13">
        <v>0.22314911366006299</v>
      </c>
      <c r="AV10" s="13"/>
      <c r="AW10" s="13">
        <v>0.21246458923512701</v>
      </c>
      <c r="AX10" s="13">
        <v>0.219307450157398</v>
      </c>
      <c r="AY10" s="13"/>
      <c r="AZ10" s="13">
        <v>0.23062730627306299</v>
      </c>
      <c r="BA10" s="13">
        <v>0.20921052631578901</v>
      </c>
      <c r="BB10" s="13"/>
      <c r="BC10" s="13">
        <v>0.20977011494252901</v>
      </c>
      <c r="BD10" s="13">
        <v>0.23043478260869599</v>
      </c>
      <c r="BE10" s="13"/>
      <c r="BF10" s="13">
        <v>0.22794117647058801</v>
      </c>
      <c r="BG10" s="13">
        <v>0.19811320754716999</v>
      </c>
      <c r="BH10" s="13"/>
      <c r="BI10" s="13">
        <v>0.173913043478261</v>
      </c>
      <c r="BJ10" s="13">
        <v>0.22497861420017101</v>
      </c>
      <c r="BK10" s="13"/>
      <c r="BL10" s="13">
        <v>0.22970297029702999</v>
      </c>
      <c r="BM10" s="13">
        <v>0.21338383838383801</v>
      </c>
    </row>
    <row r="11" spans="2:65" x14ac:dyDescent="0.3">
      <c r="B11" s="14" t="s">
        <v>502</v>
      </c>
      <c r="C11" s="13">
        <v>0.100605143721634</v>
      </c>
      <c r="D11" s="13">
        <v>0.112359550561798</v>
      </c>
      <c r="E11" s="13">
        <v>8.9595375722543294E-2</v>
      </c>
      <c r="F11" s="13"/>
      <c r="G11" s="13">
        <v>0.116022099447514</v>
      </c>
      <c r="H11" s="13">
        <v>7.2829131652661097E-2</v>
      </c>
      <c r="I11" s="13">
        <v>0.107011070110701</v>
      </c>
      <c r="J11" s="13">
        <v>0.109004739336493</v>
      </c>
      <c r="K11" s="13">
        <v>0.106870229007634</v>
      </c>
      <c r="L11" s="13">
        <v>0.116959064327485</v>
      </c>
      <c r="M11" s="13"/>
      <c r="N11" s="13">
        <v>0.108510638297872</v>
      </c>
      <c r="O11" s="13">
        <v>9.7058823529411795E-2</v>
      </c>
      <c r="P11" s="13">
        <v>0.112359550561798</v>
      </c>
      <c r="Q11" s="13">
        <v>8.7774294670846395E-2</v>
      </c>
      <c r="R11" s="13"/>
      <c r="S11" s="13">
        <v>7.6124567474048402E-2</v>
      </c>
      <c r="T11" s="13">
        <v>0.111940298507463</v>
      </c>
      <c r="U11" s="13">
        <v>8.0645161290322606E-2</v>
      </c>
      <c r="V11" s="13">
        <v>0.17142857142857101</v>
      </c>
      <c r="W11" s="13">
        <v>0.13445378151260501</v>
      </c>
      <c r="X11" s="13">
        <v>7.5757575757575801E-2</v>
      </c>
      <c r="Y11" s="13">
        <v>0.11214953271028</v>
      </c>
      <c r="Z11" s="13">
        <v>6.6666666666666693E-2</v>
      </c>
      <c r="AA11" s="13">
        <v>0.10062893081761</v>
      </c>
      <c r="AB11" s="13">
        <v>0.12765957446808501</v>
      </c>
      <c r="AC11" s="13">
        <v>4.4117647058823498E-2</v>
      </c>
      <c r="AD11" s="13">
        <v>8.6956521739130405E-2</v>
      </c>
      <c r="AE11" s="13"/>
      <c r="AF11" s="13">
        <v>9.6612296110414095E-2</v>
      </c>
      <c r="AG11" s="13">
        <v>0.10894941634241199</v>
      </c>
      <c r="AH11" s="13"/>
      <c r="AI11" s="13">
        <v>0.11440677966101701</v>
      </c>
      <c r="AJ11" s="13">
        <v>0.14285714285714299</v>
      </c>
      <c r="AK11" s="13">
        <v>7.80346820809249E-2</v>
      </c>
      <c r="AL11" s="13"/>
      <c r="AM11" s="13">
        <v>5.8823529411764698E-2</v>
      </c>
      <c r="AN11" s="13">
        <v>0.15384615384615399</v>
      </c>
      <c r="AO11" s="13">
        <v>0.17037037037037001</v>
      </c>
      <c r="AP11" s="13"/>
      <c r="AQ11" s="13">
        <v>8.4070796460176997E-2</v>
      </c>
      <c r="AR11" s="13">
        <v>0.1171875</v>
      </c>
      <c r="AS11" s="13"/>
      <c r="AT11" s="13">
        <v>9.6096096096096095E-2</v>
      </c>
      <c r="AU11" s="13">
        <v>0.103232533889468</v>
      </c>
      <c r="AV11" s="13"/>
      <c r="AW11" s="13">
        <v>9.9150141643059506E-2</v>
      </c>
      <c r="AX11" s="13">
        <v>9.9685204616999007E-2</v>
      </c>
      <c r="AY11" s="13"/>
      <c r="AZ11" s="13">
        <v>0.105166051660517</v>
      </c>
      <c r="BA11" s="13">
        <v>9.8684210526315805E-2</v>
      </c>
      <c r="BB11" s="13"/>
      <c r="BC11" s="13">
        <v>9.4827586206896505E-2</v>
      </c>
      <c r="BD11" s="13">
        <v>0.108695652173913</v>
      </c>
      <c r="BE11" s="13"/>
      <c r="BF11" s="13">
        <v>8.0882352941176502E-2</v>
      </c>
      <c r="BG11" s="13">
        <v>0.10377358490565999</v>
      </c>
      <c r="BH11" s="13"/>
      <c r="BI11" s="13">
        <v>9.4202898550724598E-2</v>
      </c>
      <c r="BJ11" s="13">
        <v>0.102651839178785</v>
      </c>
      <c r="BK11" s="13"/>
      <c r="BL11" s="13">
        <v>7.7227722772277199E-2</v>
      </c>
      <c r="BM11" s="13">
        <v>0.11616161616161599</v>
      </c>
    </row>
    <row r="12" spans="2:65" x14ac:dyDescent="0.3">
      <c r="B12" s="14" t="s">
        <v>503</v>
      </c>
      <c r="C12" s="13">
        <v>2.7987897125567301E-2</v>
      </c>
      <c r="D12" s="13">
        <v>3.2102728731942198E-2</v>
      </c>
      <c r="E12" s="13">
        <v>2.4566473988439301E-2</v>
      </c>
      <c r="F12" s="13"/>
      <c r="G12" s="13">
        <v>3.3149171270718203E-2</v>
      </c>
      <c r="H12" s="13">
        <v>3.9215686274509803E-2</v>
      </c>
      <c r="I12" s="13">
        <v>1.1070110701107E-2</v>
      </c>
      <c r="J12" s="13">
        <v>1.4218009478673001E-2</v>
      </c>
      <c r="K12" s="13">
        <v>3.8167938931297697E-2</v>
      </c>
      <c r="L12" s="13">
        <v>3.5087719298245598E-2</v>
      </c>
      <c r="M12" s="13"/>
      <c r="N12" s="13">
        <v>2.7659574468085101E-2</v>
      </c>
      <c r="O12" s="13">
        <v>3.2352941176470598E-2</v>
      </c>
      <c r="P12" s="13">
        <v>1.6853932584269701E-2</v>
      </c>
      <c r="Q12" s="13">
        <v>3.1347962382445103E-2</v>
      </c>
      <c r="R12" s="13"/>
      <c r="S12" s="13">
        <v>6.9204152249135002E-3</v>
      </c>
      <c r="T12" s="13">
        <v>7.4626865671641798E-3</v>
      </c>
      <c r="U12" s="13">
        <v>1.6129032258064498E-2</v>
      </c>
      <c r="V12" s="13">
        <v>3.8095238095238099E-2</v>
      </c>
      <c r="W12" s="13">
        <v>3.3613445378151301E-2</v>
      </c>
      <c r="X12" s="13">
        <v>3.03030303030303E-2</v>
      </c>
      <c r="Y12" s="13">
        <v>2.80373831775701E-2</v>
      </c>
      <c r="Z12" s="13">
        <v>0.1</v>
      </c>
      <c r="AA12" s="13">
        <v>3.1446540880503103E-2</v>
      </c>
      <c r="AB12" s="13">
        <v>6.3829787234042507E-2</v>
      </c>
      <c r="AC12" s="13">
        <v>5.8823529411764698E-2</v>
      </c>
      <c r="AD12" s="13">
        <v>0</v>
      </c>
      <c r="AE12" s="13"/>
      <c r="AF12" s="13">
        <v>3.0112923462986201E-2</v>
      </c>
      <c r="AG12" s="13">
        <v>2.5291828793774299E-2</v>
      </c>
      <c r="AH12" s="13"/>
      <c r="AI12" s="13">
        <v>5.0847457627118599E-2</v>
      </c>
      <c r="AJ12" s="13">
        <v>3.8961038961039002E-2</v>
      </c>
      <c r="AK12" s="13">
        <v>1.7341040462427699E-2</v>
      </c>
      <c r="AL12" s="13"/>
      <c r="AM12" s="13">
        <v>2.9411764705882401E-2</v>
      </c>
      <c r="AN12" s="13">
        <v>5.7692307692307702E-2</v>
      </c>
      <c r="AO12" s="13">
        <v>2.96296296296296E-2</v>
      </c>
      <c r="AP12" s="13"/>
      <c r="AQ12" s="13">
        <v>2.50737463126844E-2</v>
      </c>
      <c r="AR12" s="13">
        <v>3.125E-2</v>
      </c>
      <c r="AS12" s="13"/>
      <c r="AT12" s="13">
        <v>2.1021021021020998E-2</v>
      </c>
      <c r="AU12" s="13">
        <v>3.1282586027111599E-2</v>
      </c>
      <c r="AV12" s="13"/>
      <c r="AW12" s="13">
        <v>2.54957507082153E-2</v>
      </c>
      <c r="AX12" s="13">
        <v>2.93809024134313E-2</v>
      </c>
      <c r="AY12" s="13"/>
      <c r="AZ12" s="13">
        <v>3.3210332103321E-2</v>
      </c>
      <c r="BA12" s="13">
        <v>2.5000000000000001E-2</v>
      </c>
      <c r="BB12" s="13"/>
      <c r="BC12" s="13">
        <v>3.1609195402298902E-2</v>
      </c>
      <c r="BD12" s="13">
        <v>2.6086956521739101E-2</v>
      </c>
      <c r="BE12" s="13"/>
      <c r="BF12" s="13">
        <v>3.6764705882352901E-2</v>
      </c>
      <c r="BG12" s="13">
        <v>2.83018867924528E-2</v>
      </c>
      <c r="BH12" s="13"/>
      <c r="BI12" s="13">
        <v>4.3478260869565202E-2</v>
      </c>
      <c r="BJ12" s="13">
        <v>2.5662959794696301E-2</v>
      </c>
      <c r="BK12" s="13"/>
      <c r="BL12" s="13">
        <v>2.57425742574257E-2</v>
      </c>
      <c r="BM12" s="13">
        <v>3.03030303030303E-2</v>
      </c>
    </row>
    <row r="13" spans="2:65" x14ac:dyDescent="0.3">
      <c r="B13" s="14" t="s">
        <v>504</v>
      </c>
      <c r="C13" s="13">
        <v>1.2859304084720099E-2</v>
      </c>
      <c r="D13" s="13">
        <v>3.2102728731942202E-3</v>
      </c>
      <c r="E13" s="13">
        <v>2.1676300578034699E-2</v>
      </c>
      <c r="F13" s="13"/>
      <c r="G13" s="13">
        <v>1.6574585635359101E-2</v>
      </c>
      <c r="H13" s="13">
        <v>1.4005602240896401E-2</v>
      </c>
      <c r="I13" s="13">
        <v>3.6900369003690001E-3</v>
      </c>
      <c r="J13" s="13">
        <v>1.8957345971564E-2</v>
      </c>
      <c r="K13" s="13">
        <v>0</v>
      </c>
      <c r="L13" s="13">
        <v>2.3391812865497099E-2</v>
      </c>
      <c r="M13" s="13"/>
      <c r="N13" s="13">
        <v>1.0638297872340399E-2</v>
      </c>
      <c r="O13" s="13">
        <v>8.8235294117647092E-3</v>
      </c>
      <c r="P13" s="13">
        <v>2.8089887640449399E-2</v>
      </c>
      <c r="Q13" s="13">
        <v>1.2539184952978099E-2</v>
      </c>
      <c r="R13" s="13"/>
      <c r="S13" s="13">
        <v>1.73010380622837E-2</v>
      </c>
      <c r="T13" s="13">
        <v>7.4626865671641798E-3</v>
      </c>
      <c r="U13" s="13">
        <v>1.6129032258064498E-2</v>
      </c>
      <c r="V13" s="13">
        <v>1.9047619047619001E-2</v>
      </c>
      <c r="W13" s="13">
        <v>0</v>
      </c>
      <c r="X13" s="13">
        <v>1.5151515151515201E-2</v>
      </c>
      <c r="Y13" s="13">
        <v>0</v>
      </c>
      <c r="Z13" s="13">
        <v>0</v>
      </c>
      <c r="AA13" s="13">
        <v>1.88679245283019E-2</v>
      </c>
      <c r="AB13" s="13">
        <v>2.1276595744680899E-2</v>
      </c>
      <c r="AC13" s="13">
        <v>1.4705882352941201E-2</v>
      </c>
      <c r="AD13" s="13">
        <v>0</v>
      </c>
      <c r="AE13" s="13"/>
      <c r="AF13" s="13">
        <v>1.5056461731493101E-2</v>
      </c>
      <c r="AG13" s="13">
        <v>9.7276264591439707E-3</v>
      </c>
      <c r="AH13" s="13"/>
      <c r="AI13" s="13">
        <v>1.27118644067797E-2</v>
      </c>
      <c r="AJ13" s="13">
        <v>1.2987012987013E-2</v>
      </c>
      <c r="AK13" s="13">
        <v>1.44508670520231E-2</v>
      </c>
      <c r="AL13" s="13"/>
      <c r="AM13" s="13">
        <v>1.4705882352941201E-2</v>
      </c>
      <c r="AN13" s="13">
        <v>0</v>
      </c>
      <c r="AO13" s="13">
        <v>7.4074074074074103E-3</v>
      </c>
      <c r="AP13" s="13"/>
      <c r="AQ13" s="13">
        <v>1.47492625368732E-2</v>
      </c>
      <c r="AR13" s="13">
        <v>1.0937499999999999E-2</v>
      </c>
      <c r="AS13" s="13"/>
      <c r="AT13" s="13">
        <v>1.5015015015014999E-2</v>
      </c>
      <c r="AU13" s="13">
        <v>1.2513034410844601E-2</v>
      </c>
      <c r="AV13" s="13"/>
      <c r="AW13" s="13">
        <v>1.69971671388102E-2</v>
      </c>
      <c r="AX13" s="13">
        <v>1.04931794333683E-2</v>
      </c>
      <c r="AY13" s="13"/>
      <c r="AZ13" s="13">
        <v>7.3800738007380098E-3</v>
      </c>
      <c r="BA13" s="13">
        <v>1.71052631578947E-2</v>
      </c>
      <c r="BB13" s="13"/>
      <c r="BC13" s="13">
        <v>1.4367816091954E-2</v>
      </c>
      <c r="BD13" s="13">
        <v>1.3043478260869599E-2</v>
      </c>
      <c r="BE13" s="13"/>
      <c r="BF13" s="13">
        <v>2.2058823529411801E-2</v>
      </c>
      <c r="BG13" s="13">
        <v>9.4339622641509396E-3</v>
      </c>
      <c r="BH13" s="13"/>
      <c r="BI13" s="13">
        <v>0</v>
      </c>
      <c r="BJ13" s="13">
        <v>1.4542343883661201E-2</v>
      </c>
      <c r="BK13" s="13"/>
      <c r="BL13" s="13">
        <v>9.9009900990098994E-3</v>
      </c>
      <c r="BM13" s="13">
        <v>1.38888888888889E-2</v>
      </c>
    </row>
    <row r="14" spans="2:65" x14ac:dyDescent="0.3">
      <c r="B14" s="14" t="s">
        <v>505</v>
      </c>
      <c r="C14" s="13">
        <v>7.5642965204235999E-3</v>
      </c>
      <c r="D14" s="13">
        <v>9.6308186195826605E-3</v>
      </c>
      <c r="E14" s="13">
        <v>5.78034682080925E-3</v>
      </c>
      <c r="F14" s="13"/>
      <c r="G14" s="13">
        <v>5.5248618784530402E-3</v>
      </c>
      <c r="H14" s="13">
        <v>1.9607843137254902E-2</v>
      </c>
      <c r="I14" s="13">
        <v>0</v>
      </c>
      <c r="J14" s="13">
        <v>0</v>
      </c>
      <c r="K14" s="13">
        <v>7.63358778625954E-3</v>
      </c>
      <c r="L14" s="13">
        <v>5.8479532163742704E-3</v>
      </c>
      <c r="M14" s="13"/>
      <c r="N14" s="13">
        <v>4.2553191489361703E-3</v>
      </c>
      <c r="O14" s="13">
        <v>1.7647058823529401E-2</v>
      </c>
      <c r="P14" s="13">
        <v>0</v>
      </c>
      <c r="Q14" s="13">
        <v>6.2695924764890297E-3</v>
      </c>
      <c r="R14" s="13"/>
      <c r="S14" s="13">
        <v>3.4602076124567501E-3</v>
      </c>
      <c r="T14" s="13">
        <v>1.49253731343284E-2</v>
      </c>
      <c r="U14" s="13">
        <v>0</v>
      </c>
      <c r="V14" s="13">
        <v>1.9047619047619001E-2</v>
      </c>
      <c r="W14" s="13">
        <v>2.5210084033613401E-2</v>
      </c>
      <c r="X14" s="13">
        <v>0</v>
      </c>
      <c r="Y14" s="13">
        <v>9.3457943925233603E-3</v>
      </c>
      <c r="Z14" s="13">
        <v>0</v>
      </c>
      <c r="AA14" s="13">
        <v>0</v>
      </c>
      <c r="AB14" s="13">
        <v>1.0638297872340399E-2</v>
      </c>
      <c r="AC14" s="13">
        <v>0</v>
      </c>
      <c r="AD14" s="13">
        <v>0</v>
      </c>
      <c r="AE14" s="13"/>
      <c r="AF14" s="13">
        <v>1.0037641154328701E-2</v>
      </c>
      <c r="AG14" s="13">
        <v>3.8910505836575902E-3</v>
      </c>
      <c r="AH14" s="13"/>
      <c r="AI14" s="13">
        <v>4.2372881355932203E-3</v>
      </c>
      <c r="AJ14" s="13">
        <v>3.8961038961039002E-2</v>
      </c>
      <c r="AK14" s="13">
        <v>1.15606936416185E-2</v>
      </c>
      <c r="AL14" s="13"/>
      <c r="AM14" s="13">
        <v>2.9411764705882401E-2</v>
      </c>
      <c r="AN14" s="13">
        <v>0</v>
      </c>
      <c r="AO14" s="13">
        <v>1.48148148148148E-2</v>
      </c>
      <c r="AP14" s="13"/>
      <c r="AQ14" s="13">
        <v>8.8495575221238902E-3</v>
      </c>
      <c r="AR14" s="13">
        <v>6.2500000000000003E-3</v>
      </c>
      <c r="AS14" s="13"/>
      <c r="AT14" s="13">
        <v>9.0090090090090107E-3</v>
      </c>
      <c r="AU14" s="13">
        <v>7.2992700729926996E-3</v>
      </c>
      <c r="AV14" s="13"/>
      <c r="AW14" s="13">
        <v>5.6657223796033997E-3</v>
      </c>
      <c r="AX14" s="13">
        <v>8.3945435466946505E-3</v>
      </c>
      <c r="AY14" s="13"/>
      <c r="AZ14" s="13">
        <v>5.5350553505535104E-3</v>
      </c>
      <c r="BA14" s="13">
        <v>9.2105263157894694E-3</v>
      </c>
      <c r="BB14" s="13"/>
      <c r="BC14" s="13">
        <v>1.4367816091954E-2</v>
      </c>
      <c r="BD14" s="13">
        <v>8.6956521739130401E-3</v>
      </c>
      <c r="BE14" s="13"/>
      <c r="BF14" s="13">
        <v>7.3529411764705899E-3</v>
      </c>
      <c r="BG14" s="13">
        <v>1.88679245283019E-2</v>
      </c>
      <c r="BH14" s="13"/>
      <c r="BI14" s="13">
        <v>7.2463768115942004E-3</v>
      </c>
      <c r="BJ14" s="13">
        <v>7.6988879384088998E-3</v>
      </c>
      <c r="BK14" s="13"/>
      <c r="BL14" s="13">
        <v>5.9405940594059398E-3</v>
      </c>
      <c r="BM14" s="13">
        <v>8.8383838383838398E-3</v>
      </c>
    </row>
    <row r="15" spans="2:65" ht="28.8" x14ac:dyDescent="0.3">
      <c r="B15" s="14" t="s">
        <v>506</v>
      </c>
      <c r="C15" s="22">
        <v>9.9092284417549206E-2</v>
      </c>
      <c r="D15" s="22">
        <v>9.3097913322632397E-2</v>
      </c>
      <c r="E15" s="22">
        <v>0.105491329479769</v>
      </c>
      <c r="F15" s="22"/>
      <c r="G15" s="22">
        <v>0.10497237569060799</v>
      </c>
      <c r="H15" s="22">
        <v>6.4425770308123201E-2</v>
      </c>
      <c r="I15" s="22">
        <v>8.1180811808118106E-2</v>
      </c>
      <c r="J15" s="22">
        <v>0.11374407582938401</v>
      </c>
      <c r="K15" s="22">
        <v>0.106870229007634</v>
      </c>
      <c r="L15" s="22">
        <v>0.16959064327485401</v>
      </c>
      <c r="M15" s="22"/>
      <c r="N15" s="22">
        <v>7.6595744680851105E-2</v>
      </c>
      <c r="O15" s="22">
        <v>8.2352941176470601E-2</v>
      </c>
      <c r="P15" s="22">
        <v>0.15730337078651699</v>
      </c>
      <c r="Q15" s="22">
        <v>0.12225705329153599</v>
      </c>
      <c r="R15" s="22"/>
      <c r="S15" s="22">
        <v>6.2283737024221401E-2</v>
      </c>
      <c r="T15" s="22">
        <v>0.171641791044776</v>
      </c>
      <c r="U15" s="22">
        <v>8.0645161290322606E-2</v>
      </c>
      <c r="V15" s="22">
        <v>8.5714285714285701E-2</v>
      </c>
      <c r="W15" s="22">
        <v>0.10084033613445401</v>
      </c>
      <c r="X15" s="22">
        <v>0.10606060606060599</v>
      </c>
      <c r="Y15" s="22">
        <v>0.11214953271028</v>
      </c>
      <c r="Z15" s="22">
        <v>3.3333333333333298E-2</v>
      </c>
      <c r="AA15" s="22">
        <v>8.17610062893082E-2</v>
      </c>
      <c r="AB15" s="22">
        <v>0.117021276595745</v>
      </c>
      <c r="AC15" s="22">
        <v>0.17647058823529399</v>
      </c>
      <c r="AD15" s="22">
        <v>4.3478260869565202E-2</v>
      </c>
      <c r="AE15" s="22"/>
      <c r="AF15" s="22">
        <v>8.2810539523212004E-2</v>
      </c>
      <c r="AG15" s="22">
        <v>0.124513618677043</v>
      </c>
      <c r="AH15" s="22"/>
      <c r="AI15" s="22">
        <v>8.4745762711864403E-2</v>
      </c>
      <c r="AJ15" s="22">
        <v>7.7922077922077906E-2</v>
      </c>
      <c r="AK15" s="22">
        <v>7.80346820809249E-2</v>
      </c>
      <c r="AL15" s="22"/>
      <c r="AM15" s="22">
        <v>8.8235294117647106E-2</v>
      </c>
      <c r="AN15" s="22">
        <v>7.69230769230769E-2</v>
      </c>
      <c r="AO15" s="22">
        <v>8.8888888888888906E-2</v>
      </c>
      <c r="AP15" s="22"/>
      <c r="AQ15" s="22">
        <v>0.100294985250737</v>
      </c>
      <c r="AR15" s="22">
        <v>9.8437499999999997E-2</v>
      </c>
      <c r="AS15" s="22"/>
      <c r="AT15" s="22">
        <v>0.114114114114114</v>
      </c>
      <c r="AU15" s="22">
        <v>9.6976016684045901E-2</v>
      </c>
      <c r="AV15" s="22"/>
      <c r="AW15" s="22">
        <v>6.79886685552408E-2</v>
      </c>
      <c r="AX15" s="22">
        <v>0.11227701993704101</v>
      </c>
      <c r="AY15" s="22"/>
      <c r="AZ15" s="22">
        <v>0.105166051660517</v>
      </c>
      <c r="BA15" s="22">
        <v>9.4736842105263203E-2</v>
      </c>
      <c r="BB15" s="22"/>
      <c r="BC15" s="22">
        <v>8.04597701149425E-2</v>
      </c>
      <c r="BD15" s="22">
        <v>9.5652173913043495E-2</v>
      </c>
      <c r="BE15" s="22"/>
      <c r="BF15" s="22">
        <v>8.0882352941176502E-2</v>
      </c>
      <c r="BG15" s="22">
        <v>8.0188679245283001E-2</v>
      </c>
      <c r="BH15" s="22"/>
      <c r="BI15" s="22">
        <v>6.5217391304347797E-2</v>
      </c>
      <c r="BJ15" s="22">
        <v>0.102651839178785</v>
      </c>
      <c r="BK15" s="22"/>
      <c r="BL15" s="22">
        <v>6.5346534653465294E-2</v>
      </c>
      <c r="BM15" s="22">
        <v>0.117424242424242</v>
      </c>
    </row>
    <row r="16" spans="2:65" x14ac:dyDescent="0.3">
      <c r="B16" s="15"/>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509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43.2" x14ac:dyDescent="0.3">
      <c r="B8" s="14" t="s">
        <v>499</v>
      </c>
      <c r="C8" s="13">
        <v>0.29954614220877501</v>
      </c>
      <c r="D8" s="13">
        <v>0.31300160513643699</v>
      </c>
      <c r="E8" s="13">
        <v>0.28612716763005802</v>
      </c>
      <c r="F8" s="13"/>
      <c r="G8" s="13">
        <v>0.22651933701657501</v>
      </c>
      <c r="H8" s="13">
        <v>0.28011204481792701</v>
      </c>
      <c r="I8" s="13">
        <v>0.32841328413284099</v>
      </c>
      <c r="J8" s="13">
        <v>0.327014218009479</v>
      </c>
      <c r="K8" s="13">
        <v>0.32824427480916002</v>
      </c>
      <c r="L8" s="13">
        <v>0.31578947368421101</v>
      </c>
      <c r="M8" s="13"/>
      <c r="N8" s="13">
        <v>0.31276595744680902</v>
      </c>
      <c r="O8" s="13">
        <v>0.27941176470588203</v>
      </c>
      <c r="P8" s="13">
        <v>0.26966292134831499</v>
      </c>
      <c r="Q8" s="13">
        <v>0.31974921630094</v>
      </c>
      <c r="R8" s="13"/>
      <c r="S8" s="13">
        <v>0.33564013840830398</v>
      </c>
      <c r="T8" s="13">
        <v>0.238805970149254</v>
      </c>
      <c r="U8" s="13">
        <v>0.35483870967741898</v>
      </c>
      <c r="V8" s="13">
        <v>0.27619047619047599</v>
      </c>
      <c r="W8" s="13">
        <v>0.252100840336134</v>
      </c>
      <c r="X8" s="13">
        <v>0.32575757575757602</v>
      </c>
      <c r="Y8" s="13">
        <v>0.34579439252336402</v>
      </c>
      <c r="Z8" s="13">
        <v>0.266666666666667</v>
      </c>
      <c r="AA8" s="13">
        <v>0.31446540880503099</v>
      </c>
      <c r="AB8" s="13">
        <v>0.25531914893617003</v>
      </c>
      <c r="AC8" s="13">
        <v>0.27941176470588203</v>
      </c>
      <c r="AD8" s="13">
        <v>0.217391304347826</v>
      </c>
      <c r="AE8" s="13"/>
      <c r="AF8" s="13">
        <v>0.31242158092848199</v>
      </c>
      <c r="AG8" s="13">
        <v>0.28210116731517498</v>
      </c>
      <c r="AH8" s="13"/>
      <c r="AI8" s="13">
        <v>0.25423728813559299</v>
      </c>
      <c r="AJ8" s="13">
        <v>0.18181818181818199</v>
      </c>
      <c r="AK8" s="13">
        <v>0.38439306358381498</v>
      </c>
      <c r="AL8" s="13"/>
      <c r="AM8" s="13">
        <v>0.20588235294117599</v>
      </c>
      <c r="AN8" s="13">
        <v>0.230769230769231</v>
      </c>
      <c r="AO8" s="13">
        <v>0.27407407407407403</v>
      </c>
      <c r="AP8" s="13"/>
      <c r="AQ8" s="13">
        <v>0.25516224188790598</v>
      </c>
      <c r="AR8" s="13">
        <v>0.34687499999999999</v>
      </c>
      <c r="AS8" s="13"/>
      <c r="AT8" s="13">
        <v>0.27627627627627599</v>
      </c>
      <c r="AU8" s="13">
        <v>0.306569343065693</v>
      </c>
      <c r="AV8" s="13"/>
      <c r="AW8" s="13">
        <v>0.359773371104816</v>
      </c>
      <c r="AX8" s="13">
        <v>0.27701993704092298</v>
      </c>
      <c r="AY8" s="13"/>
      <c r="AZ8" s="13">
        <v>0.32103321033210303</v>
      </c>
      <c r="BA8" s="13">
        <v>0.28421052631578902</v>
      </c>
      <c r="BB8" s="13"/>
      <c r="BC8" s="13">
        <v>0.27873563218390801</v>
      </c>
      <c r="BD8" s="13">
        <v>0.32608695652173902</v>
      </c>
      <c r="BE8" s="13"/>
      <c r="BF8" s="13">
        <v>0.213235294117647</v>
      </c>
      <c r="BG8" s="13">
        <v>0.320754716981132</v>
      </c>
      <c r="BH8" s="13"/>
      <c r="BI8" s="13">
        <v>0.38405797101449302</v>
      </c>
      <c r="BJ8" s="13">
        <v>0.29084687767322498</v>
      </c>
      <c r="BK8" s="13"/>
      <c r="BL8" s="13">
        <v>0.34257425742574299</v>
      </c>
      <c r="BM8" s="13">
        <v>0.27525252525252503</v>
      </c>
    </row>
    <row r="9" spans="2:65" x14ac:dyDescent="0.3">
      <c r="B9" s="14" t="s">
        <v>500</v>
      </c>
      <c r="C9" s="13">
        <v>0.21104387291981799</v>
      </c>
      <c r="D9" s="13">
        <v>0.20385232744783299</v>
      </c>
      <c r="E9" s="13">
        <v>0.215317919075144</v>
      </c>
      <c r="F9" s="13"/>
      <c r="G9" s="13">
        <v>0.22099447513812201</v>
      </c>
      <c r="H9" s="13">
        <v>0.25490196078431399</v>
      </c>
      <c r="I9" s="13">
        <v>0.25092250922509202</v>
      </c>
      <c r="J9" s="13">
        <v>0.199052132701422</v>
      </c>
      <c r="K9" s="13">
        <v>0.16793893129771001</v>
      </c>
      <c r="L9" s="13">
        <v>9.3567251461988299E-2</v>
      </c>
      <c r="M9" s="13"/>
      <c r="N9" s="13">
        <v>0.221276595744681</v>
      </c>
      <c r="O9" s="13">
        <v>0.220588235294118</v>
      </c>
      <c r="P9" s="13">
        <v>0.174157303370787</v>
      </c>
      <c r="Q9" s="13">
        <v>0.197492163009404</v>
      </c>
      <c r="R9" s="13"/>
      <c r="S9" s="13">
        <v>0.23183391003460199</v>
      </c>
      <c r="T9" s="13">
        <v>0.21641791044776101</v>
      </c>
      <c r="U9" s="13">
        <v>0.29032258064516098</v>
      </c>
      <c r="V9" s="13">
        <v>0.180952380952381</v>
      </c>
      <c r="W9" s="13">
        <v>0.22689075630252101</v>
      </c>
      <c r="X9" s="13">
        <v>0.12121212121212099</v>
      </c>
      <c r="Y9" s="13">
        <v>0.18691588785046701</v>
      </c>
      <c r="Z9" s="13">
        <v>0.3</v>
      </c>
      <c r="AA9" s="13">
        <v>0.17610062893081799</v>
      </c>
      <c r="AB9" s="13">
        <v>0.25531914893617003</v>
      </c>
      <c r="AC9" s="13">
        <v>0.220588235294118</v>
      </c>
      <c r="AD9" s="13">
        <v>0.30434782608695699</v>
      </c>
      <c r="AE9" s="13"/>
      <c r="AF9" s="13">
        <v>0.222082810539523</v>
      </c>
      <c r="AG9" s="13">
        <v>0.196498054474708</v>
      </c>
      <c r="AH9" s="13"/>
      <c r="AI9" s="13">
        <v>0.21186440677966101</v>
      </c>
      <c r="AJ9" s="13">
        <v>0.27272727272727298</v>
      </c>
      <c r="AK9" s="13">
        <v>0.21387283236994201</v>
      </c>
      <c r="AL9" s="13"/>
      <c r="AM9" s="13">
        <v>0.17647058823529399</v>
      </c>
      <c r="AN9" s="13">
        <v>0.28846153846153799</v>
      </c>
      <c r="AO9" s="13">
        <v>0.18518518518518501</v>
      </c>
      <c r="AP9" s="13"/>
      <c r="AQ9" s="13">
        <v>0.24483775811209399</v>
      </c>
      <c r="AR9" s="13">
        <v>0.17499999999999999</v>
      </c>
      <c r="AS9" s="13"/>
      <c r="AT9" s="13">
        <v>0.219219219219219</v>
      </c>
      <c r="AU9" s="13">
        <v>0.20542231491136601</v>
      </c>
      <c r="AV9" s="13"/>
      <c r="AW9" s="13">
        <v>0.19546742209631701</v>
      </c>
      <c r="AX9" s="13">
        <v>0.21511017838405</v>
      </c>
      <c r="AY9" s="13"/>
      <c r="AZ9" s="13">
        <v>0.18634686346863499</v>
      </c>
      <c r="BA9" s="13">
        <v>0.22894736842105301</v>
      </c>
      <c r="BB9" s="13"/>
      <c r="BC9" s="13">
        <v>0.229885057471264</v>
      </c>
      <c r="BD9" s="13">
        <v>0.19565217391304299</v>
      </c>
      <c r="BE9" s="13"/>
      <c r="BF9" s="13">
        <v>0.27205882352941202</v>
      </c>
      <c r="BG9" s="13">
        <v>0.20283018867924499</v>
      </c>
      <c r="BH9" s="13"/>
      <c r="BI9" s="13">
        <v>0.21014492753623201</v>
      </c>
      <c r="BJ9" s="13">
        <v>0.209580838323353</v>
      </c>
      <c r="BK9" s="13"/>
      <c r="BL9" s="13">
        <v>0.237623762376238</v>
      </c>
      <c r="BM9" s="13">
        <v>0.19318181818181801</v>
      </c>
    </row>
    <row r="10" spans="2:65" x14ac:dyDescent="0.3">
      <c r="B10" s="14" t="s">
        <v>501</v>
      </c>
      <c r="C10" s="13">
        <v>0.19288956127080201</v>
      </c>
      <c r="D10" s="13">
        <v>0.199036918138042</v>
      </c>
      <c r="E10" s="13">
        <v>0.189306358381503</v>
      </c>
      <c r="F10" s="13"/>
      <c r="G10" s="13">
        <v>0.17127071823204401</v>
      </c>
      <c r="H10" s="13">
        <v>0.21008403361344499</v>
      </c>
      <c r="I10" s="13">
        <v>0.188191881918819</v>
      </c>
      <c r="J10" s="13">
        <v>0.17061611374407601</v>
      </c>
      <c r="K10" s="13">
        <v>0.213740458015267</v>
      </c>
      <c r="L10" s="13">
        <v>0.198830409356725</v>
      </c>
      <c r="M10" s="13"/>
      <c r="N10" s="13">
        <v>0.206382978723404</v>
      </c>
      <c r="O10" s="13">
        <v>0.185294117647059</v>
      </c>
      <c r="P10" s="13">
        <v>0.19662921348314599</v>
      </c>
      <c r="Q10" s="13">
        <v>0.17868338557993699</v>
      </c>
      <c r="R10" s="13"/>
      <c r="S10" s="13">
        <v>0.20415224913494801</v>
      </c>
      <c r="T10" s="13">
        <v>0.21641791044776101</v>
      </c>
      <c r="U10" s="13">
        <v>8.0645161290322606E-2</v>
      </c>
      <c r="V10" s="13">
        <v>0.17142857142857101</v>
      </c>
      <c r="W10" s="13">
        <v>0.151260504201681</v>
      </c>
      <c r="X10" s="13">
        <v>0.22727272727272699</v>
      </c>
      <c r="Y10" s="13">
        <v>0.19626168224299101</v>
      </c>
      <c r="Z10" s="13">
        <v>0.2</v>
      </c>
      <c r="AA10" s="13">
        <v>0.245283018867925</v>
      </c>
      <c r="AB10" s="13">
        <v>0.159574468085106</v>
      </c>
      <c r="AC10" s="13">
        <v>0.14705882352941199</v>
      </c>
      <c r="AD10" s="13">
        <v>0.217391304347826</v>
      </c>
      <c r="AE10" s="13"/>
      <c r="AF10" s="13">
        <v>0.18318695106649899</v>
      </c>
      <c r="AG10" s="13">
        <v>0.20428015564202301</v>
      </c>
      <c r="AH10" s="13"/>
      <c r="AI10" s="13">
        <v>0.194915254237288</v>
      </c>
      <c r="AJ10" s="13">
        <v>0.207792207792208</v>
      </c>
      <c r="AK10" s="13">
        <v>0.15895953757225401</v>
      </c>
      <c r="AL10" s="13"/>
      <c r="AM10" s="13">
        <v>0.23529411764705899</v>
      </c>
      <c r="AN10" s="13">
        <v>0.19230769230769201</v>
      </c>
      <c r="AO10" s="13">
        <v>0.20740740740740701</v>
      </c>
      <c r="AP10" s="13"/>
      <c r="AQ10" s="13">
        <v>0.20501474926253699</v>
      </c>
      <c r="AR10" s="13">
        <v>0.17812500000000001</v>
      </c>
      <c r="AS10" s="13"/>
      <c r="AT10" s="13">
        <v>0.19819819819819801</v>
      </c>
      <c r="AU10" s="13">
        <v>0.18978102189780999</v>
      </c>
      <c r="AV10" s="13"/>
      <c r="AW10" s="13">
        <v>0.18980169971671401</v>
      </c>
      <c r="AX10" s="13">
        <v>0.19307450157397699</v>
      </c>
      <c r="AY10" s="13"/>
      <c r="AZ10" s="13">
        <v>0.166051660516605</v>
      </c>
      <c r="BA10" s="13">
        <v>0.20789473684210499</v>
      </c>
      <c r="BB10" s="13"/>
      <c r="BC10" s="13">
        <v>0.198275862068966</v>
      </c>
      <c r="BD10" s="13">
        <v>0.16521739130434801</v>
      </c>
      <c r="BE10" s="13"/>
      <c r="BF10" s="13">
        <v>0.20588235294117599</v>
      </c>
      <c r="BG10" s="13">
        <v>0.19339622641509399</v>
      </c>
      <c r="BH10" s="13"/>
      <c r="BI10" s="13">
        <v>0.16666666666666699</v>
      </c>
      <c r="BJ10" s="13">
        <v>0.195893926432849</v>
      </c>
      <c r="BK10" s="13"/>
      <c r="BL10" s="13">
        <v>0.19009900990098999</v>
      </c>
      <c r="BM10" s="13">
        <v>0.19318181818181801</v>
      </c>
    </row>
    <row r="11" spans="2:65" x14ac:dyDescent="0.3">
      <c r="B11" s="14" t="s">
        <v>502</v>
      </c>
      <c r="C11" s="13">
        <v>0.11346444780635399</v>
      </c>
      <c r="D11" s="13">
        <v>0.117174959871589</v>
      </c>
      <c r="E11" s="13">
        <v>0.11127167630057801</v>
      </c>
      <c r="F11" s="13"/>
      <c r="G11" s="13">
        <v>0.12707182320442001</v>
      </c>
      <c r="H11" s="13">
        <v>8.1232492997198896E-2</v>
      </c>
      <c r="I11" s="13">
        <v>0.107011070110701</v>
      </c>
      <c r="J11" s="13">
        <v>0.137440758293839</v>
      </c>
      <c r="K11" s="13">
        <v>0.122137404580153</v>
      </c>
      <c r="L11" s="13">
        <v>0.140350877192982</v>
      </c>
      <c r="M11" s="13"/>
      <c r="N11" s="13">
        <v>0.117021276595745</v>
      </c>
      <c r="O11" s="13">
        <v>0.11764705882352899</v>
      </c>
      <c r="P11" s="13">
        <v>0.12921348314606701</v>
      </c>
      <c r="Q11" s="13">
        <v>9.7178683385579903E-2</v>
      </c>
      <c r="R11" s="13"/>
      <c r="S11" s="13">
        <v>8.3044982698961906E-2</v>
      </c>
      <c r="T11" s="13">
        <v>0.14179104477611901</v>
      </c>
      <c r="U11" s="13">
        <v>0.112903225806452</v>
      </c>
      <c r="V11" s="13">
        <v>0.17142857142857101</v>
      </c>
      <c r="W11" s="13">
        <v>0.151260504201681</v>
      </c>
      <c r="X11" s="13">
        <v>7.5757575757575801E-2</v>
      </c>
      <c r="Y11" s="13">
        <v>9.34579439252336E-2</v>
      </c>
      <c r="Z11" s="13">
        <v>0.16666666666666699</v>
      </c>
      <c r="AA11" s="13">
        <v>0.11949685534591201</v>
      </c>
      <c r="AB11" s="13">
        <v>0.10638297872340401</v>
      </c>
      <c r="AC11" s="13">
        <v>0.10294117647058799</v>
      </c>
      <c r="AD11" s="13">
        <v>0.13043478260869601</v>
      </c>
      <c r="AE11" s="13"/>
      <c r="AF11" s="13">
        <v>0.11041405269761601</v>
      </c>
      <c r="AG11" s="13">
        <v>0.118677042801556</v>
      </c>
      <c r="AH11" s="13"/>
      <c r="AI11" s="13">
        <v>0.13135593220339001</v>
      </c>
      <c r="AJ11" s="13">
        <v>7.7922077922077906E-2</v>
      </c>
      <c r="AK11" s="13">
        <v>0.106936416184971</v>
      </c>
      <c r="AL11" s="13"/>
      <c r="AM11" s="13">
        <v>8.8235294117647106E-2</v>
      </c>
      <c r="AN11" s="13">
        <v>0.134615384615385</v>
      </c>
      <c r="AO11" s="13">
        <v>0.125925925925926</v>
      </c>
      <c r="AP11" s="13"/>
      <c r="AQ11" s="13">
        <v>0.10176991150442501</v>
      </c>
      <c r="AR11" s="13">
        <v>0.12656249999999999</v>
      </c>
      <c r="AS11" s="13"/>
      <c r="AT11" s="13">
        <v>9.3093093093093104E-2</v>
      </c>
      <c r="AU11" s="13">
        <v>0.12200208550573501</v>
      </c>
      <c r="AV11" s="13"/>
      <c r="AW11" s="13">
        <v>0.10198300283286101</v>
      </c>
      <c r="AX11" s="13">
        <v>0.11857292759706201</v>
      </c>
      <c r="AY11" s="13"/>
      <c r="AZ11" s="13">
        <v>0.14022140221402199</v>
      </c>
      <c r="BA11" s="13">
        <v>9.6052631578947403E-2</v>
      </c>
      <c r="BB11" s="13"/>
      <c r="BC11" s="13">
        <v>0.117816091954023</v>
      </c>
      <c r="BD11" s="13">
        <v>0.12608695652173901</v>
      </c>
      <c r="BE11" s="13"/>
      <c r="BF11" s="13">
        <v>0.110294117647059</v>
      </c>
      <c r="BG11" s="13">
        <v>0.122641509433962</v>
      </c>
      <c r="BH11" s="13"/>
      <c r="BI11" s="13">
        <v>0.101449275362319</v>
      </c>
      <c r="BJ11" s="13">
        <v>0.114627887082977</v>
      </c>
      <c r="BK11" s="13"/>
      <c r="BL11" s="13">
        <v>9.5049504950495106E-2</v>
      </c>
      <c r="BM11" s="13">
        <v>0.125</v>
      </c>
    </row>
    <row r="12" spans="2:65" x14ac:dyDescent="0.3">
      <c r="B12" s="14" t="s">
        <v>503</v>
      </c>
      <c r="C12" s="13">
        <v>3.7065052950075603E-2</v>
      </c>
      <c r="D12" s="13">
        <v>3.5313001605136403E-2</v>
      </c>
      <c r="E12" s="13">
        <v>3.9017341040462401E-2</v>
      </c>
      <c r="F12" s="13"/>
      <c r="G12" s="13">
        <v>6.0773480662983402E-2</v>
      </c>
      <c r="H12" s="13">
        <v>3.9215686274509803E-2</v>
      </c>
      <c r="I12" s="13">
        <v>2.5830258302582999E-2</v>
      </c>
      <c r="J12" s="13">
        <v>2.3696682464454999E-2</v>
      </c>
      <c r="K12" s="13">
        <v>3.8167938931297697E-2</v>
      </c>
      <c r="L12" s="13">
        <v>4.0935672514619902E-2</v>
      </c>
      <c r="M12" s="13"/>
      <c r="N12" s="13">
        <v>4.2553191489361701E-2</v>
      </c>
      <c r="O12" s="13">
        <v>4.4117647058823498E-2</v>
      </c>
      <c r="P12" s="13">
        <v>2.8089887640449399E-2</v>
      </c>
      <c r="Q12" s="13">
        <v>2.8213166144200601E-2</v>
      </c>
      <c r="R12" s="13"/>
      <c r="S12" s="13">
        <v>4.1522491349481001E-2</v>
      </c>
      <c r="T12" s="13">
        <v>1.49253731343284E-2</v>
      </c>
      <c r="U12" s="13">
        <v>3.2258064516128997E-2</v>
      </c>
      <c r="V12" s="13">
        <v>3.8095238095238099E-2</v>
      </c>
      <c r="W12" s="13">
        <v>1.6806722689075598E-2</v>
      </c>
      <c r="X12" s="13">
        <v>8.3333333333333301E-2</v>
      </c>
      <c r="Y12" s="13">
        <v>2.80373831775701E-2</v>
      </c>
      <c r="Z12" s="13">
        <v>3.3333333333333298E-2</v>
      </c>
      <c r="AA12" s="13">
        <v>3.77358490566038E-2</v>
      </c>
      <c r="AB12" s="13">
        <v>2.1276595744680899E-2</v>
      </c>
      <c r="AC12" s="13">
        <v>4.4117647058823498E-2</v>
      </c>
      <c r="AD12" s="13">
        <v>4.3478260869565202E-2</v>
      </c>
      <c r="AE12" s="13"/>
      <c r="AF12" s="13">
        <v>4.3914680050188198E-2</v>
      </c>
      <c r="AG12" s="13">
        <v>2.7237354085603099E-2</v>
      </c>
      <c r="AH12" s="13"/>
      <c r="AI12" s="13">
        <v>5.5084745762711898E-2</v>
      </c>
      <c r="AJ12" s="13">
        <v>9.0909090909090898E-2</v>
      </c>
      <c r="AK12" s="13">
        <v>2.6011560693641599E-2</v>
      </c>
      <c r="AL12" s="13"/>
      <c r="AM12" s="13">
        <v>7.3529411764705899E-2</v>
      </c>
      <c r="AN12" s="13">
        <v>7.69230769230769E-2</v>
      </c>
      <c r="AO12" s="13">
        <v>6.6666666666666693E-2</v>
      </c>
      <c r="AP12" s="13"/>
      <c r="AQ12" s="13">
        <v>4.1297935103244802E-2</v>
      </c>
      <c r="AR12" s="13">
        <v>3.2812500000000001E-2</v>
      </c>
      <c r="AS12" s="13"/>
      <c r="AT12" s="13">
        <v>6.3063063063063099E-2</v>
      </c>
      <c r="AU12" s="13">
        <v>2.81543274244004E-2</v>
      </c>
      <c r="AV12" s="13"/>
      <c r="AW12" s="13">
        <v>2.8328611898017001E-2</v>
      </c>
      <c r="AX12" s="13">
        <v>3.9874081846799601E-2</v>
      </c>
      <c r="AY12" s="13"/>
      <c r="AZ12" s="13">
        <v>4.2435424354243502E-2</v>
      </c>
      <c r="BA12" s="13">
        <v>3.2894736842105303E-2</v>
      </c>
      <c r="BB12" s="13"/>
      <c r="BC12" s="13">
        <v>3.7356321839080497E-2</v>
      </c>
      <c r="BD12" s="13">
        <v>3.9130434782608699E-2</v>
      </c>
      <c r="BE12" s="13"/>
      <c r="BF12" s="13">
        <v>2.9411764705882401E-2</v>
      </c>
      <c r="BG12" s="13">
        <v>4.2452830188679201E-2</v>
      </c>
      <c r="BH12" s="13"/>
      <c r="BI12" s="13">
        <v>2.1739130434782601E-2</v>
      </c>
      <c r="BJ12" s="13">
        <v>3.9349871685201002E-2</v>
      </c>
      <c r="BK12" s="13"/>
      <c r="BL12" s="13">
        <v>3.1683168316831697E-2</v>
      </c>
      <c r="BM12" s="13">
        <v>4.0404040404040401E-2</v>
      </c>
    </row>
    <row r="13" spans="2:65" x14ac:dyDescent="0.3">
      <c r="B13" s="14" t="s">
        <v>504</v>
      </c>
      <c r="C13" s="13">
        <v>1.7397881996974299E-2</v>
      </c>
      <c r="D13" s="13">
        <v>1.1235955056179799E-2</v>
      </c>
      <c r="E13" s="13">
        <v>2.3121387283237E-2</v>
      </c>
      <c r="F13" s="13"/>
      <c r="G13" s="13">
        <v>2.2099447513812199E-2</v>
      </c>
      <c r="H13" s="13">
        <v>2.2408963585434202E-2</v>
      </c>
      <c r="I13" s="13">
        <v>1.8450184501845001E-2</v>
      </c>
      <c r="J13" s="13">
        <v>4.739336492891E-3</v>
      </c>
      <c r="K13" s="13">
        <v>7.63358778625954E-3</v>
      </c>
      <c r="L13" s="13">
        <v>2.3391812865497099E-2</v>
      </c>
      <c r="M13" s="13"/>
      <c r="N13" s="13">
        <v>1.7021276595744698E-2</v>
      </c>
      <c r="O13" s="13">
        <v>8.8235294117647092E-3</v>
      </c>
      <c r="P13" s="13">
        <v>1.1235955056179799E-2</v>
      </c>
      <c r="Q13" s="13">
        <v>3.1347962382445103E-2</v>
      </c>
      <c r="R13" s="13"/>
      <c r="S13" s="13">
        <v>1.3840830449827E-2</v>
      </c>
      <c r="T13" s="13">
        <v>7.4626865671641798E-3</v>
      </c>
      <c r="U13" s="13">
        <v>0</v>
      </c>
      <c r="V13" s="13">
        <v>1.9047619047619001E-2</v>
      </c>
      <c r="W13" s="13">
        <v>4.20168067226891E-2</v>
      </c>
      <c r="X13" s="13">
        <v>7.5757575757575803E-3</v>
      </c>
      <c r="Y13" s="13">
        <v>1.86915887850467E-2</v>
      </c>
      <c r="Z13" s="13">
        <v>0</v>
      </c>
      <c r="AA13" s="13">
        <v>3.1446540880503103E-2</v>
      </c>
      <c r="AB13" s="13">
        <v>2.1276595744680899E-2</v>
      </c>
      <c r="AC13" s="13">
        <v>1.4705882352941201E-2</v>
      </c>
      <c r="AD13" s="13">
        <v>0</v>
      </c>
      <c r="AE13" s="13"/>
      <c r="AF13" s="13">
        <v>2.2584692597239699E-2</v>
      </c>
      <c r="AG13" s="13">
        <v>9.7276264591439707E-3</v>
      </c>
      <c r="AH13" s="13"/>
      <c r="AI13" s="13">
        <v>2.5423728813559299E-2</v>
      </c>
      <c r="AJ13" s="13">
        <v>5.1948051948052E-2</v>
      </c>
      <c r="AK13" s="13">
        <v>2.3121387283237E-2</v>
      </c>
      <c r="AL13" s="13"/>
      <c r="AM13" s="13">
        <v>1.4705882352941201E-2</v>
      </c>
      <c r="AN13" s="13">
        <v>0</v>
      </c>
      <c r="AO13" s="13">
        <v>2.2222222222222199E-2</v>
      </c>
      <c r="AP13" s="13"/>
      <c r="AQ13" s="13">
        <v>1.91740412979351E-2</v>
      </c>
      <c r="AR13" s="13">
        <v>1.5625E-2</v>
      </c>
      <c r="AS13" s="13"/>
      <c r="AT13" s="13">
        <v>1.8018018018018001E-2</v>
      </c>
      <c r="AU13" s="13">
        <v>1.77267987486966E-2</v>
      </c>
      <c r="AV13" s="13"/>
      <c r="AW13" s="13">
        <v>2.2662889518413599E-2</v>
      </c>
      <c r="AX13" s="13">
        <v>1.5739769150052499E-2</v>
      </c>
      <c r="AY13" s="13"/>
      <c r="AZ13" s="13">
        <v>9.2250922509225092E-3</v>
      </c>
      <c r="BA13" s="13">
        <v>2.3684210526315801E-2</v>
      </c>
      <c r="BB13" s="13"/>
      <c r="BC13" s="13">
        <v>3.1609195402298902E-2</v>
      </c>
      <c r="BD13" s="13">
        <v>3.4782608695652202E-2</v>
      </c>
      <c r="BE13" s="13"/>
      <c r="BF13" s="13">
        <v>5.1470588235294101E-2</v>
      </c>
      <c r="BG13" s="13">
        <v>1.88679245283019E-2</v>
      </c>
      <c r="BH13" s="13"/>
      <c r="BI13" s="13">
        <v>2.8985507246376802E-2</v>
      </c>
      <c r="BJ13" s="13">
        <v>1.62532078699743E-2</v>
      </c>
      <c r="BK13" s="13"/>
      <c r="BL13" s="13">
        <v>9.9009900990098994E-3</v>
      </c>
      <c r="BM13" s="13">
        <v>2.1464646464646499E-2</v>
      </c>
    </row>
    <row r="14" spans="2:65" x14ac:dyDescent="0.3">
      <c r="B14" s="14" t="s">
        <v>505</v>
      </c>
      <c r="C14" s="13">
        <v>6.8078668683812403E-3</v>
      </c>
      <c r="D14" s="13">
        <v>6.4205457463884404E-3</v>
      </c>
      <c r="E14" s="13">
        <v>7.2254335260115597E-3</v>
      </c>
      <c r="F14" s="13"/>
      <c r="G14" s="13">
        <v>1.1049723756906099E-2</v>
      </c>
      <c r="H14" s="13">
        <v>1.4005602240896401E-2</v>
      </c>
      <c r="I14" s="13">
        <v>0</v>
      </c>
      <c r="J14" s="13">
        <v>4.739336492891E-3</v>
      </c>
      <c r="K14" s="13">
        <v>0</v>
      </c>
      <c r="L14" s="13">
        <v>5.8479532163742704E-3</v>
      </c>
      <c r="M14" s="13"/>
      <c r="N14" s="13">
        <v>4.2553191489361703E-3</v>
      </c>
      <c r="O14" s="13">
        <v>5.8823529411764696E-3</v>
      </c>
      <c r="P14" s="13">
        <v>5.6179775280898901E-3</v>
      </c>
      <c r="Q14" s="13">
        <v>1.2539184952978099E-2</v>
      </c>
      <c r="R14" s="13"/>
      <c r="S14" s="13">
        <v>6.9204152249135002E-3</v>
      </c>
      <c r="T14" s="13">
        <v>7.4626865671641798E-3</v>
      </c>
      <c r="U14" s="13">
        <v>0</v>
      </c>
      <c r="V14" s="13">
        <v>9.5238095238095195E-3</v>
      </c>
      <c r="W14" s="13">
        <v>8.4033613445378096E-3</v>
      </c>
      <c r="X14" s="13">
        <v>1.5151515151515201E-2</v>
      </c>
      <c r="Y14" s="13">
        <v>0</v>
      </c>
      <c r="Z14" s="13">
        <v>0</v>
      </c>
      <c r="AA14" s="13">
        <v>1.25786163522013E-2</v>
      </c>
      <c r="AB14" s="13">
        <v>0</v>
      </c>
      <c r="AC14" s="13">
        <v>0</v>
      </c>
      <c r="AD14" s="13">
        <v>0</v>
      </c>
      <c r="AE14" s="13"/>
      <c r="AF14" s="13">
        <v>6.2735257214554599E-3</v>
      </c>
      <c r="AG14" s="13">
        <v>7.7821011673151804E-3</v>
      </c>
      <c r="AH14" s="13"/>
      <c r="AI14" s="13">
        <v>1.6949152542372899E-2</v>
      </c>
      <c r="AJ14" s="13">
        <v>1.2987012987013E-2</v>
      </c>
      <c r="AK14" s="13">
        <v>0</v>
      </c>
      <c r="AL14" s="13"/>
      <c r="AM14" s="13">
        <v>2.9411764705882401E-2</v>
      </c>
      <c r="AN14" s="13">
        <v>0</v>
      </c>
      <c r="AO14" s="13">
        <v>7.4074074074074103E-3</v>
      </c>
      <c r="AP14" s="13"/>
      <c r="AQ14" s="13">
        <v>5.8997050147492599E-3</v>
      </c>
      <c r="AR14" s="13">
        <v>7.8125E-3</v>
      </c>
      <c r="AS14" s="13"/>
      <c r="AT14" s="13">
        <v>3.0030030030029999E-3</v>
      </c>
      <c r="AU14" s="13">
        <v>8.3420229405630902E-3</v>
      </c>
      <c r="AV14" s="13"/>
      <c r="AW14" s="13">
        <v>5.6657223796033997E-3</v>
      </c>
      <c r="AX14" s="13">
        <v>7.3452256033578198E-3</v>
      </c>
      <c r="AY14" s="13"/>
      <c r="AZ14" s="13">
        <v>7.3800738007380098E-3</v>
      </c>
      <c r="BA14" s="13">
        <v>6.5789473684210497E-3</v>
      </c>
      <c r="BB14" s="13"/>
      <c r="BC14" s="13">
        <v>8.6206896551724102E-3</v>
      </c>
      <c r="BD14" s="13">
        <v>1.3043478260869599E-2</v>
      </c>
      <c r="BE14" s="13"/>
      <c r="BF14" s="13">
        <v>7.3529411764705899E-3</v>
      </c>
      <c r="BG14" s="13">
        <v>9.4339622641509396E-3</v>
      </c>
      <c r="BH14" s="13"/>
      <c r="BI14" s="13">
        <v>0</v>
      </c>
      <c r="BJ14" s="13">
        <v>7.6988879384088998E-3</v>
      </c>
      <c r="BK14" s="13"/>
      <c r="BL14" s="13">
        <v>5.9405940594059398E-3</v>
      </c>
      <c r="BM14" s="13">
        <v>7.5757575757575803E-3</v>
      </c>
    </row>
    <row r="15" spans="2:65" ht="28.8" x14ac:dyDescent="0.3">
      <c r="B15" s="14" t="s">
        <v>506</v>
      </c>
      <c r="C15" s="22">
        <v>0.12178517397881999</v>
      </c>
      <c r="D15" s="22">
        <v>0.113964686998395</v>
      </c>
      <c r="E15" s="22">
        <v>0.12861271676300601</v>
      </c>
      <c r="F15" s="22"/>
      <c r="G15" s="22">
        <v>0.16022099447513799</v>
      </c>
      <c r="H15" s="22">
        <v>9.8039215686274495E-2</v>
      </c>
      <c r="I15" s="22">
        <v>8.1180811808118106E-2</v>
      </c>
      <c r="J15" s="22">
        <v>0.13270142180094799</v>
      </c>
      <c r="K15" s="22">
        <v>0.122137404580153</v>
      </c>
      <c r="L15" s="22">
        <v>0.181286549707602</v>
      </c>
      <c r="M15" s="22"/>
      <c r="N15" s="22">
        <v>7.8723404255319193E-2</v>
      </c>
      <c r="O15" s="22">
        <v>0.13823529411764701</v>
      </c>
      <c r="P15" s="22">
        <v>0.185393258426966</v>
      </c>
      <c r="Q15" s="22">
        <v>0.13479623824451401</v>
      </c>
      <c r="R15" s="22"/>
      <c r="S15" s="22">
        <v>8.3044982698961906E-2</v>
      </c>
      <c r="T15" s="22">
        <v>0.15671641791044799</v>
      </c>
      <c r="U15" s="22">
        <v>0.12903225806451599</v>
      </c>
      <c r="V15" s="22">
        <v>0.133333333333333</v>
      </c>
      <c r="W15" s="22">
        <v>0.151260504201681</v>
      </c>
      <c r="X15" s="22">
        <v>0.14393939393939401</v>
      </c>
      <c r="Y15" s="22">
        <v>0.13084112149532701</v>
      </c>
      <c r="Z15" s="22">
        <v>3.3333333333333298E-2</v>
      </c>
      <c r="AA15" s="22">
        <v>6.2893081761006303E-2</v>
      </c>
      <c r="AB15" s="22">
        <v>0.180851063829787</v>
      </c>
      <c r="AC15" s="22">
        <v>0.191176470588235</v>
      </c>
      <c r="AD15" s="22">
        <v>8.6956521739130405E-2</v>
      </c>
      <c r="AE15" s="22"/>
      <c r="AF15" s="22">
        <v>9.9121706398996201E-2</v>
      </c>
      <c r="AG15" s="22">
        <v>0.15369649805447499</v>
      </c>
      <c r="AH15" s="22"/>
      <c r="AI15" s="22">
        <v>0.110169491525424</v>
      </c>
      <c r="AJ15" s="22">
        <v>0.103896103896104</v>
      </c>
      <c r="AK15" s="22">
        <v>8.6705202312138699E-2</v>
      </c>
      <c r="AL15" s="22"/>
      <c r="AM15" s="22">
        <v>0.17647058823529399</v>
      </c>
      <c r="AN15" s="22">
        <v>7.69230769230769E-2</v>
      </c>
      <c r="AO15" s="22">
        <v>0.11111111111111099</v>
      </c>
      <c r="AP15" s="22"/>
      <c r="AQ15" s="22">
        <v>0.12684365781710899</v>
      </c>
      <c r="AR15" s="22">
        <v>0.1171875</v>
      </c>
      <c r="AS15" s="22"/>
      <c r="AT15" s="22">
        <v>0.12912912912912899</v>
      </c>
      <c r="AU15" s="22">
        <v>0.12200208550573501</v>
      </c>
      <c r="AV15" s="22"/>
      <c r="AW15" s="22">
        <v>9.6317280453257798E-2</v>
      </c>
      <c r="AX15" s="22">
        <v>0.133263378803778</v>
      </c>
      <c r="AY15" s="22"/>
      <c r="AZ15" s="22">
        <v>0.12730627306273101</v>
      </c>
      <c r="BA15" s="22">
        <v>0.119736842105263</v>
      </c>
      <c r="BB15" s="22"/>
      <c r="BC15" s="22">
        <v>9.7701149425287404E-2</v>
      </c>
      <c r="BD15" s="22">
        <v>0.1</v>
      </c>
      <c r="BE15" s="22"/>
      <c r="BF15" s="22">
        <v>0.110294117647059</v>
      </c>
      <c r="BG15" s="22">
        <v>8.9622641509433998E-2</v>
      </c>
      <c r="BH15" s="22"/>
      <c r="BI15" s="22">
        <v>8.6956521739130405E-2</v>
      </c>
      <c r="BJ15" s="22">
        <v>0.125748502994012</v>
      </c>
      <c r="BK15" s="22"/>
      <c r="BL15" s="22">
        <v>8.7128712871287095E-2</v>
      </c>
      <c r="BM15" s="22">
        <v>0.14393939393939401</v>
      </c>
    </row>
    <row r="16" spans="2:65" x14ac:dyDescent="0.3">
      <c r="B16" s="15"/>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M20"/>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510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ht="43.2" x14ac:dyDescent="0.3">
      <c r="B8" s="14" t="s">
        <v>499</v>
      </c>
      <c r="C8" s="13">
        <v>0.41074130105900197</v>
      </c>
      <c r="D8" s="13">
        <v>0.40770465489566599</v>
      </c>
      <c r="E8" s="13">
        <v>0.41329479768786098</v>
      </c>
      <c r="F8" s="13"/>
      <c r="G8" s="13">
        <v>0.41988950276243098</v>
      </c>
      <c r="H8" s="13">
        <v>0.38935574229691899</v>
      </c>
      <c r="I8" s="13">
        <v>0.43542435424354198</v>
      </c>
      <c r="J8" s="13">
        <v>0.39810426540284399</v>
      </c>
      <c r="K8" s="13">
        <v>0.43511450381679401</v>
      </c>
      <c r="L8" s="13">
        <v>0.40350877192982498</v>
      </c>
      <c r="M8" s="13"/>
      <c r="N8" s="13">
        <v>0.41063829787234002</v>
      </c>
      <c r="O8" s="13">
        <v>0.379411764705882</v>
      </c>
      <c r="P8" s="13">
        <v>0.38202247191011202</v>
      </c>
      <c r="Q8" s="13">
        <v>0.45454545454545497</v>
      </c>
      <c r="R8" s="13"/>
      <c r="S8" s="13">
        <v>0.449826989619377</v>
      </c>
      <c r="T8" s="13">
        <v>0.365671641791045</v>
      </c>
      <c r="U8" s="13">
        <v>0.54838709677419395</v>
      </c>
      <c r="V8" s="13">
        <v>0.33333333333333298</v>
      </c>
      <c r="W8" s="13">
        <v>0.378151260504202</v>
      </c>
      <c r="X8" s="13">
        <v>0.40151515151515099</v>
      </c>
      <c r="Y8" s="13">
        <v>0.44859813084112099</v>
      </c>
      <c r="Z8" s="13">
        <v>0.4</v>
      </c>
      <c r="AA8" s="13">
        <v>0.40251572327044</v>
      </c>
      <c r="AB8" s="13">
        <v>0.42553191489361702</v>
      </c>
      <c r="AC8" s="13">
        <v>0.39705882352941202</v>
      </c>
      <c r="AD8" s="13">
        <v>0.26086956521739102</v>
      </c>
      <c r="AE8" s="13"/>
      <c r="AF8" s="13">
        <v>0.40652446675031401</v>
      </c>
      <c r="AG8" s="13">
        <v>0.41828793774319101</v>
      </c>
      <c r="AH8" s="13"/>
      <c r="AI8" s="13">
        <v>0.36016949152542399</v>
      </c>
      <c r="AJ8" s="13">
        <v>0.31168831168831201</v>
      </c>
      <c r="AK8" s="13">
        <v>0.47687861271676302</v>
      </c>
      <c r="AL8" s="13"/>
      <c r="AM8" s="13">
        <v>0.35294117647058798</v>
      </c>
      <c r="AN8" s="13">
        <v>0.32692307692307698</v>
      </c>
      <c r="AO8" s="13">
        <v>0.34074074074074101</v>
      </c>
      <c r="AP8" s="13"/>
      <c r="AQ8" s="13">
        <v>0.41740412979350999</v>
      </c>
      <c r="AR8" s="13">
        <v>0.40468749999999998</v>
      </c>
      <c r="AS8" s="13"/>
      <c r="AT8" s="13">
        <v>0.44144144144144098</v>
      </c>
      <c r="AU8" s="13">
        <v>0.39728884254431701</v>
      </c>
      <c r="AV8" s="13"/>
      <c r="AW8" s="13">
        <v>0.39943342776203999</v>
      </c>
      <c r="AX8" s="13">
        <v>0.41657922350472198</v>
      </c>
      <c r="AY8" s="13"/>
      <c r="AZ8" s="13">
        <v>0.420664206642066</v>
      </c>
      <c r="BA8" s="13">
        <v>0.40131578947368401</v>
      </c>
      <c r="BB8" s="13"/>
      <c r="BC8" s="13">
        <v>0.41379310344827602</v>
      </c>
      <c r="BD8" s="13">
        <v>0.40869565217391302</v>
      </c>
      <c r="BE8" s="13"/>
      <c r="BF8" s="13">
        <v>0.42647058823529399</v>
      </c>
      <c r="BG8" s="13">
        <v>0.40566037735849098</v>
      </c>
      <c r="BH8" s="13"/>
      <c r="BI8" s="13">
        <v>0.42753623188405798</v>
      </c>
      <c r="BJ8" s="13">
        <v>0.40804106073567198</v>
      </c>
      <c r="BK8" s="13"/>
      <c r="BL8" s="13">
        <v>0.43168316831683201</v>
      </c>
      <c r="BM8" s="13">
        <v>0.40151515151515099</v>
      </c>
    </row>
    <row r="9" spans="2:65" x14ac:dyDescent="0.3">
      <c r="B9" s="14" t="s">
        <v>500</v>
      </c>
      <c r="C9" s="13">
        <v>0.208018154311649</v>
      </c>
      <c r="D9" s="13">
        <v>0.22792937399679</v>
      </c>
      <c r="E9" s="13">
        <v>0.190751445086705</v>
      </c>
      <c r="F9" s="13"/>
      <c r="G9" s="13">
        <v>0.20994475138121499</v>
      </c>
      <c r="H9" s="13">
        <v>0.22689075630252101</v>
      </c>
      <c r="I9" s="13">
        <v>0.232472324723247</v>
      </c>
      <c r="J9" s="13">
        <v>0.232227488151659</v>
      </c>
      <c r="K9" s="13">
        <v>0.16793893129771001</v>
      </c>
      <c r="L9" s="13">
        <v>0.12865497076023399</v>
      </c>
      <c r="M9" s="13"/>
      <c r="N9" s="13">
        <v>0.20212765957446799</v>
      </c>
      <c r="O9" s="13">
        <v>0.22647058823529401</v>
      </c>
      <c r="P9" s="13">
        <v>0.224719101123595</v>
      </c>
      <c r="Q9" s="13">
        <v>0.188087774294671</v>
      </c>
      <c r="R9" s="13"/>
      <c r="S9" s="13">
        <v>0.21799307958477501</v>
      </c>
      <c r="T9" s="13">
        <v>0.20895522388059701</v>
      </c>
      <c r="U9" s="13">
        <v>0.209677419354839</v>
      </c>
      <c r="V9" s="13">
        <v>0.238095238095238</v>
      </c>
      <c r="W9" s="13">
        <v>0.21008403361344499</v>
      </c>
      <c r="X9" s="13">
        <v>0.19696969696969699</v>
      </c>
      <c r="Y9" s="13">
        <v>0.18691588785046701</v>
      </c>
      <c r="Z9" s="13">
        <v>0.3</v>
      </c>
      <c r="AA9" s="13">
        <v>0.18867924528301899</v>
      </c>
      <c r="AB9" s="13">
        <v>0.14893617021276601</v>
      </c>
      <c r="AC9" s="13">
        <v>0.20588235294117599</v>
      </c>
      <c r="AD9" s="13">
        <v>0.34782608695652201</v>
      </c>
      <c r="AE9" s="13"/>
      <c r="AF9" s="13">
        <v>0.21831869510665</v>
      </c>
      <c r="AG9" s="13">
        <v>0.18871595330739299</v>
      </c>
      <c r="AH9" s="13"/>
      <c r="AI9" s="13">
        <v>0.21186440677966101</v>
      </c>
      <c r="AJ9" s="13">
        <v>0.32467532467532501</v>
      </c>
      <c r="AK9" s="13">
        <v>0.19653179190751399</v>
      </c>
      <c r="AL9" s="13"/>
      <c r="AM9" s="13">
        <v>0.220588235294118</v>
      </c>
      <c r="AN9" s="13">
        <v>0.28846153846153799</v>
      </c>
      <c r="AO9" s="13">
        <v>0.22222222222222199</v>
      </c>
      <c r="AP9" s="13"/>
      <c r="AQ9" s="13">
        <v>0.22861356932153401</v>
      </c>
      <c r="AR9" s="13">
        <v>0.18593750000000001</v>
      </c>
      <c r="AS9" s="13"/>
      <c r="AT9" s="13">
        <v>0.201201201201201</v>
      </c>
      <c r="AU9" s="13">
        <v>0.20855057351407699</v>
      </c>
      <c r="AV9" s="13"/>
      <c r="AW9" s="13">
        <v>0.19830028328611901</v>
      </c>
      <c r="AX9" s="13">
        <v>0.213011542497377</v>
      </c>
      <c r="AY9" s="13"/>
      <c r="AZ9" s="13">
        <v>0.18450184501844999</v>
      </c>
      <c r="BA9" s="13">
        <v>0.22763157894736799</v>
      </c>
      <c r="BB9" s="13"/>
      <c r="BC9" s="13">
        <v>0.21839080459770099</v>
      </c>
      <c r="BD9" s="13">
        <v>0.2</v>
      </c>
      <c r="BE9" s="13"/>
      <c r="BF9" s="13">
        <v>0.24264705882352899</v>
      </c>
      <c r="BG9" s="13">
        <v>0.20283018867924499</v>
      </c>
      <c r="BH9" s="13"/>
      <c r="BI9" s="13">
        <v>0.25362318840579701</v>
      </c>
      <c r="BJ9" s="13">
        <v>0.201881950384944</v>
      </c>
      <c r="BK9" s="13"/>
      <c r="BL9" s="13">
        <v>0.22376237623762399</v>
      </c>
      <c r="BM9" s="13">
        <v>0.19949494949495</v>
      </c>
    </row>
    <row r="10" spans="2:65" x14ac:dyDescent="0.3">
      <c r="B10" s="14" t="s">
        <v>501</v>
      </c>
      <c r="C10" s="13">
        <v>0.168683812405446</v>
      </c>
      <c r="D10" s="13">
        <v>0.16853932584269701</v>
      </c>
      <c r="E10" s="13">
        <v>0.16618497109826599</v>
      </c>
      <c r="F10" s="13"/>
      <c r="G10" s="13">
        <v>0.143646408839779</v>
      </c>
      <c r="H10" s="13">
        <v>0.204481792717087</v>
      </c>
      <c r="I10" s="13">
        <v>0.16974169741697401</v>
      </c>
      <c r="J10" s="13">
        <v>0.13270142180094799</v>
      </c>
      <c r="K10" s="13">
        <v>0.16030534351145001</v>
      </c>
      <c r="L10" s="13">
        <v>0.16959064327485401</v>
      </c>
      <c r="M10" s="13"/>
      <c r="N10" s="13">
        <v>0.17446808510638301</v>
      </c>
      <c r="O10" s="13">
        <v>0.17647058823529399</v>
      </c>
      <c r="P10" s="13">
        <v>0.15730337078651699</v>
      </c>
      <c r="Q10" s="13">
        <v>0.166144200626959</v>
      </c>
      <c r="R10" s="13"/>
      <c r="S10" s="13">
        <v>0.14532871972318301</v>
      </c>
      <c r="T10" s="13">
        <v>0.19402985074626899</v>
      </c>
      <c r="U10" s="13">
        <v>0.12903225806451599</v>
      </c>
      <c r="V10" s="13">
        <v>0.17142857142857101</v>
      </c>
      <c r="W10" s="13">
        <v>0.17647058823529399</v>
      </c>
      <c r="X10" s="13">
        <v>0.16666666666666699</v>
      </c>
      <c r="Y10" s="13">
        <v>0.15887850467289699</v>
      </c>
      <c r="Z10" s="13">
        <v>0.133333333333333</v>
      </c>
      <c r="AA10" s="13">
        <v>0.232704402515723</v>
      </c>
      <c r="AB10" s="13">
        <v>0.170212765957447</v>
      </c>
      <c r="AC10" s="13">
        <v>0.10294117647058799</v>
      </c>
      <c r="AD10" s="13">
        <v>0.217391304347826</v>
      </c>
      <c r="AE10" s="13"/>
      <c r="AF10" s="13">
        <v>0.17565872020075299</v>
      </c>
      <c r="AG10" s="13">
        <v>0.15953307392996099</v>
      </c>
      <c r="AH10" s="13"/>
      <c r="AI10" s="13">
        <v>0.21610169491525399</v>
      </c>
      <c r="AJ10" s="13">
        <v>0.12987012987013</v>
      </c>
      <c r="AK10" s="13">
        <v>0.16763005780346801</v>
      </c>
      <c r="AL10" s="13"/>
      <c r="AM10" s="13">
        <v>0.161764705882353</v>
      </c>
      <c r="AN10" s="13">
        <v>0.19230769230769201</v>
      </c>
      <c r="AO10" s="13">
        <v>0.22222222222222199</v>
      </c>
      <c r="AP10" s="13"/>
      <c r="AQ10" s="13">
        <v>0.15339233038348099</v>
      </c>
      <c r="AR10" s="13">
        <v>0.18281249999999999</v>
      </c>
      <c r="AS10" s="13"/>
      <c r="AT10" s="13">
        <v>0.153153153153153</v>
      </c>
      <c r="AU10" s="13">
        <v>0.17622523461939499</v>
      </c>
      <c r="AV10" s="13"/>
      <c r="AW10" s="13">
        <v>0.18980169971671401</v>
      </c>
      <c r="AX10" s="13">
        <v>0.15739769150052499</v>
      </c>
      <c r="AY10" s="13"/>
      <c r="AZ10" s="13">
        <v>0.16789667896679</v>
      </c>
      <c r="BA10" s="13">
        <v>0.168421052631579</v>
      </c>
      <c r="BB10" s="13"/>
      <c r="BC10" s="13">
        <v>0.20402298850574699</v>
      </c>
      <c r="BD10" s="13">
        <v>0.15652173913043499</v>
      </c>
      <c r="BE10" s="13"/>
      <c r="BF10" s="13">
        <v>0.191176470588235</v>
      </c>
      <c r="BG10" s="13">
        <v>0.21226415094339601</v>
      </c>
      <c r="BH10" s="13"/>
      <c r="BI10" s="13">
        <v>0.13768115942028999</v>
      </c>
      <c r="BJ10" s="13">
        <v>0.171941830624465</v>
      </c>
      <c r="BK10" s="13"/>
      <c r="BL10" s="13">
        <v>0.152475247524752</v>
      </c>
      <c r="BM10" s="13">
        <v>0.17550505050505</v>
      </c>
    </row>
    <row r="11" spans="2:65" x14ac:dyDescent="0.3">
      <c r="B11" s="14" t="s">
        <v>502</v>
      </c>
      <c r="C11" s="13">
        <v>9.2284417549167899E-2</v>
      </c>
      <c r="D11" s="13">
        <v>8.6677367576244002E-2</v>
      </c>
      <c r="E11" s="13">
        <v>9.8265895953757204E-2</v>
      </c>
      <c r="F11" s="13"/>
      <c r="G11" s="13">
        <v>9.9447513812154706E-2</v>
      </c>
      <c r="H11" s="13">
        <v>7.8431372549019607E-2</v>
      </c>
      <c r="I11" s="13">
        <v>7.0110701107011106E-2</v>
      </c>
      <c r="J11" s="13">
        <v>0.11848341232227499</v>
      </c>
      <c r="K11" s="13">
        <v>0.106870229007634</v>
      </c>
      <c r="L11" s="13">
        <v>0.105263157894737</v>
      </c>
      <c r="M11" s="13"/>
      <c r="N11" s="13">
        <v>0.11276595744680901</v>
      </c>
      <c r="O11" s="13">
        <v>9.41176470588235E-2</v>
      </c>
      <c r="P11" s="13">
        <v>6.7415730337078594E-2</v>
      </c>
      <c r="Q11" s="13">
        <v>6.8965517241379296E-2</v>
      </c>
      <c r="R11" s="13"/>
      <c r="S11" s="13">
        <v>9.6885813148788899E-2</v>
      </c>
      <c r="T11" s="13">
        <v>0.104477611940299</v>
      </c>
      <c r="U11" s="13">
        <v>4.8387096774193498E-2</v>
      </c>
      <c r="V11" s="13">
        <v>0.12380952380952399</v>
      </c>
      <c r="W11" s="13">
        <v>9.2436974789915999E-2</v>
      </c>
      <c r="X11" s="13">
        <v>8.3333333333333301E-2</v>
      </c>
      <c r="Y11" s="13">
        <v>5.60747663551402E-2</v>
      </c>
      <c r="Z11" s="13">
        <v>0.133333333333333</v>
      </c>
      <c r="AA11" s="13">
        <v>8.8050314465408799E-2</v>
      </c>
      <c r="AB11" s="13">
        <v>0.117021276595745</v>
      </c>
      <c r="AC11" s="13">
        <v>5.8823529411764698E-2</v>
      </c>
      <c r="AD11" s="13">
        <v>0.13043478260869601</v>
      </c>
      <c r="AE11" s="13"/>
      <c r="AF11" s="13">
        <v>9.4102885821831905E-2</v>
      </c>
      <c r="AG11" s="13">
        <v>8.9494163424124501E-2</v>
      </c>
      <c r="AH11" s="13"/>
      <c r="AI11" s="13">
        <v>0.101694915254237</v>
      </c>
      <c r="AJ11" s="13">
        <v>7.7922077922077906E-2</v>
      </c>
      <c r="AK11" s="13">
        <v>6.6473988439306395E-2</v>
      </c>
      <c r="AL11" s="13"/>
      <c r="AM11" s="13">
        <v>0.11764705882352899</v>
      </c>
      <c r="AN11" s="13">
        <v>5.7692307692307702E-2</v>
      </c>
      <c r="AO11" s="13">
        <v>0.10370370370370401</v>
      </c>
      <c r="AP11" s="13"/>
      <c r="AQ11" s="13">
        <v>8.70206489675516E-2</v>
      </c>
      <c r="AR11" s="13">
        <v>9.8437499999999997E-2</v>
      </c>
      <c r="AS11" s="13"/>
      <c r="AT11" s="13">
        <v>9.00900900900901E-2</v>
      </c>
      <c r="AU11" s="13">
        <v>9.3847758081334706E-2</v>
      </c>
      <c r="AV11" s="13"/>
      <c r="AW11" s="13">
        <v>9.6317280453257798E-2</v>
      </c>
      <c r="AX11" s="13">
        <v>9.1290661070304299E-2</v>
      </c>
      <c r="AY11" s="13"/>
      <c r="AZ11" s="13">
        <v>9.4095940959409596E-2</v>
      </c>
      <c r="BA11" s="13">
        <v>9.2105263157894704E-2</v>
      </c>
      <c r="BB11" s="13"/>
      <c r="BC11" s="13">
        <v>6.6091954022988494E-2</v>
      </c>
      <c r="BD11" s="13">
        <v>0.11304347826087</v>
      </c>
      <c r="BE11" s="13"/>
      <c r="BF11" s="13">
        <v>5.8823529411764698E-2</v>
      </c>
      <c r="BG11" s="13">
        <v>7.0754716981132101E-2</v>
      </c>
      <c r="BH11" s="13"/>
      <c r="BI11" s="13">
        <v>7.9710144927536197E-2</v>
      </c>
      <c r="BJ11" s="13">
        <v>9.4097519247219805E-2</v>
      </c>
      <c r="BK11" s="13"/>
      <c r="BL11" s="13">
        <v>8.7128712871287095E-2</v>
      </c>
      <c r="BM11" s="13">
        <v>9.4696969696969696E-2</v>
      </c>
    </row>
    <row r="12" spans="2:65" x14ac:dyDescent="0.3">
      <c r="B12" s="14" t="s">
        <v>503</v>
      </c>
      <c r="C12" s="13">
        <v>2.0423600605143699E-2</v>
      </c>
      <c r="D12" s="13">
        <v>2.2471910112359501E-2</v>
      </c>
      <c r="E12" s="13">
        <v>1.87861271676301E-2</v>
      </c>
      <c r="F12" s="13"/>
      <c r="G12" s="13">
        <v>2.2099447513812199E-2</v>
      </c>
      <c r="H12" s="13">
        <v>1.9607843137254902E-2</v>
      </c>
      <c r="I12" s="13">
        <v>7.3800738007380098E-3</v>
      </c>
      <c r="J12" s="13">
        <v>3.3175355450236997E-2</v>
      </c>
      <c r="K12" s="13">
        <v>3.0534351145038201E-2</v>
      </c>
      <c r="L12" s="13">
        <v>1.7543859649122799E-2</v>
      </c>
      <c r="M12" s="13"/>
      <c r="N12" s="13">
        <v>2.1276595744680899E-2</v>
      </c>
      <c r="O12" s="13">
        <v>2.9411764705882401E-2</v>
      </c>
      <c r="P12" s="13">
        <v>1.6853932584269701E-2</v>
      </c>
      <c r="Q12" s="13">
        <v>1.2539184952978099E-2</v>
      </c>
      <c r="R12" s="13"/>
      <c r="S12" s="13">
        <v>1.3840830449827E-2</v>
      </c>
      <c r="T12" s="13">
        <v>0</v>
      </c>
      <c r="U12" s="13">
        <v>1.6129032258064498E-2</v>
      </c>
      <c r="V12" s="13">
        <v>2.8571428571428598E-2</v>
      </c>
      <c r="W12" s="13">
        <v>2.5210084033613401E-2</v>
      </c>
      <c r="X12" s="13">
        <v>4.5454545454545497E-2</v>
      </c>
      <c r="Y12" s="13">
        <v>2.80373831775701E-2</v>
      </c>
      <c r="Z12" s="13">
        <v>3.3333333333333298E-2</v>
      </c>
      <c r="AA12" s="13">
        <v>1.25786163522013E-2</v>
      </c>
      <c r="AB12" s="13">
        <v>1.0638297872340399E-2</v>
      </c>
      <c r="AC12" s="13">
        <v>4.4117647058823498E-2</v>
      </c>
      <c r="AD12" s="13">
        <v>0</v>
      </c>
      <c r="AE12" s="13"/>
      <c r="AF12" s="13">
        <v>2.13299874529486E-2</v>
      </c>
      <c r="AG12" s="13">
        <v>1.94552529182879E-2</v>
      </c>
      <c r="AH12" s="13"/>
      <c r="AI12" s="13">
        <v>2.9661016949152502E-2</v>
      </c>
      <c r="AJ12" s="13">
        <v>3.8961038961039002E-2</v>
      </c>
      <c r="AK12" s="13">
        <v>1.44508670520231E-2</v>
      </c>
      <c r="AL12" s="13"/>
      <c r="AM12" s="13">
        <v>2.9411764705882401E-2</v>
      </c>
      <c r="AN12" s="13">
        <v>3.8461538461538498E-2</v>
      </c>
      <c r="AO12" s="13">
        <v>3.7037037037037E-2</v>
      </c>
      <c r="AP12" s="13"/>
      <c r="AQ12" s="13">
        <v>2.3598820058997001E-2</v>
      </c>
      <c r="AR12" s="13">
        <v>1.7187500000000001E-2</v>
      </c>
      <c r="AS12" s="13"/>
      <c r="AT12" s="13">
        <v>3.0030030030029999E-2</v>
      </c>
      <c r="AU12" s="13">
        <v>1.77267987486966E-2</v>
      </c>
      <c r="AV12" s="13"/>
      <c r="AW12" s="13">
        <v>1.1331444759206799E-2</v>
      </c>
      <c r="AX12" s="13">
        <v>2.30849947534103E-2</v>
      </c>
      <c r="AY12" s="13"/>
      <c r="AZ12" s="13">
        <v>2.3985239852398501E-2</v>
      </c>
      <c r="BA12" s="13">
        <v>1.8421052631578901E-2</v>
      </c>
      <c r="BB12" s="13"/>
      <c r="BC12" s="13">
        <v>1.72413793103448E-2</v>
      </c>
      <c r="BD12" s="13">
        <v>2.6086956521739101E-2</v>
      </c>
      <c r="BE12" s="13"/>
      <c r="BF12" s="13">
        <v>2.2058823529411801E-2</v>
      </c>
      <c r="BG12" s="13">
        <v>1.41509433962264E-2</v>
      </c>
      <c r="BH12" s="13"/>
      <c r="BI12" s="13">
        <v>2.1739130434782601E-2</v>
      </c>
      <c r="BJ12" s="13">
        <v>2.05303678357571E-2</v>
      </c>
      <c r="BK12" s="13"/>
      <c r="BL12" s="13">
        <v>1.7821782178217799E-2</v>
      </c>
      <c r="BM12" s="13">
        <v>2.02020202020202E-2</v>
      </c>
    </row>
    <row r="13" spans="2:65" x14ac:dyDescent="0.3">
      <c r="B13" s="14" t="s">
        <v>504</v>
      </c>
      <c r="C13" s="13">
        <v>1.2102874432677799E-2</v>
      </c>
      <c r="D13" s="13">
        <v>8.0256821829855496E-3</v>
      </c>
      <c r="E13" s="13">
        <v>1.5895953757225401E-2</v>
      </c>
      <c r="F13" s="13"/>
      <c r="G13" s="13">
        <v>1.6574585635359101E-2</v>
      </c>
      <c r="H13" s="13">
        <v>1.4005602240896401E-2</v>
      </c>
      <c r="I13" s="13">
        <v>0</v>
      </c>
      <c r="J13" s="13">
        <v>9.4786729857819895E-3</v>
      </c>
      <c r="K13" s="13">
        <v>0</v>
      </c>
      <c r="L13" s="13">
        <v>3.5087719298245598E-2</v>
      </c>
      <c r="M13" s="13"/>
      <c r="N13" s="13">
        <v>1.0638297872340399E-2</v>
      </c>
      <c r="O13" s="13">
        <v>1.1764705882352899E-2</v>
      </c>
      <c r="P13" s="13">
        <v>0</v>
      </c>
      <c r="Q13" s="13">
        <v>2.1943573667711599E-2</v>
      </c>
      <c r="R13" s="13"/>
      <c r="S13" s="13">
        <v>1.3840830449827E-2</v>
      </c>
      <c r="T13" s="13">
        <v>0</v>
      </c>
      <c r="U13" s="13">
        <v>0</v>
      </c>
      <c r="V13" s="13">
        <v>1.9047619047619001E-2</v>
      </c>
      <c r="W13" s="13">
        <v>2.5210084033613401E-2</v>
      </c>
      <c r="X13" s="13">
        <v>1.5151515151515201E-2</v>
      </c>
      <c r="Y13" s="13">
        <v>0</v>
      </c>
      <c r="Z13" s="13">
        <v>0</v>
      </c>
      <c r="AA13" s="13">
        <v>1.88679245283019E-2</v>
      </c>
      <c r="AB13" s="13">
        <v>0</v>
      </c>
      <c r="AC13" s="13">
        <v>2.9411764705882401E-2</v>
      </c>
      <c r="AD13" s="13">
        <v>0</v>
      </c>
      <c r="AE13" s="13"/>
      <c r="AF13" s="13">
        <v>1.1292346298619801E-2</v>
      </c>
      <c r="AG13" s="13">
        <v>1.1673151750972799E-2</v>
      </c>
      <c r="AH13" s="13"/>
      <c r="AI13" s="13">
        <v>8.4745762711864406E-3</v>
      </c>
      <c r="AJ13" s="13">
        <v>2.5974025974026E-2</v>
      </c>
      <c r="AK13" s="13">
        <v>1.15606936416185E-2</v>
      </c>
      <c r="AL13" s="13"/>
      <c r="AM13" s="13">
        <v>0</v>
      </c>
      <c r="AN13" s="13">
        <v>3.8461538461538498E-2</v>
      </c>
      <c r="AO13" s="13">
        <v>0</v>
      </c>
      <c r="AP13" s="13"/>
      <c r="AQ13" s="13">
        <v>1.0324483775811201E-2</v>
      </c>
      <c r="AR13" s="13">
        <v>1.40625E-2</v>
      </c>
      <c r="AS13" s="13"/>
      <c r="AT13" s="13">
        <v>6.0060060060060103E-3</v>
      </c>
      <c r="AU13" s="13">
        <v>1.4598540145985399E-2</v>
      </c>
      <c r="AV13" s="13"/>
      <c r="AW13" s="13">
        <v>1.69971671388102E-2</v>
      </c>
      <c r="AX13" s="13">
        <v>1.04931794333683E-2</v>
      </c>
      <c r="AY13" s="13"/>
      <c r="AZ13" s="13">
        <v>1.2915129151291499E-2</v>
      </c>
      <c r="BA13" s="13">
        <v>1.18421052631579E-2</v>
      </c>
      <c r="BB13" s="13"/>
      <c r="BC13" s="13">
        <v>1.72413793103448E-2</v>
      </c>
      <c r="BD13" s="13">
        <v>8.6956521739130401E-3</v>
      </c>
      <c r="BE13" s="13"/>
      <c r="BF13" s="13">
        <v>1.4705882352941201E-2</v>
      </c>
      <c r="BG13" s="13">
        <v>1.88679245283019E-2</v>
      </c>
      <c r="BH13" s="13"/>
      <c r="BI13" s="13">
        <v>2.8985507246376802E-2</v>
      </c>
      <c r="BJ13" s="13">
        <v>1.02651839178785E-2</v>
      </c>
      <c r="BK13" s="13"/>
      <c r="BL13" s="13">
        <v>1.58415841584158E-2</v>
      </c>
      <c r="BM13" s="13">
        <v>1.01010101010101E-2</v>
      </c>
    </row>
    <row r="14" spans="2:65" x14ac:dyDescent="0.3">
      <c r="B14" s="14" t="s">
        <v>505</v>
      </c>
      <c r="C14" s="13">
        <v>5.2950075642965201E-3</v>
      </c>
      <c r="D14" s="13">
        <v>6.4205457463884404E-3</v>
      </c>
      <c r="E14" s="13">
        <v>4.3352601156069403E-3</v>
      </c>
      <c r="F14" s="13"/>
      <c r="G14" s="13">
        <v>5.5248618784530402E-3</v>
      </c>
      <c r="H14" s="13">
        <v>2.80112044817927E-3</v>
      </c>
      <c r="I14" s="13">
        <v>3.6900369003690001E-3</v>
      </c>
      <c r="J14" s="13">
        <v>9.4786729857819895E-3</v>
      </c>
      <c r="K14" s="13">
        <v>7.63358778625954E-3</v>
      </c>
      <c r="L14" s="13">
        <v>5.8479532163742704E-3</v>
      </c>
      <c r="M14" s="13"/>
      <c r="N14" s="13">
        <v>2.1276595744680899E-3</v>
      </c>
      <c r="O14" s="13">
        <v>8.8235294117647092E-3</v>
      </c>
      <c r="P14" s="13">
        <v>5.6179775280898901E-3</v>
      </c>
      <c r="Q14" s="13">
        <v>6.2695924764890297E-3</v>
      </c>
      <c r="R14" s="13"/>
      <c r="S14" s="13">
        <v>0</v>
      </c>
      <c r="T14" s="13">
        <v>0</v>
      </c>
      <c r="U14" s="13">
        <v>0</v>
      </c>
      <c r="V14" s="13">
        <v>1.9047619047619001E-2</v>
      </c>
      <c r="W14" s="13">
        <v>1.6806722689075598E-2</v>
      </c>
      <c r="X14" s="13">
        <v>7.5757575757575803E-3</v>
      </c>
      <c r="Y14" s="13">
        <v>9.3457943925233603E-3</v>
      </c>
      <c r="Z14" s="13">
        <v>0</v>
      </c>
      <c r="AA14" s="13">
        <v>0</v>
      </c>
      <c r="AB14" s="13">
        <v>1.0638297872340399E-2</v>
      </c>
      <c r="AC14" s="13">
        <v>0</v>
      </c>
      <c r="AD14" s="13">
        <v>0</v>
      </c>
      <c r="AE14" s="13"/>
      <c r="AF14" s="13">
        <v>3.76411543287327E-3</v>
      </c>
      <c r="AG14" s="13">
        <v>7.7821011673151804E-3</v>
      </c>
      <c r="AH14" s="13"/>
      <c r="AI14" s="13">
        <v>0</v>
      </c>
      <c r="AJ14" s="13">
        <v>2.5974025974026E-2</v>
      </c>
      <c r="AK14" s="13">
        <v>2.8901734104046198E-3</v>
      </c>
      <c r="AL14" s="13"/>
      <c r="AM14" s="13">
        <v>1.4705882352941201E-2</v>
      </c>
      <c r="AN14" s="13">
        <v>0</v>
      </c>
      <c r="AO14" s="13">
        <v>0</v>
      </c>
      <c r="AP14" s="13"/>
      <c r="AQ14" s="13">
        <v>4.4247787610619503E-3</v>
      </c>
      <c r="AR14" s="13">
        <v>6.2500000000000003E-3</v>
      </c>
      <c r="AS14" s="13"/>
      <c r="AT14" s="13">
        <v>6.0060060060060103E-3</v>
      </c>
      <c r="AU14" s="13">
        <v>5.2137643378519297E-3</v>
      </c>
      <c r="AV14" s="13"/>
      <c r="AW14" s="13">
        <v>0</v>
      </c>
      <c r="AX14" s="13">
        <v>7.3452256033578198E-3</v>
      </c>
      <c r="AY14" s="13"/>
      <c r="AZ14" s="13">
        <v>5.5350553505535104E-3</v>
      </c>
      <c r="BA14" s="13">
        <v>5.2631578947368403E-3</v>
      </c>
      <c r="BB14" s="13"/>
      <c r="BC14" s="13">
        <v>8.6206896551724102E-3</v>
      </c>
      <c r="BD14" s="13">
        <v>0</v>
      </c>
      <c r="BE14" s="13"/>
      <c r="BF14" s="13">
        <v>0</v>
      </c>
      <c r="BG14" s="13">
        <v>1.41509433962264E-2</v>
      </c>
      <c r="BH14" s="13"/>
      <c r="BI14" s="13">
        <v>0</v>
      </c>
      <c r="BJ14" s="13">
        <v>5.9880239520958096E-3</v>
      </c>
      <c r="BK14" s="13"/>
      <c r="BL14" s="13">
        <v>1.9801980198019798E-3</v>
      </c>
      <c r="BM14" s="13">
        <v>7.5757575757575803E-3</v>
      </c>
    </row>
    <row r="15" spans="2:65" ht="28.8" x14ac:dyDescent="0.3">
      <c r="B15" s="14" t="s">
        <v>506</v>
      </c>
      <c r="C15" s="22">
        <v>8.2450832072617206E-2</v>
      </c>
      <c r="D15" s="22">
        <v>7.2231139646870002E-2</v>
      </c>
      <c r="E15" s="22">
        <v>9.2485549132948E-2</v>
      </c>
      <c r="F15" s="22"/>
      <c r="G15" s="22">
        <v>8.2872928176795604E-2</v>
      </c>
      <c r="H15" s="22">
        <v>6.4425770308123201E-2</v>
      </c>
      <c r="I15" s="22">
        <v>8.1180811808118106E-2</v>
      </c>
      <c r="J15" s="22">
        <v>6.6350710900473897E-2</v>
      </c>
      <c r="K15" s="22">
        <v>9.1603053435114504E-2</v>
      </c>
      <c r="L15" s="22">
        <v>0.13450292397660801</v>
      </c>
      <c r="M15" s="22"/>
      <c r="N15" s="22">
        <v>6.5957446808510595E-2</v>
      </c>
      <c r="O15" s="22">
        <v>7.3529411764705899E-2</v>
      </c>
      <c r="P15" s="22">
        <v>0.14606741573033699</v>
      </c>
      <c r="Q15" s="22">
        <v>8.1504702194357403E-2</v>
      </c>
      <c r="R15" s="22"/>
      <c r="S15" s="22">
        <v>6.2283737024221401E-2</v>
      </c>
      <c r="T15" s="22">
        <v>0.12686567164179099</v>
      </c>
      <c r="U15" s="22">
        <v>4.8387096774193498E-2</v>
      </c>
      <c r="V15" s="22">
        <v>6.6666666666666693E-2</v>
      </c>
      <c r="W15" s="22">
        <v>7.5630252100840303E-2</v>
      </c>
      <c r="X15" s="22">
        <v>8.3333333333333301E-2</v>
      </c>
      <c r="Y15" s="22">
        <v>0.11214953271028</v>
      </c>
      <c r="Z15" s="22">
        <v>0</v>
      </c>
      <c r="AA15" s="22">
        <v>5.6603773584905703E-2</v>
      </c>
      <c r="AB15" s="22">
        <v>0.117021276595745</v>
      </c>
      <c r="AC15" s="22">
        <v>0.161764705882353</v>
      </c>
      <c r="AD15" s="22">
        <v>4.3478260869565202E-2</v>
      </c>
      <c r="AE15" s="22"/>
      <c r="AF15" s="22">
        <v>6.9008782936009996E-2</v>
      </c>
      <c r="AG15" s="22">
        <v>0.105058365758755</v>
      </c>
      <c r="AH15" s="22"/>
      <c r="AI15" s="22">
        <v>7.2033898305084706E-2</v>
      </c>
      <c r="AJ15" s="22">
        <v>6.4935064935064901E-2</v>
      </c>
      <c r="AK15" s="22">
        <v>6.3583815028901702E-2</v>
      </c>
      <c r="AL15" s="22"/>
      <c r="AM15" s="22">
        <v>0.10294117647058799</v>
      </c>
      <c r="AN15" s="22">
        <v>5.7692307692307702E-2</v>
      </c>
      <c r="AO15" s="22">
        <v>7.4074074074074098E-2</v>
      </c>
      <c r="AP15" s="22"/>
      <c r="AQ15" s="22">
        <v>7.5221238938053103E-2</v>
      </c>
      <c r="AR15" s="22">
        <v>9.0624999999999997E-2</v>
      </c>
      <c r="AS15" s="22"/>
      <c r="AT15" s="22">
        <v>7.2072072072072099E-2</v>
      </c>
      <c r="AU15" s="22">
        <v>8.6548488008342001E-2</v>
      </c>
      <c r="AV15" s="22"/>
      <c r="AW15" s="22">
        <v>8.7818696883852701E-2</v>
      </c>
      <c r="AX15" s="22">
        <v>8.0797481636935994E-2</v>
      </c>
      <c r="AY15" s="22"/>
      <c r="AZ15" s="22">
        <v>9.0405904059040601E-2</v>
      </c>
      <c r="BA15" s="22">
        <v>7.4999999999999997E-2</v>
      </c>
      <c r="BB15" s="22"/>
      <c r="BC15" s="22">
        <v>5.4597701149425297E-2</v>
      </c>
      <c r="BD15" s="22">
        <v>8.6956521739130405E-2</v>
      </c>
      <c r="BE15" s="22"/>
      <c r="BF15" s="22">
        <v>4.4117647058823498E-2</v>
      </c>
      <c r="BG15" s="22">
        <v>6.1320754716981098E-2</v>
      </c>
      <c r="BH15" s="22"/>
      <c r="BI15" s="22">
        <v>5.0724637681159403E-2</v>
      </c>
      <c r="BJ15" s="22">
        <v>8.7254063301967499E-2</v>
      </c>
      <c r="BK15" s="22"/>
      <c r="BL15" s="22">
        <v>6.9306930693069299E-2</v>
      </c>
      <c r="BM15" s="22">
        <v>9.0909090909090898E-2</v>
      </c>
    </row>
    <row r="16" spans="2:65" x14ac:dyDescent="0.3">
      <c r="B16" s="15"/>
    </row>
    <row r="17" spans="2:2" x14ac:dyDescent="0.3">
      <c r="B17" t="s">
        <v>80</v>
      </c>
    </row>
    <row r="18" spans="2:2" x14ac:dyDescent="0.3">
      <c r="B18" t="s">
        <v>81</v>
      </c>
    </row>
    <row r="20" spans="2:2" x14ac:dyDescent="0.3">
      <c r="B20"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J22"/>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10" width="20.77734375" customWidth="1"/>
  </cols>
  <sheetData>
    <row r="2" spans="2:10" ht="40.049999999999997" customHeight="1" x14ac:dyDescent="0.3">
      <c r="D2" s="32" t="s">
        <v>403</v>
      </c>
      <c r="E2" s="29"/>
      <c r="F2" s="29"/>
      <c r="G2" s="29"/>
      <c r="H2" s="29"/>
      <c r="I2" s="29"/>
      <c r="J2" s="29"/>
    </row>
    <row r="6" spans="2:10" ht="49.95" customHeight="1" x14ac:dyDescent="0.3">
      <c r="B6" s="16" t="s">
        <v>15</v>
      </c>
      <c r="C6" s="16" t="s">
        <v>511</v>
      </c>
      <c r="D6" s="16" t="s">
        <v>512</v>
      </c>
      <c r="E6" s="16" t="s">
        <v>513</v>
      </c>
      <c r="F6" s="16" t="s">
        <v>514</v>
      </c>
      <c r="G6" s="16" t="s">
        <v>515</v>
      </c>
      <c r="H6" s="16" t="s">
        <v>516</v>
      </c>
      <c r="I6" s="16" t="s">
        <v>517</v>
      </c>
    </row>
    <row r="7" spans="2:10" x14ac:dyDescent="0.3">
      <c r="B7" s="14" t="s">
        <v>400</v>
      </c>
      <c r="C7" s="13">
        <v>0.29878971255673198</v>
      </c>
      <c r="D7" s="13">
        <v>0.29046898638426599</v>
      </c>
      <c r="E7" s="13">
        <v>0.26626323751891101</v>
      </c>
      <c r="F7" s="13">
        <v>0.26399394856278402</v>
      </c>
      <c r="G7" s="13">
        <v>0.224659606656581</v>
      </c>
      <c r="H7" s="13">
        <v>0.221633888048411</v>
      </c>
      <c r="I7" s="13">
        <v>0.14372163388804801</v>
      </c>
    </row>
    <row r="8" spans="2:10" x14ac:dyDescent="0.3">
      <c r="B8" s="14" t="s">
        <v>71</v>
      </c>
      <c r="C8" s="13">
        <v>0.40393343419062</v>
      </c>
      <c r="D8" s="13">
        <v>0.39409984871407</v>
      </c>
      <c r="E8" s="13">
        <v>0.42133131618759501</v>
      </c>
      <c r="F8" s="13">
        <v>0.41301059001512902</v>
      </c>
      <c r="G8" s="13">
        <v>0.36308623298033299</v>
      </c>
      <c r="H8" s="13">
        <v>0.36762481089258697</v>
      </c>
      <c r="I8" s="13">
        <v>0.27534039334341898</v>
      </c>
    </row>
    <row r="9" spans="2:10" x14ac:dyDescent="0.3">
      <c r="B9" s="14" t="s">
        <v>401</v>
      </c>
      <c r="C9" s="13">
        <v>0.18608169440242101</v>
      </c>
      <c r="D9" s="13">
        <v>0.17624810892587001</v>
      </c>
      <c r="E9" s="13">
        <v>0.17776096822995499</v>
      </c>
      <c r="F9" s="13">
        <v>0.16338880484115001</v>
      </c>
      <c r="G9" s="13">
        <v>0.20953101361573401</v>
      </c>
      <c r="H9" s="13">
        <v>0.22314674735249601</v>
      </c>
      <c r="I9" s="13">
        <v>0.28593040847201201</v>
      </c>
    </row>
    <row r="10" spans="2:10" x14ac:dyDescent="0.3">
      <c r="B10" s="14" t="s">
        <v>73</v>
      </c>
      <c r="C10" s="13">
        <v>5.6732223903176997E-2</v>
      </c>
      <c r="D10" s="13">
        <v>7.48865355521936E-2</v>
      </c>
      <c r="E10" s="13">
        <v>7.0347957639939507E-2</v>
      </c>
      <c r="F10" s="13">
        <v>8.01815431164902E-2</v>
      </c>
      <c r="G10" s="13">
        <v>0.104387291981846</v>
      </c>
      <c r="H10" s="13">
        <v>0.11195158850226899</v>
      </c>
      <c r="I10" s="13">
        <v>0.168683812405446</v>
      </c>
    </row>
    <row r="11" spans="2:10" x14ac:dyDescent="0.3">
      <c r="B11" s="14" t="s">
        <v>402</v>
      </c>
      <c r="C11" s="13">
        <v>2.5718608169440198E-2</v>
      </c>
      <c r="D11" s="13">
        <v>2.8744326777609699E-2</v>
      </c>
      <c r="E11" s="13">
        <v>3.6308623298033298E-2</v>
      </c>
      <c r="F11" s="13">
        <v>4.5385779122541603E-2</v>
      </c>
      <c r="G11" s="13">
        <v>3.85779122541604E-2</v>
      </c>
      <c r="H11" s="13">
        <v>4.16036308623298E-2</v>
      </c>
      <c r="I11" s="13">
        <v>6.9591527987897098E-2</v>
      </c>
    </row>
    <row r="12" spans="2:10" x14ac:dyDescent="0.3">
      <c r="B12" s="14" t="s">
        <v>91</v>
      </c>
      <c r="C12" s="13">
        <v>2.8744326777609699E-2</v>
      </c>
      <c r="D12" s="13">
        <v>3.5552193645990902E-2</v>
      </c>
      <c r="E12" s="13">
        <v>2.7987897125567301E-2</v>
      </c>
      <c r="F12" s="13">
        <v>3.4039334341906202E-2</v>
      </c>
      <c r="G12" s="13">
        <v>5.9757942511346397E-2</v>
      </c>
      <c r="H12" s="13">
        <v>3.4039334341906202E-2</v>
      </c>
      <c r="I12" s="13">
        <v>5.6732223903176997E-2</v>
      </c>
    </row>
    <row r="13" spans="2:10" x14ac:dyDescent="0.3">
      <c r="B13" s="19" t="s">
        <v>76</v>
      </c>
      <c r="C13" s="17">
        <v>0.70272314674735203</v>
      </c>
      <c r="D13" s="17">
        <v>0.68456883509833599</v>
      </c>
      <c r="E13" s="17">
        <v>0.68759455370650502</v>
      </c>
      <c r="F13" s="17">
        <v>0.67700453857791199</v>
      </c>
      <c r="G13" s="17">
        <v>0.58774583963691396</v>
      </c>
      <c r="H13" s="17">
        <v>0.58925869894099803</v>
      </c>
      <c r="I13" s="17">
        <v>0.41906202723146702</v>
      </c>
    </row>
    <row r="14" spans="2:10" x14ac:dyDescent="0.3">
      <c r="B14" s="19" t="s">
        <v>77</v>
      </c>
      <c r="C14" s="17">
        <v>8.2450832072617206E-2</v>
      </c>
      <c r="D14" s="17">
        <v>0.10363086232980299</v>
      </c>
      <c r="E14" s="17">
        <v>0.10665658093797301</v>
      </c>
      <c r="F14" s="17">
        <v>0.125567322239032</v>
      </c>
      <c r="G14" s="17">
        <v>0.142965204236006</v>
      </c>
      <c r="H14" s="17">
        <v>0.15355521936459901</v>
      </c>
      <c r="I14" s="17">
        <v>0.238275340393343</v>
      </c>
    </row>
    <row r="15" spans="2:10" x14ac:dyDescent="0.3">
      <c r="B15" s="19" t="s">
        <v>78</v>
      </c>
      <c r="C15" s="18">
        <v>0.62027231467473498</v>
      </c>
      <c r="D15" s="18">
        <v>0.58093797276853298</v>
      </c>
      <c r="E15" s="18">
        <v>0.58093797276853298</v>
      </c>
      <c r="F15" s="18">
        <v>0.55143721633887999</v>
      </c>
      <c r="G15" s="18">
        <v>0.44478063540090801</v>
      </c>
      <c r="H15" s="18">
        <v>0.43570347957639899</v>
      </c>
      <c r="I15" s="18">
        <v>0.18078668683812399</v>
      </c>
    </row>
    <row r="16" spans="2:10" x14ac:dyDescent="0.3">
      <c r="B16" s="15"/>
      <c r="C16" s="15"/>
      <c r="D16" s="15"/>
      <c r="E16" s="15"/>
      <c r="F16" s="15"/>
      <c r="G16" s="15"/>
      <c r="H16" s="15"/>
      <c r="I16" s="15"/>
    </row>
    <row r="17" spans="2:2" x14ac:dyDescent="0.3">
      <c r="B17" t="s">
        <v>80</v>
      </c>
    </row>
    <row r="18" spans="2:2" x14ac:dyDescent="0.3">
      <c r="B18" t="s">
        <v>81</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518</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0.221633888048411</v>
      </c>
      <c r="D8" s="13">
        <v>0.22311396468699801</v>
      </c>
      <c r="E8" s="13">
        <v>0.21676300578034699</v>
      </c>
      <c r="F8" s="13"/>
      <c r="G8" s="13">
        <v>0.25414364640884002</v>
      </c>
      <c r="H8" s="13">
        <v>0.24929971988795499</v>
      </c>
      <c r="I8" s="13">
        <v>0.28413284132841299</v>
      </c>
      <c r="J8" s="13">
        <v>0.199052132701422</v>
      </c>
      <c r="K8" s="13">
        <v>0.16793893129771001</v>
      </c>
      <c r="L8" s="13">
        <v>9.9415204678362595E-2</v>
      </c>
      <c r="M8" s="13"/>
      <c r="N8" s="13">
        <v>0.21276595744680901</v>
      </c>
      <c r="O8" s="13">
        <v>0.21176470588235299</v>
      </c>
      <c r="P8" s="13">
        <v>0.23033707865168501</v>
      </c>
      <c r="Q8" s="13">
        <v>0.24451410658307199</v>
      </c>
      <c r="R8" s="13"/>
      <c r="S8" s="13">
        <v>0.23183391003460199</v>
      </c>
      <c r="T8" s="13">
        <v>0.164179104477612</v>
      </c>
      <c r="U8" s="13">
        <v>0.225806451612903</v>
      </c>
      <c r="V8" s="13">
        <v>0.20952380952381</v>
      </c>
      <c r="W8" s="13">
        <v>0.28571428571428598</v>
      </c>
      <c r="X8" s="13">
        <v>0.25757575757575801</v>
      </c>
      <c r="Y8" s="13">
        <v>0.15887850467289699</v>
      </c>
      <c r="Z8" s="13">
        <v>0.233333333333333</v>
      </c>
      <c r="AA8" s="13">
        <v>0.213836477987421</v>
      </c>
      <c r="AB8" s="13">
        <v>0.24468085106383</v>
      </c>
      <c r="AC8" s="13">
        <v>0.20588235294117599</v>
      </c>
      <c r="AD8" s="13">
        <v>0.217391304347826</v>
      </c>
      <c r="AE8" s="13"/>
      <c r="AF8" s="13">
        <v>0.233375156838143</v>
      </c>
      <c r="AG8" s="13">
        <v>0.19844357976653701</v>
      </c>
      <c r="AH8" s="13"/>
      <c r="AI8" s="13">
        <v>0.23728813559322001</v>
      </c>
      <c r="AJ8" s="13">
        <v>0.25974025974025999</v>
      </c>
      <c r="AK8" s="13">
        <v>0.20809248554913301</v>
      </c>
      <c r="AL8" s="13"/>
      <c r="AM8" s="13">
        <v>0.25</v>
      </c>
      <c r="AN8" s="13">
        <v>0.32692307692307698</v>
      </c>
      <c r="AO8" s="13">
        <v>0.17037037037037001</v>
      </c>
      <c r="AP8" s="13"/>
      <c r="AQ8" s="13">
        <v>0.25221238938053098</v>
      </c>
      <c r="AR8" s="13">
        <v>0.19062499999999999</v>
      </c>
      <c r="AS8" s="13"/>
      <c r="AT8" s="13">
        <v>0.24024024024023999</v>
      </c>
      <c r="AU8" s="13">
        <v>0.213764337851929</v>
      </c>
      <c r="AV8" s="13"/>
      <c r="AW8" s="13">
        <v>0.23229461756373901</v>
      </c>
      <c r="AX8" s="13">
        <v>0.217208814270724</v>
      </c>
      <c r="AY8" s="13"/>
      <c r="AZ8" s="13">
        <v>0.19188191881918801</v>
      </c>
      <c r="BA8" s="13">
        <v>0.23684210526315799</v>
      </c>
      <c r="BB8" s="13"/>
      <c r="BC8" s="13">
        <v>0.25574712643678199</v>
      </c>
      <c r="BD8" s="13">
        <v>0.173913043478261</v>
      </c>
      <c r="BE8" s="13"/>
      <c r="BF8" s="13">
        <v>0.27205882352941202</v>
      </c>
      <c r="BG8" s="13">
        <v>0.245283018867925</v>
      </c>
      <c r="BH8" s="13"/>
      <c r="BI8" s="13">
        <v>0.34782608695652201</v>
      </c>
      <c r="BJ8" s="13">
        <v>0.20615911035072701</v>
      </c>
      <c r="BK8" s="13"/>
      <c r="BL8" s="13">
        <v>0.25346534653465302</v>
      </c>
      <c r="BM8" s="13">
        <v>0.200757575757576</v>
      </c>
    </row>
    <row r="9" spans="2:65" x14ac:dyDescent="0.3">
      <c r="B9" s="14" t="s">
        <v>71</v>
      </c>
      <c r="C9" s="13">
        <v>0.36762481089258697</v>
      </c>
      <c r="D9" s="13">
        <v>0.33868378812199001</v>
      </c>
      <c r="E9" s="13">
        <v>0.39450867052023098</v>
      </c>
      <c r="F9" s="13"/>
      <c r="G9" s="13">
        <v>0.46408839779005501</v>
      </c>
      <c r="H9" s="13">
        <v>0.36414565826330503</v>
      </c>
      <c r="I9" s="13">
        <v>0.40590405904059002</v>
      </c>
      <c r="J9" s="13">
        <v>0.33649289099526097</v>
      </c>
      <c r="K9" s="13">
        <v>0.29770992366412202</v>
      </c>
      <c r="L9" s="13">
        <v>0.30409356725146203</v>
      </c>
      <c r="M9" s="13"/>
      <c r="N9" s="13">
        <v>0.37021276595744701</v>
      </c>
      <c r="O9" s="13">
        <v>0.36764705882352899</v>
      </c>
      <c r="P9" s="13">
        <v>0.376404494382022</v>
      </c>
      <c r="Q9" s="13">
        <v>0.35109717868338602</v>
      </c>
      <c r="R9" s="13"/>
      <c r="S9" s="13">
        <v>0.40484429065743899</v>
      </c>
      <c r="T9" s="13">
        <v>0.38059701492537301</v>
      </c>
      <c r="U9" s="13">
        <v>0.29032258064516098</v>
      </c>
      <c r="V9" s="13">
        <v>0.314285714285714</v>
      </c>
      <c r="W9" s="13">
        <v>0.378151260504202</v>
      </c>
      <c r="X9" s="13">
        <v>0.36363636363636398</v>
      </c>
      <c r="Y9" s="13">
        <v>0.420560747663551</v>
      </c>
      <c r="Z9" s="13">
        <v>0.233333333333333</v>
      </c>
      <c r="AA9" s="13">
        <v>0.383647798742138</v>
      </c>
      <c r="AB9" s="13">
        <v>0.36170212765957399</v>
      </c>
      <c r="AC9" s="13">
        <v>0.25</v>
      </c>
      <c r="AD9" s="13">
        <v>0.434782608695652</v>
      </c>
      <c r="AE9" s="13"/>
      <c r="AF9" s="13">
        <v>0.38143036386449197</v>
      </c>
      <c r="AG9" s="13">
        <v>0.34824902723735401</v>
      </c>
      <c r="AH9" s="13"/>
      <c r="AI9" s="13">
        <v>0.39830508474576298</v>
      </c>
      <c r="AJ9" s="13">
        <v>0.337662337662338</v>
      </c>
      <c r="AK9" s="13">
        <v>0.390173410404624</v>
      </c>
      <c r="AL9" s="13"/>
      <c r="AM9" s="13">
        <v>0.45588235294117602</v>
      </c>
      <c r="AN9" s="13">
        <v>0.32692307692307698</v>
      </c>
      <c r="AO9" s="13">
        <v>0.39259259259259299</v>
      </c>
      <c r="AP9" s="13"/>
      <c r="AQ9" s="13">
        <v>0.38938053097345099</v>
      </c>
      <c r="AR9" s="13">
        <v>0.34531250000000002</v>
      </c>
      <c r="AS9" s="13"/>
      <c r="AT9" s="13">
        <v>0.37837837837837801</v>
      </c>
      <c r="AU9" s="13">
        <v>0.36704900938477603</v>
      </c>
      <c r="AV9" s="13"/>
      <c r="AW9" s="13">
        <v>0.376770538243626</v>
      </c>
      <c r="AX9" s="13">
        <v>0.363064008394544</v>
      </c>
      <c r="AY9" s="13"/>
      <c r="AZ9" s="13">
        <v>0.34870848708487101</v>
      </c>
      <c r="BA9" s="13">
        <v>0.38289473684210501</v>
      </c>
      <c r="BB9" s="13"/>
      <c r="BC9" s="13">
        <v>0.37068965517241398</v>
      </c>
      <c r="BD9" s="13">
        <v>0.40434782608695702</v>
      </c>
      <c r="BE9" s="13"/>
      <c r="BF9" s="13">
        <v>0.38235294117647101</v>
      </c>
      <c r="BG9" s="13">
        <v>0.36320754716981102</v>
      </c>
      <c r="BH9" s="13"/>
      <c r="BI9" s="13">
        <v>0.36231884057970998</v>
      </c>
      <c r="BJ9" s="13">
        <v>0.37125748502993999</v>
      </c>
      <c r="BK9" s="13"/>
      <c r="BL9" s="13">
        <v>0.384158415841584</v>
      </c>
      <c r="BM9" s="13">
        <v>0.36237373737373701</v>
      </c>
    </row>
    <row r="10" spans="2:65" x14ac:dyDescent="0.3">
      <c r="B10" s="14" t="s">
        <v>401</v>
      </c>
      <c r="C10" s="13">
        <v>0.22314674735249601</v>
      </c>
      <c r="D10" s="13">
        <v>0.23756019261637201</v>
      </c>
      <c r="E10" s="13">
        <v>0.21098265895953799</v>
      </c>
      <c r="F10" s="13"/>
      <c r="G10" s="13">
        <v>0.17679558011049701</v>
      </c>
      <c r="H10" s="13">
        <v>0.22128851540616201</v>
      </c>
      <c r="I10" s="13">
        <v>0.16974169741697401</v>
      </c>
      <c r="J10" s="13">
        <v>0.22748815165876801</v>
      </c>
      <c r="K10" s="13">
        <v>0.26717557251908403</v>
      </c>
      <c r="L10" s="13">
        <v>0.321637426900585</v>
      </c>
      <c r="M10" s="13"/>
      <c r="N10" s="13">
        <v>0.231914893617021</v>
      </c>
      <c r="O10" s="13">
        <v>0.20882352941176499</v>
      </c>
      <c r="P10" s="13">
        <v>0.25280898876404501</v>
      </c>
      <c r="Q10" s="13">
        <v>0.21316614420062699</v>
      </c>
      <c r="R10" s="13"/>
      <c r="S10" s="13">
        <v>0.207612456747405</v>
      </c>
      <c r="T10" s="13">
        <v>0.20895522388059701</v>
      </c>
      <c r="U10" s="13">
        <v>0.25806451612903197</v>
      </c>
      <c r="V10" s="13">
        <v>0.27619047619047599</v>
      </c>
      <c r="W10" s="13">
        <v>0.16806722689075601</v>
      </c>
      <c r="X10" s="13">
        <v>0.189393939393939</v>
      </c>
      <c r="Y10" s="13">
        <v>0.26168224299065401</v>
      </c>
      <c r="Z10" s="13">
        <v>0.3</v>
      </c>
      <c r="AA10" s="13">
        <v>0.19496855345912001</v>
      </c>
      <c r="AB10" s="13">
        <v>0.23404255319148901</v>
      </c>
      <c r="AC10" s="13">
        <v>0.32352941176470601</v>
      </c>
      <c r="AD10" s="13">
        <v>0.217391304347826</v>
      </c>
      <c r="AE10" s="13"/>
      <c r="AF10" s="13">
        <v>0.20702634880803</v>
      </c>
      <c r="AG10" s="13">
        <v>0.249027237354086</v>
      </c>
      <c r="AH10" s="13"/>
      <c r="AI10" s="13">
        <v>0.21186440677966101</v>
      </c>
      <c r="AJ10" s="13">
        <v>0.23376623376623401</v>
      </c>
      <c r="AK10" s="13">
        <v>0.219653179190751</v>
      </c>
      <c r="AL10" s="13"/>
      <c r="AM10" s="13">
        <v>0.13235294117647101</v>
      </c>
      <c r="AN10" s="13">
        <v>0.230769230769231</v>
      </c>
      <c r="AO10" s="13">
        <v>0.27407407407407403</v>
      </c>
      <c r="AP10" s="13"/>
      <c r="AQ10" s="13">
        <v>0.210914454277286</v>
      </c>
      <c r="AR10" s="13">
        <v>0.23749999999999999</v>
      </c>
      <c r="AS10" s="13"/>
      <c r="AT10" s="13">
        <v>0.23123123123123099</v>
      </c>
      <c r="AU10" s="13">
        <v>0.221063607924922</v>
      </c>
      <c r="AV10" s="13"/>
      <c r="AW10" s="13">
        <v>0.20679886685552401</v>
      </c>
      <c r="AX10" s="13">
        <v>0.23084994753410301</v>
      </c>
      <c r="AY10" s="13"/>
      <c r="AZ10" s="13">
        <v>0.24169741697416999</v>
      </c>
      <c r="BA10" s="13">
        <v>0.211842105263158</v>
      </c>
      <c r="BB10" s="13"/>
      <c r="BC10" s="13">
        <v>0.20689655172413801</v>
      </c>
      <c r="BD10" s="13">
        <v>0.23478260869565201</v>
      </c>
      <c r="BE10" s="13"/>
      <c r="BF10" s="13">
        <v>0.19852941176470601</v>
      </c>
      <c r="BG10" s="13">
        <v>0.21226415094339601</v>
      </c>
      <c r="BH10" s="13"/>
      <c r="BI10" s="13">
        <v>0.123188405797101</v>
      </c>
      <c r="BJ10" s="13">
        <v>0.231822070145423</v>
      </c>
      <c r="BK10" s="13"/>
      <c r="BL10" s="13">
        <v>0.18811881188118801</v>
      </c>
      <c r="BM10" s="13">
        <v>0.24242424242424199</v>
      </c>
    </row>
    <row r="11" spans="2:65" x14ac:dyDescent="0.3">
      <c r="B11" s="14" t="s">
        <v>73</v>
      </c>
      <c r="C11" s="13">
        <v>0.11195158850226899</v>
      </c>
      <c r="D11" s="13">
        <v>0.117174959871589</v>
      </c>
      <c r="E11" s="13">
        <v>0.108381502890173</v>
      </c>
      <c r="F11" s="13"/>
      <c r="G11" s="13">
        <v>8.2872928176795604E-2</v>
      </c>
      <c r="H11" s="13">
        <v>9.2436974789915999E-2</v>
      </c>
      <c r="I11" s="13">
        <v>7.0110701107011106E-2</v>
      </c>
      <c r="J11" s="13">
        <v>0.14691943127962101</v>
      </c>
      <c r="K11" s="13">
        <v>0.12977099236641201</v>
      </c>
      <c r="L11" s="13">
        <v>0.19298245614035101</v>
      </c>
      <c r="M11" s="13"/>
      <c r="N11" s="13">
        <v>0.11276595744680901</v>
      </c>
      <c r="O11" s="13">
        <v>0.129411764705882</v>
      </c>
      <c r="P11" s="13">
        <v>0.101123595505618</v>
      </c>
      <c r="Q11" s="13">
        <v>0.100313479623824</v>
      </c>
      <c r="R11" s="13"/>
      <c r="S11" s="13">
        <v>9.6885813148788899E-2</v>
      </c>
      <c r="T11" s="13">
        <v>0.134328358208955</v>
      </c>
      <c r="U11" s="13">
        <v>0.112903225806452</v>
      </c>
      <c r="V11" s="13">
        <v>0.15238095238095201</v>
      </c>
      <c r="W11" s="13">
        <v>7.5630252100840303E-2</v>
      </c>
      <c r="X11" s="13">
        <v>0.10606060606060599</v>
      </c>
      <c r="Y11" s="13">
        <v>0.11214953271028</v>
      </c>
      <c r="Z11" s="13">
        <v>0.133333333333333</v>
      </c>
      <c r="AA11" s="13">
        <v>0.106918238993711</v>
      </c>
      <c r="AB11" s="13">
        <v>0.117021276595745</v>
      </c>
      <c r="AC11" s="13">
        <v>0.161764705882353</v>
      </c>
      <c r="AD11" s="13">
        <v>4.3478260869565202E-2</v>
      </c>
      <c r="AE11" s="13"/>
      <c r="AF11" s="13">
        <v>0.111668757841907</v>
      </c>
      <c r="AG11" s="13">
        <v>0.11478599221789899</v>
      </c>
      <c r="AH11" s="13"/>
      <c r="AI11" s="13">
        <v>8.0508474576271194E-2</v>
      </c>
      <c r="AJ11" s="13">
        <v>0.11688311688311701</v>
      </c>
      <c r="AK11" s="13">
        <v>0.124277456647399</v>
      </c>
      <c r="AL11" s="13"/>
      <c r="AM11" s="13">
        <v>8.8235294117647106E-2</v>
      </c>
      <c r="AN11" s="13">
        <v>1.9230769230769201E-2</v>
      </c>
      <c r="AO11" s="13">
        <v>0.11111111111111099</v>
      </c>
      <c r="AP11" s="13"/>
      <c r="AQ11" s="13">
        <v>8.2595870206489702E-2</v>
      </c>
      <c r="AR11" s="13">
        <v>0.13906250000000001</v>
      </c>
      <c r="AS11" s="13"/>
      <c r="AT11" s="13">
        <v>9.00900900900901E-2</v>
      </c>
      <c r="AU11" s="13">
        <v>0.11783107403545399</v>
      </c>
      <c r="AV11" s="13"/>
      <c r="AW11" s="13">
        <v>0.12747875354107599</v>
      </c>
      <c r="AX11" s="13">
        <v>0.10598111227702001</v>
      </c>
      <c r="AY11" s="13"/>
      <c r="AZ11" s="13">
        <v>0.132841328413284</v>
      </c>
      <c r="BA11" s="13">
        <v>9.8684210526315805E-2</v>
      </c>
      <c r="BB11" s="13"/>
      <c r="BC11" s="13">
        <v>0.10344827586206901</v>
      </c>
      <c r="BD11" s="13">
        <v>0.11739130434782601</v>
      </c>
      <c r="BE11" s="13"/>
      <c r="BF11" s="13">
        <v>0.110294117647059</v>
      </c>
      <c r="BG11" s="13">
        <v>9.9056603773584898E-2</v>
      </c>
      <c r="BH11" s="13"/>
      <c r="BI11" s="13">
        <v>7.9710144927536197E-2</v>
      </c>
      <c r="BJ11" s="13">
        <v>0.115483319076133</v>
      </c>
      <c r="BK11" s="13"/>
      <c r="BL11" s="13">
        <v>0.118811881188119</v>
      </c>
      <c r="BM11" s="13">
        <v>0.107323232323232</v>
      </c>
    </row>
    <row r="12" spans="2:65" x14ac:dyDescent="0.3">
      <c r="B12" s="14" t="s">
        <v>402</v>
      </c>
      <c r="C12" s="13">
        <v>4.16036308623298E-2</v>
      </c>
      <c r="D12" s="13">
        <v>4.8154093097913298E-2</v>
      </c>
      <c r="E12" s="13">
        <v>3.6127167630057799E-2</v>
      </c>
      <c r="F12" s="13"/>
      <c r="G12" s="13">
        <v>2.2099447513812199E-2</v>
      </c>
      <c r="H12" s="13">
        <v>4.20168067226891E-2</v>
      </c>
      <c r="I12" s="13">
        <v>3.6900369003690002E-2</v>
      </c>
      <c r="J12" s="13">
        <v>5.6872037914691899E-2</v>
      </c>
      <c r="K12" s="13">
        <v>5.34351145038168E-2</v>
      </c>
      <c r="L12" s="13">
        <v>4.0935672514619902E-2</v>
      </c>
      <c r="M12" s="13"/>
      <c r="N12" s="13">
        <v>4.0425531914893599E-2</v>
      </c>
      <c r="O12" s="13">
        <v>4.7058823529411799E-2</v>
      </c>
      <c r="P12" s="13">
        <v>3.3707865168539297E-2</v>
      </c>
      <c r="Q12" s="13">
        <v>3.7617554858934199E-2</v>
      </c>
      <c r="R12" s="13"/>
      <c r="S12" s="13">
        <v>4.4982698961937698E-2</v>
      </c>
      <c r="T12" s="13">
        <v>3.7313432835820899E-2</v>
      </c>
      <c r="U12" s="13">
        <v>6.4516129032258104E-2</v>
      </c>
      <c r="V12" s="13">
        <v>3.8095238095238099E-2</v>
      </c>
      <c r="W12" s="13">
        <v>4.20168067226891E-2</v>
      </c>
      <c r="X12" s="13">
        <v>1.5151515151515201E-2</v>
      </c>
      <c r="Y12" s="13">
        <v>1.86915887850467E-2</v>
      </c>
      <c r="Z12" s="13">
        <v>3.3333333333333298E-2</v>
      </c>
      <c r="AA12" s="13">
        <v>7.5471698113207503E-2</v>
      </c>
      <c r="AB12" s="13">
        <v>3.1914893617021302E-2</v>
      </c>
      <c r="AC12" s="13">
        <v>2.9411764705882401E-2</v>
      </c>
      <c r="AD12" s="13">
        <v>8.6956521739130405E-2</v>
      </c>
      <c r="AE12" s="13"/>
      <c r="AF12" s="13">
        <v>3.7641154328732697E-2</v>
      </c>
      <c r="AG12" s="13">
        <v>4.66926070038911E-2</v>
      </c>
      <c r="AH12" s="13"/>
      <c r="AI12" s="13">
        <v>5.0847457627118599E-2</v>
      </c>
      <c r="AJ12" s="13">
        <v>5.1948051948052E-2</v>
      </c>
      <c r="AK12" s="13">
        <v>2.3121387283237E-2</v>
      </c>
      <c r="AL12" s="13"/>
      <c r="AM12" s="13">
        <v>5.8823529411764698E-2</v>
      </c>
      <c r="AN12" s="13">
        <v>9.6153846153846201E-2</v>
      </c>
      <c r="AO12" s="13">
        <v>2.2222222222222199E-2</v>
      </c>
      <c r="AP12" s="13"/>
      <c r="AQ12" s="13">
        <v>3.5398230088495602E-2</v>
      </c>
      <c r="AR12" s="13">
        <v>4.8437500000000001E-2</v>
      </c>
      <c r="AS12" s="13"/>
      <c r="AT12" s="13">
        <v>3.3033033033033003E-2</v>
      </c>
      <c r="AU12" s="13">
        <v>4.3795620437956199E-2</v>
      </c>
      <c r="AV12" s="13"/>
      <c r="AW12" s="13">
        <v>2.8328611898017001E-2</v>
      </c>
      <c r="AX12" s="13">
        <v>4.6169989506820601E-2</v>
      </c>
      <c r="AY12" s="13"/>
      <c r="AZ12" s="13">
        <v>4.98154981549815E-2</v>
      </c>
      <c r="BA12" s="13">
        <v>3.6842105263157898E-2</v>
      </c>
      <c r="BB12" s="13"/>
      <c r="BC12" s="13">
        <v>4.8850574712643702E-2</v>
      </c>
      <c r="BD12" s="13">
        <v>2.6086956521739101E-2</v>
      </c>
      <c r="BE12" s="13"/>
      <c r="BF12" s="13">
        <v>2.9411764705882401E-2</v>
      </c>
      <c r="BG12" s="13">
        <v>6.1320754716981098E-2</v>
      </c>
      <c r="BH12" s="13"/>
      <c r="BI12" s="13">
        <v>2.8985507246376802E-2</v>
      </c>
      <c r="BJ12" s="13">
        <v>4.3627031650983701E-2</v>
      </c>
      <c r="BK12" s="13"/>
      <c r="BL12" s="13">
        <v>2.57425742574257E-2</v>
      </c>
      <c r="BM12" s="13">
        <v>5.0505050505050497E-2</v>
      </c>
    </row>
    <row r="13" spans="2:65" x14ac:dyDescent="0.3">
      <c r="B13" s="14" t="s">
        <v>91</v>
      </c>
      <c r="C13" s="13">
        <v>3.4039334341906202E-2</v>
      </c>
      <c r="D13" s="13">
        <v>3.5313001605136403E-2</v>
      </c>
      <c r="E13" s="13">
        <v>3.3236994219653197E-2</v>
      </c>
      <c r="F13" s="13"/>
      <c r="G13" s="13">
        <v>0</v>
      </c>
      <c r="H13" s="13">
        <v>3.0812324929972001E-2</v>
      </c>
      <c r="I13" s="13">
        <v>3.3210332103321E-2</v>
      </c>
      <c r="J13" s="13">
        <v>3.3175355450236997E-2</v>
      </c>
      <c r="K13" s="13">
        <v>8.3969465648855005E-2</v>
      </c>
      <c r="L13" s="13">
        <v>4.0935672514619902E-2</v>
      </c>
      <c r="M13" s="13"/>
      <c r="N13" s="13">
        <v>3.1914893617021302E-2</v>
      </c>
      <c r="O13" s="13">
        <v>3.5294117647058802E-2</v>
      </c>
      <c r="P13" s="13">
        <v>5.6179775280898901E-3</v>
      </c>
      <c r="Q13" s="13">
        <v>5.3291536050156699E-2</v>
      </c>
      <c r="R13" s="13"/>
      <c r="S13" s="13">
        <v>1.3840830449827E-2</v>
      </c>
      <c r="T13" s="13">
        <v>7.4626865671641798E-2</v>
      </c>
      <c r="U13" s="13">
        <v>4.8387096774193498E-2</v>
      </c>
      <c r="V13" s="13">
        <v>9.5238095238095195E-3</v>
      </c>
      <c r="W13" s="13">
        <v>5.0420168067226899E-2</v>
      </c>
      <c r="X13" s="13">
        <v>6.8181818181818205E-2</v>
      </c>
      <c r="Y13" s="13">
        <v>2.80373831775701E-2</v>
      </c>
      <c r="Z13" s="13">
        <v>6.6666666666666693E-2</v>
      </c>
      <c r="AA13" s="13">
        <v>2.51572327044025E-2</v>
      </c>
      <c r="AB13" s="13">
        <v>1.0638297872340399E-2</v>
      </c>
      <c r="AC13" s="13">
        <v>2.9411764705882401E-2</v>
      </c>
      <c r="AD13" s="13">
        <v>0</v>
      </c>
      <c r="AE13" s="13"/>
      <c r="AF13" s="13">
        <v>2.88582183186951E-2</v>
      </c>
      <c r="AG13" s="13">
        <v>4.2801556420233498E-2</v>
      </c>
      <c r="AH13" s="13"/>
      <c r="AI13" s="13">
        <v>2.1186440677966101E-2</v>
      </c>
      <c r="AJ13" s="13">
        <v>0</v>
      </c>
      <c r="AK13" s="13">
        <v>3.4682080924855502E-2</v>
      </c>
      <c r="AL13" s="13"/>
      <c r="AM13" s="13">
        <v>1.4705882352941201E-2</v>
      </c>
      <c r="AN13" s="13">
        <v>0</v>
      </c>
      <c r="AO13" s="13">
        <v>2.96296296296296E-2</v>
      </c>
      <c r="AP13" s="13"/>
      <c r="AQ13" s="13">
        <v>2.9498525073746298E-2</v>
      </c>
      <c r="AR13" s="13">
        <v>3.90625E-2</v>
      </c>
      <c r="AS13" s="13"/>
      <c r="AT13" s="13">
        <v>2.7027027027027001E-2</v>
      </c>
      <c r="AU13" s="13">
        <v>3.6496350364963501E-2</v>
      </c>
      <c r="AV13" s="13"/>
      <c r="AW13" s="13">
        <v>2.8328611898017001E-2</v>
      </c>
      <c r="AX13" s="13">
        <v>3.6726128016789102E-2</v>
      </c>
      <c r="AY13" s="13"/>
      <c r="AZ13" s="13">
        <v>3.5055350553505497E-2</v>
      </c>
      <c r="BA13" s="13">
        <v>3.2894736842105303E-2</v>
      </c>
      <c r="BB13" s="13"/>
      <c r="BC13" s="13">
        <v>1.4367816091954E-2</v>
      </c>
      <c r="BD13" s="13">
        <v>4.3478260869565202E-2</v>
      </c>
      <c r="BE13" s="13"/>
      <c r="BF13" s="13">
        <v>7.3529411764705899E-3</v>
      </c>
      <c r="BG13" s="13">
        <v>1.88679245283019E-2</v>
      </c>
      <c r="BH13" s="13"/>
      <c r="BI13" s="13">
        <v>5.7971014492753603E-2</v>
      </c>
      <c r="BJ13" s="13">
        <v>3.1650983746792101E-2</v>
      </c>
      <c r="BK13" s="13"/>
      <c r="BL13" s="13">
        <v>2.9702970297029702E-2</v>
      </c>
      <c r="BM13" s="13">
        <v>3.6616161616161602E-2</v>
      </c>
    </row>
    <row r="14" spans="2:65" x14ac:dyDescent="0.3">
      <c r="B14" s="14" t="s">
        <v>76</v>
      </c>
      <c r="C14" s="17">
        <v>0.58925869894099803</v>
      </c>
      <c r="D14" s="17">
        <v>0.56179775280898903</v>
      </c>
      <c r="E14" s="17">
        <v>0.61127167630057799</v>
      </c>
      <c r="F14" s="17"/>
      <c r="G14" s="17">
        <v>0.71823204419889497</v>
      </c>
      <c r="H14" s="17">
        <v>0.61344537815126099</v>
      </c>
      <c r="I14" s="17">
        <v>0.690036900369004</v>
      </c>
      <c r="J14" s="17">
        <v>0.535545023696682</v>
      </c>
      <c r="K14" s="17">
        <v>0.465648854961832</v>
      </c>
      <c r="L14" s="17">
        <v>0.40350877192982498</v>
      </c>
      <c r="M14" s="17"/>
      <c r="N14" s="17">
        <v>0.58297872340425505</v>
      </c>
      <c r="O14" s="17">
        <v>0.57941176470588196</v>
      </c>
      <c r="P14" s="17">
        <v>0.60674157303370801</v>
      </c>
      <c r="Q14" s="17">
        <v>0.59561128526645801</v>
      </c>
      <c r="R14" s="17"/>
      <c r="S14" s="17">
        <v>0.63667820069204195</v>
      </c>
      <c r="T14" s="17">
        <v>0.54477611940298498</v>
      </c>
      <c r="U14" s="17">
        <v>0.51612903225806495</v>
      </c>
      <c r="V14" s="17">
        <v>0.52380952380952395</v>
      </c>
      <c r="W14" s="17">
        <v>0.66386554621848703</v>
      </c>
      <c r="X14" s="17">
        <v>0.62121212121212099</v>
      </c>
      <c r="Y14" s="17">
        <v>0.579439252336449</v>
      </c>
      <c r="Z14" s="17">
        <v>0.46666666666666701</v>
      </c>
      <c r="AA14" s="17">
        <v>0.59748427672955995</v>
      </c>
      <c r="AB14" s="17">
        <v>0.60638297872340396</v>
      </c>
      <c r="AC14" s="17">
        <v>0.45588235294117602</v>
      </c>
      <c r="AD14" s="17">
        <v>0.65217391304347805</v>
      </c>
      <c r="AE14" s="17"/>
      <c r="AF14" s="17">
        <v>0.61480552070263506</v>
      </c>
      <c r="AG14" s="17">
        <v>0.546692607003891</v>
      </c>
      <c r="AH14" s="17"/>
      <c r="AI14" s="17">
        <v>0.63559322033898302</v>
      </c>
      <c r="AJ14" s="17">
        <v>0.59740259740259705</v>
      </c>
      <c r="AK14" s="17">
        <v>0.59826589595375701</v>
      </c>
      <c r="AL14" s="17"/>
      <c r="AM14" s="17">
        <v>0.70588235294117596</v>
      </c>
      <c r="AN14" s="17">
        <v>0.65384615384615397</v>
      </c>
      <c r="AO14" s="17">
        <v>0.562962962962963</v>
      </c>
      <c r="AP14" s="17"/>
      <c r="AQ14" s="17">
        <v>0.64159292035398197</v>
      </c>
      <c r="AR14" s="17">
        <v>0.53593749999999996</v>
      </c>
      <c r="AS14" s="17"/>
      <c r="AT14" s="17">
        <v>0.618618618618619</v>
      </c>
      <c r="AU14" s="17">
        <v>0.58081334723670497</v>
      </c>
      <c r="AV14" s="17"/>
      <c r="AW14" s="17">
        <v>0.60906515580736498</v>
      </c>
      <c r="AX14" s="17">
        <v>0.58027282266526803</v>
      </c>
      <c r="AY14" s="17"/>
      <c r="AZ14" s="17">
        <v>0.54059040590405905</v>
      </c>
      <c r="BA14" s="17">
        <v>0.61973684210526303</v>
      </c>
      <c r="BB14" s="17"/>
      <c r="BC14" s="17">
        <v>0.62643678160919503</v>
      </c>
      <c r="BD14" s="17">
        <v>0.57826086956521705</v>
      </c>
      <c r="BE14" s="17"/>
      <c r="BF14" s="17">
        <v>0.65441176470588203</v>
      </c>
      <c r="BG14" s="17">
        <v>0.60849056603773599</v>
      </c>
      <c r="BH14" s="17"/>
      <c r="BI14" s="17">
        <v>0.71014492753623204</v>
      </c>
      <c r="BJ14" s="17">
        <v>0.57741659538066703</v>
      </c>
      <c r="BK14" s="17"/>
      <c r="BL14" s="17">
        <v>0.63762376237623797</v>
      </c>
      <c r="BM14" s="17">
        <v>0.56313131313131304</v>
      </c>
    </row>
    <row r="15" spans="2:65" x14ac:dyDescent="0.3">
      <c r="B15" s="14" t="s">
        <v>77</v>
      </c>
      <c r="C15" s="17">
        <v>0.15355521936459901</v>
      </c>
      <c r="D15" s="17">
        <v>0.16532905296950201</v>
      </c>
      <c r="E15" s="17">
        <v>0.144508670520231</v>
      </c>
      <c r="F15" s="17"/>
      <c r="G15" s="17">
        <v>0.10497237569060799</v>
      </c>
      <c r="H15" s="17">
        <v>0.13445378151260501</v>
      </c>
      <c r="I15" s="17">
        <v>0.107011070110701</v>
      </c>
      <c r="J15" s="17">
        <v>0.20379146919431301</v>
      </c>
      <c r="K15" s="17">
        <v>0.18320610687022901</v>
      </c>
      <c r="L15" s="17">
        <v>0.233918128654971</v>
      </c>
      <c r="M15" s="17"/>
      <c r="N15" s="17">
        <v>0.15319148936170199</v>
      </c>
      <c r="O15" s="17">
        <v>0.17647058823529399</v>
      </c>
      <c r="P15" s="17">
        <v>0.13483146067415699</v>
      </c>
      <c r="Q15" s="17">
        <v>0.13793103448275901</v>
      </c>
      <c r="R15" s="17"/>
      <c r="S15" s="17">
        <v>0.14186851211072701</v>
      </c>
      <c r="T15" s="17">
        <v>0.171641791044776</v>
      </c>
      <c r="U15" s="17">
        <v>0.17741935483870999</v>
      </c>
      <c r="V15" s="17">
        <v>0.19047619047618999</v>
      </c>
      <c r="W15" s="17">
        <v>0.11764705882352899</v>
      </c>
      <c r="X15" s="17">
        <v>0.12121212121212099</v>
      </c>
      <c r="Y15" s="17">
        <v>0.13084112149532701</v>
      </c>
      <c r="Z15" s="17">
        <v>0.16666666666666699</v>
      </c>
      <c r="AA15" s="17">
        <v>0.182389937106918</v>
      </c>
      <c r="AB15" s="17">
        <v>0.14893617021276601</v>
      </c>
      <c r="AC15" s="17">
        <v>0.191176470588235</v>
      </c>
      <c r="AD15" s="17">
        <v>0.13043478260869601</v>
      </c>
      <c r="AE15" s="17"/>
      <c r="AF15" s="17">
        <v>0.14930991217063999</v>
      </c>
      <c r="AG15" s="17">
        <v>0.16147859922179</v>
      </c>
      <c r="AH15" s="17"/>
      <c r="AI15" s="17">
        <v>0.13135593220339001</v>
      </c>
      <c r="AJ15" s="17">
        <v>0.168831168831169</v>
      </c>
      <c r="AK15" s="17">
        <v>0.14739884393063599</v>
      </c>
      <c r="AL15" s="17"/>
      <c r="AM15" s="17">
        <v>0.14705882352941199</v>
      </c>
      <c r="AN15" s="17">
        <v>0.115384615384615</v>
      </c>
      <c r="AO15" s="17">
        <v>0.133333333333333</v>
      </c>
      <c r="AP15" s="17"/>
      <c r="AQ15" s="17">
        <v>0.117994100294985</v>
      </c>
      <c r="AR15" s="17">
        <v>0.1875</v>
      </c>
      <c r="AS15" s="17"/>
      <c r="AT15" s="17">
        <v>0.123123123123123</v>
      </c>
      <c r="AU15" s="17">
        <v>0.16162669447340999</v>
      </c>
      <c r="AV15" s="17"/>
      <c r="AW15" s="17">
        <v>0.15580736543909299</v>
      </c>
      <c r="AX15" s="17">
        <v>0.152151101783841</v>
      </c>
      <c r="AY15" s="17"/>
      <c r="AZ15" s="17">
        <v>0.18265682656826601</v>
      </c>
      <c r="BA15" s="17">
        <v>0.13552631578947399</v>
      </c>
      <c r="BB15" s="17"/>
      <c r="BC15" s="17">
        <v>0.15229885057471301</v>
      </c>
      <c r="BD15" s="17">
        <v>0.143478260869565</v>
      </c>
      <c r="BE15" s="17"/>
      <c r="BF15" s="17">
        <v>0.13970588235294101</v>
      </c>
      <c r="BG15" s="17">
        <v>0.160377358490566</v>
      </c>
      <c r="BH15" s="17"/>
      <c r="BI15" s="17">
        <v>0.108695652173913</v>
      </c>
      <c r="BJ15" s="17">
        <v>0.15911035072711699</v>
      </c>
      <c r="BK15" s="17"/>
      <c r="BL15" s="17">
        <v>0.14455445544554499</v>
      </c>
      <c r="BM15" s="17">
        <v>0.15782828282828301</v>
      </c>
    </row>
    <row r="16" spans="2:65" x14ac:dyDescent="0.3">
      <c r="B16" s="14" t="s">
        <v>78</v>
      </c>
      <c r="C16" s="18">
        <v>0.43570347957639899</v>
      </c>
      <c r="D16" s="18">
        <v>0.39646869983948602</v>
      </c>
      <c r="E16" s="18">
        <v>0.46676300578034702</v>
      </c>
      <c r="F16" s="18"/>
      <c r="G16" s="18">
        <v>0.61325966850828695</v>
      </c>
      <c r="H16" s="18">
        <v>0.47899159663865498</v>
      </c>
      <c r="I16" s="18">
        <v>0.58302583025830301</v>
      </c>
      <c r="J16" s="18">
        <v>0.33175355450236999</v>
      </c>
      <c r="K16" s="18">
        <v>0.28244274809160302</v>
      </c>
      <c r="L16" s="18">
        <v>0.16959064327485401</v>
      </c>
      <c r="M16" s="18"/>
      <c r="N16" s="18">
        <v>0.42978723404255298</v>
      </c>
      <c r="O16" s="18">
        <v>0.40294117647058803</v>
      </c>
      <c r="P16" s="18">
        <v>0.47191011235954999</v>
      </c>
      <c r="Q16" s="18">
        <v>0.45768025078369901</v>
      </c>
      <c r="R16" s="18"/>
      <c r="S16" s="18">
        <v>0.49480968858131502</v>
      </c>
      <c r="T16" s="18">
        <v>0.37313432835820898</v>
      </c>
      <c r="U16" s="18">
        <v>0.33870967741935498</v>
      </c>
      <c r="V16" s="18">
        <v>0.33333333333333298</v>
      </c>
      <c r="W16" s="18">
        <v>0.54621848739495804</v>
      </c>
      <c r="X16" s="18">
        <v>0.5</v>
      </c>
      <c r="Y16" s="18">
        <v>0.44859813084112099</v>
      </c>
      <c r="Z16" s="18">
        <v>0.3</v>
      </c>
      <c r="AA16" s="18">
        <v>0.41509433962264197</v>
      </c>
      <c r="AB16" s="18">
        <v>0.45744680851063801</v>
      </c>
      <c r="AC16" s="18">
        <v>0.26470588235294101</v>
      </c>
      <c r="AD16" s="18">
        <v>0.52173913043478304</v>
      </c>
      <c r="AE16" s="18"/>
      <c r="AF16" s="18">
        <v>0.46549560853199501</v>
      </c>
      <c r="AG16" s="18">
        <v>0.38521400778210102</v>
      </c>
      <c r="AH16" s="18"/>
      <c r="AI16" s="18">
        <v>0.50423728813559299</v>
      </c>
      <c r="AJ16" s="18">
        <v>0.42857142857142899</v>
      </c>
      <c r="AK16" s="18">
        <v>0.450867052023121</v>
      </c>
      <c r="AL16" s="18"/>
      <c r="AM16" s="18">
        <v>0.55882352941176505</v>
      </c>
      <c r="AN16" s="18">
        <v>0.53846153846153799</v>
      </c>
      <c r="AO16" s="18">
        <v>0.42962962962963003</v>
      </c>
      <c r="AP16" s="18"/>
      <c r="AQ16" s="18">
        <v>0.52359882005899705</v>
      </c>
      <c r="AR16" s="18">
        <v>0.34843750000000001</v>
      </c>
      <c r="AS16" s="18"/>
      <c r="AT16" s="18">
        <v>0.49549549549549599</v>
      </c>
      <c r="AU16" s="18">
        <v>0.41918665276329498</v>
      </c>
      <c r="AV16" s="18"/>
      <c r="AW16" s="18">
        <v>0.45325779036827202</v>
      </c>
      <c r="AX16" s="18">
        <v>0.42812172088142703</v>
      </c>
      <c r="AY16" s="18"/>
      <c r="AZ16" s="18">
        <v>0.35793357933579301</v>
      </c>
      <c r="BA16" s="18">
        <v>0.48421052631578898</v>
      </c>
      <c r="BB16" s="18"/>
      <c r="BC16" s="18">
        <v>0.47413793103448298</v>
      </c>
      <c r="BD16" s="18">
        <v>0.434782608695652</v>
      </c>
      <c r="BE16" s="18"/>
      <c r="BF16" s="18">
        <v>0.51470588235294101</v>
      </c>
      <c r="BG16" s="18">
        <v>0.44811320754716999</v>
      </c>
      <c r="BH16" s="18"/>
      <c r="BI16" s="18">
        <v>0.60144927536231896</v>
      </c>
      <c r="BJ16" s="18">
        <v>0.41830624465354999</v>
      </c>
      <c r="BK16" s="18"/>
      <c r="BL16" s="18">
        <v>0.49306930693069301</v>
      </c>
      <c r="BM16" s="18">
        <v>0.40530303030303</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519</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0.224659606656581</v>
      </c>
      <c r="D8" s="13">
        <v>0.21669341894061001</v>
      </c>
      <c r="E8" s="13">
        <v>0.22832369942196501</v>
      </c>
      <c r="F8" s="13"/>
      <c r="G8" s="13">
        <v>0.29281767955801102</v>
      </c>
      <c r="H8" s="13">
        <v>0.24089635854341701</v>
      </c>
      <c r="I8" s="13">
        <v>0.27675276752767503</v>
      </c>
      <c r="J8" s="13">
        <v>0.21327014218009499</v>
      </c>
      <c r="K8" s="13">
        <v>0.14503816793893101</v>
      </c>
      <c r="L8" s="13">
        <v>0.11111111111111099</v>
      </c>
      <c r="M8" s="13"/>
      <c r="N8" s="13">
        <v>0.21702127659574499</v>
      </c>
      <c r="O8" s="13">
        <v>0.21176470588235299</v>
      </c>
      <c r="P8" s="13">
        <v>0.213483146067416</v>
      </c>
      <c r="Q8" s="13">
        <v>0.25078369905956099</v>
      </c>
      <c r="R8" s="13"/>
      <c r="S8" s="13">
        <v>0.25605536332179901</v>
      </c>
      <c r="T8" s="13">
        <v>0.14179104477611901</v>
      </c>
      <c r="U8" s="13">
        <v>0.19354838709677399</v>
      </c>
      <c r="V8" s="13">
        <v>0.19047619047618999</v>
      </c>
      <c r="W8" s="13">
        <v>0.252100840336134</v>
      </c>
      <c r="X8" s="13">
        <v>0.25</v>
      </c>
      <c r="Y8" s="13">
        <v>0.233644859813084</v>
      </c>
      <c r="Z8" s="13">
        <v>0.2</v>
      </c>
      <c r="AA8" s="13">
        <v>0.213836477987421</v>
      </c>
      <c r="AB8" s="13">
        <v>0.23404255319148901</v>
      </c>
      <c r="AC8" s="13">
        <v>0.23529411764705899</v>
      </c>
      <c r="AD8" s="13">
        <v>0.26086956521739102</v>
      </c>
      <c r="AE8" s="13"/>
      <c r="AF8" s="13">
        <v>0.25345043914679999</v>
      </c>
      <c r="AG8" s="13">
        <v>0.178988326848249</v>
      </c>
      <c r="AH8" s="13"/>
      <c r="AI8" s="13">
        <v>0.23728813559322001</v>
      </c>
      <c r="AJ8" s="13">
        <v>0.246753246753247</v>
      </c>
      <c r="AK8" s="13">
        <v>0.22832369942196501</v>
      </c>
      <c r="AL8" s="13"/>
      <c r="AM8" s="13">
        <v>0.23529411764705899</v>
      </c>
      <c r="AN8" s="13">
        <v>0.28846153846153799</v>
      </c>
      <c r="AO8" s="13">
        <v>0.2</v>
      </c>
      <c r="AP8" s="13"/>
      <c r="AQ8" s="13">
        <v>0.25073746312684397</v>
      </c>
      <c r="AR8" s="13">
        <v>0.19843749999999999</v>
      </c>
      <c r="AS8" s="13"/>
      <c r="AT8" s="13">
        <v>0.246246246246246</v>
      </c>
      <c r="AU8" s="13">
        <v>0.21689259645464001</v>
      </c>
      <c r="AV8" s="13"/>
      <c r="AW8" s="13">
        <v>0.24079320113314401</v>
      </c>
      <c r="AX8" s="13">
        <v>0.21615949632738701</v>
      </c>
      <c r="AY8" s="13"/>
      <c r="AZ8" s="13">
        <v>0.20848708487084899</v>
      </c>
      <c r="BA8" s="13">
        <v>0.231578947368421</v>
      </c>
      <c r="BB8" s="13"/>
      <c r="BC8" s="13">
        <v>0.247126436781609</v>
      </c>
      <c r="BD8" s="13">
        <v>0.19130434782608699</v>
      </c>
      <c r="BE8" s="13"/>
      <c r="BF8" s="13">
        <v>0.22794117647058801</v>
      </c>
      <c r="BG8" s="13">
        <v>0.259433962264151</v>
      </c>
      <c r="BH8" s="13"/>
      <c r="BI8" s="13">
        <v>0.36231884057970998</v>
      </c>
      <c r="BJ8" s="13">
        <v>0.20786997433703999</v>
      </c>
      <c r="BK8" s="13"/>
      <c r="BL8" s="13">
        <v>0.26732673267326701</v>
      </c>
      <c r="BM8" s="13">
        <v>0.19949494949495</v>
      </c>
    </row>
    <row r="9" spans="2:65" x14ac:dyDescent="0.3">
      <c r="B9" s="14" t="s">
        <v>71</v>
      </c>
      <c r="C9" s="13">
        <v>0.36308623298033299</v>
      </c>
      <c r="D9" s="13">
        <v>0.38844301765650102</v>
      </c>
      <c r="E9" s="13">
        <v>0.34248554913294799</v>
      </c>
      <c r="F9" s="13"/>
      <c r="G9" s="13">
        <v>0.425414364640884</v>
      </c>
      <c r="H9" s="13">
        <v>0.34453781512604997</v>
      </c>
      <c r="I9" s="13">
        <v>0.354243542435424</v>
      </c>
      <c r="J9" s="13">
        <v>0.37914691943127998</v>
      </c>
      <c r="K9" s="13">
        <v>0.35114503816793902</v>
      </c>
      <c r="L9" s="13">
        <v>0.33918128654970803</v>
      </c>
      <c r="M9" s="13"/>
      <c r="N9" s="13">
        <v>0.35531914893617</v>
      </c>
      <c r="O9" s="13">
        <v>0.36764705882352899</v>
      </c>
      <c r="P9" s="13">
        <v>0.376404494382022</v>
      </c>
      <c r="Q9" s="13">
        <v>0.36363636363636398</v>
      </c>
      <c r="R9" s="13"/>
      <c r="S9" s="13">
        <v>0.37716262975778497</v>
      </c>
      <c r="T9" s="13">
        <v>0.44029850746268701</v>
      </c>
      <c r="U9" s="13">
        <v>0.43548387096774199</v>
      </c>
      <c r="V9" s="13">
        <v>0.419047619047619</v>
      </c>
      <c r="W9" s="13">
        <v>0.39495798319327702</v>
      </c>
      <c r="X9" s="13">
        <v>0.35606060606060602</v>
      </c>
      <c r="Y9" s="13">
        <v>0.289719626168224</v>
      </c>
      <c r="Z9" s="13">
        <v>0.233333333333333</v>
      </c>
      <c r="AA9" s="13">
        <v>0.34591194968553501</v>
      </c>
      <c r="AB9" s="13">
        <v>0.35106382978723399</v>
      </c>
      <c r="AC9" s="13">
        <v>0.220588235294118</v>
      </c>
      <c r="AD9" s="13">
        <v>0.26086956521739102</v>
      </c>
      <c r="AE9" s="13"/>
      <c r="AF9" s="13">
        <v>0.37264742785445398</v>
      </c>
      <c r="AG9" s="13">
        <v>0.35019455252918302</v>
      </c>
      <c r="AH9" s="13"/>
      <c r="AI9" s="13">
        <v>0.394067796610169</v>
      </c>
      <c r="AJ9" s="13">
        <v>0.337662337662338</v>
      </c>
      <c r="AK9" s="13">
        <v>0.38728323699422001</v>
      </c>
      <c r="AL9" s="13"/>
      <c r="AM9" s="13">
        <v>0.36764705882352899</v>
      </c>
      <c r="AN9" s="13">
        <v>0.44230769230769201</v>
      </c>
      <c r="AO9" s="13">
        <v>0.39259259259259299</v>
      </c>
      <c r="AP9" s="13"/>
      <c r="AQ9" s="13">
        <v>0.37463126843657801</v>
      </c>
      <c r="AR9" s="13">
        <v>0.3515625</v>
      </c>
      <c r="AS9" s="13"/>
      <c r="AT9" s="13">
        <v>0.37837837837837801</v>
      </c>
      <c r="AU9" s="13">
        <v>0.36287799791449399</v>
      </c>
      <c r="AV9" s="13"/>
      <c r="AW9" s="13">
        <v>0.35127478753541103</v>
      </c>
      <c r="AX9" s="13">
        <v>0.36831059811122802</v>
      </c>
      <c r="AY9" s="13"/>
      <c r="AZ9" s="13">
        <v>0.33948339483394802</v>
      </c>
      <c r="BA9" s="13">
        <v>0.38289473684210501</v>
      </c>
      <c r="BB9" s="13"/>
      <c r="BC9" s="13">
        <v>0.41379310344827602</v>
      </c>
      <c r="BD9" s="13">
        <v>0.33478260869565202</v>
      </c>
      <c r="BE9" s="13"/>
      <c r="BF9" s="13">
        <v>0.42647058823529399</v>
      </c>
      <c r="BG9" s="13">
        <v>0.40566037735849098</v>
      </c>
      <c r="BH9" s="13"/>
      <c r="BI9" s="13">
        <v>0.34057971014492799</v>
      </c>
      <c r="BJ9" s="13">
        <v>0.36698032506415701</v>
      </c>
      <c r="BK9" s="13"/>
      <c r="BL9" s="13">
        <v>0.384158415841584</v>
      </c>
      <c r="BM9" s="13">
        <v>0.35101010101010099</v>
      </c>
    </row>
    <row r="10" spans="2:65" x14ac:dyDescent="0.3">
      <c r="B10" s="14" t="s">
        <v>401</v>
      </c>
      <c r="C10" s="13">
        <v>0.20953101361573401</v>
      </c>
      <c r="D10" s="13">
        <v>0.20064205457463899</v>
      </c>
      <c r="E10" s="13">
        <v>0.21820809248554901</v>
      </c>
      <c r="F10" s="13"/>
      <c r="G10" s="13">
        <v>0.16022099447513799</v>
      </c>
      <c r="H10" s="13">
        <v>0.224089635854342</v>
      </c>
      <c r="I10" s="13">
        <v>0.177121771217712</v>
      </c>
      <c r="J10" s="13">
        <v>0.20379146919431301</v>
      </c>
      <c r="K10" s="13">
        <v>0.25954198473282403</v>
      </c>
      <c r="L10" s="13">
        <v>0.251461988304094</v>
      </c>
      <c r="M10" s="13"/>
      <c r="N10" s="13">
        <v>0.18936170212765999</v>
      </c>
      <c r="O10" s="13">
        <v>0.220588235294118</v>
      </c>
      <c r="P10" s="13">
        <v>0.23033707865168501</v>
      </c>
      <c r="Q10" s="13">
        <v>0.21316614420062699</v>
      </c>
      <c r="R10" s="13"/>
      <c r="S10" s="13">
        <v>0.169550173010381</v>
      </c>
      <c r="T10" s="13">
        <v>0.22388059701492499</v>
      </c>
      <c r="U10" s="13">
        <v>0.12903225806451599</v>
      </c>
      <c r="V10" s="13">
        <v>0.25714285714285701</v>
      </c>
      <c r="W10" s="13">
        <v>0.13445378151260501</v>
      </c>
      <c r="X10" s="13">
        <v>0.204545454545455</v>
      </c>
      <c r="Y10" s="13">
        <v>0.27102803738317799</v>
      </c>
      <c r="Z10" s="13">
        <v>0.233333333333333</v>
      </c>
      <c r="AA10" s="13">
        <v>0.25157232704402499</v>
      </c>
      <c r="AB10" s="13">
        <v>0.21276595744680901</v>
      </c>
      <c r="AC10" s="13">
        <v>0.29411764705882398</v>
      </c>
      <c r="AD10" s="13">
        <v>0.173913043478261</v>
      </c>
      <c r="AE10" s="13"/>
      <c r="AF10" s="13">
        <v>0.188205771643664</v>
      </c>
      <c r="AG10" s="13">
        <v>0.243190661478599</v>
      </c>
      <c r="AH10" s="13"/>
      <c r="AI10" s="13">
        <v>0.21610169491525399</v>
      </c>
      <c r="AJ10" s="13">
        <v>0.207792207792208</v>
      </c>
      <c r="AK10" s="13">
        <v>0.19653179190751399</v>
      </c>
      <c r="AL10" s="13"/>
      <c r="AM10" s="13">
        <v>0.26470588235294101</v>
      </c>
      <c r="AN10" s="13">
        <v>0.19230769230769201</v>
      </c>
      <c r="AO10" s="13">
        <v>0.20740740740740701</v>
      </c>
      <c r="AP10" s="13"/>
      <c r="AQ10" s="13">
        <v>0.19174041297935099</v>
      </c>
      <c r="AR10" s="13">
        <v>0.2265625</v>
      </c>
      <c r="AS10" s="13"/>
      <c r="AT10" s="13">
        <v>0.20720720720720701</v>
      </c>
      <c r="AU10" s="13">
        <v>0.20855057351407699</v>
      </c>
      <c r="AV10" s="13"/>
      <c r="AW10" s="13">
        <v>0.23512747875354101</v>
      </c>
      <c r="AX10" s="13">
        <v>0.200419727177335</v>
      </c>
      <c r="AY10" s="13"/>
      <c r="AZ10" s="13">
        <v>0.23616236162361601</v>
      </c>
      <c r="BA10" s="13">
        <v>0.188157894736842</v>
      </c>
      <c r="BB10" s="13"/>
      <c r="BC10" s="13">
        <v>0.17241379310344801</v>
      </c>
      <c r="BD10" s="13">
        <v>0.27391304347826101</v>
      </c>
      <c r="BE10" s="13"/>
      <c r="BF10" s="13">
        <v>0.161764705882353</v>
      </c>
      <c r="BG10" s="13">
        <v>0.179245283018868</v>
      </c>
      <c r="BH10" s="13"/>
      <c r="BI10" s="13">
        <v>0.18115942028985499</v>
      </c>
      <c r="BJ10" s="13">
        <v>0.21129170230966601</v>
      </c>
      <c r="BK10" s="13"/>
      <c r="BL10" s="13">
        <v>0.16831683168316799</v>
      </c>
      <c r="BM10" s="13">
        <v>0.23106060606060599</v>
      </c>
    </row>
    <row r="11" spans="2:65" x14ac:dyDescent="0.3">
      <c r="B11" s="14" t="s">
        <v>73</v>
      </c>
      <c r="C11" s="13">
        <v>0.104387291981846</v>
      </c>
      <c r="D11" s="13">
        <v>9.1492776886035299E-2</v>
      </c>
      <c r="E11" s="13">
        <v>0.117052023121387</v>
      </c>
      <c r="F11" s="13"/>
      <c r="G11" s="13">
        <v>9.3922651933701695E-2</v>
      </c>
      <c r="H11" s="13">
        <v>0.112044817927171</v>
      </c>
      <c r="I11" s="13">
        <v>8.8560885608856096E-2</v>
      </c>
      <c r="J11" s="13">
        <v>9.9526066350710901E-2</v>
      </c>
      <c r="K11" s="13">
        <v>9.1603053435114504E-2</v>
      </c>
      <c r="L11" s="13">
        <v>0.140350877192982</v>
      </c>
      <c r="M11" s="13"/>
      <c r="N11" s="13">
        <v>0.12553191489361701</v>
      </c>
      <c r="O11" s="13">
        <v>8.5294117647058798E-2</v>
      </c>
      <c r="P11" s="13">
        <v>0.123595505617978</v>
      </c>
      <c r="Q11" s="13">
        <v>8.7774294670846395E-2</v>
      </c>
      <c r="R11" s="13"/>
      <c r="S11" s="13">
        <v>0.121107266435986</v>
      </c>
      <c r="T11" s="13">
        <v>0.111940298507463</v>
      </c>
      <c r="U11" s="13">
        <v>0.112903225806452</v>
      </c>
      <c r="V11" s="13">
        <v>9.5238095238095205E-2</v>
      </c>
      <c r="W11" s="13">
        <v>9.2436974789915999E-2</v>
      </c>
      <c r="X11" s="13">
        <v>8.3333333333333301E-2</v>
      </c>
      <c r="Y11" s="13">
        <v>8.4112149532710304E-2</v>
      </c>
      <c r="Z11" s="13">
        <v>0.16666666666666699</v>
      </c>
      <c r="AA11" s="13">
        <v>6.9182389937106903E-2</v>
      </c>
      <c r="AB11" s="13">
        <v>0.12765957446808501</v>
      </c>
      <c r="AC11" s="13">
        <v>0.14705882352941199</v>
      </c>
      <c r="AD11" s="13">
        <v>8.6956521739130405E-2</v>
      </c>
      <c r="AE11" s="13"/>
      <c r="AF11" s="13">
        <v>0.105395232120452</v>
      </c>
      <c r="AG11" s="13">
        <v>0.103112840466926</v>
      </c>
      <c r="AH11" s="13"/>
      <c r="AI11" s="13">
        <v>0.105932203389831</v>
      </c>
      <c r="AJ11" s="13">
        <v>0.12987012987013</v>
      </c>
      <c r="AK11" s="13">
        <v>8.9595375722543294E-2</v>
      </c>
      <c r="AL11" s="13"/>
      <c r="AM11" s="13">
        <v>0.10294117647058799</v>
      </c>
      <c r="AN11" s="13">
        <v>3.8461538461538498E-2</v>
      </c>
      <c r="AO11" s="13">
        <v>0.133333333333333</v>
      </c>
      <c r="AP11" s="13"/>
      <c r="AQ11" s="13">
        <v>0.104719764011799</v>
      </c>
      <c r="AR11" s="13">
        <v>0.10312499999999999</v>
      </c>
      <c r="AS11" s="13"/>
      <c r="AT11" s="13">
        <v>8.4084084084084104E-2</v>
      </c>
      <c r="AU11" s="13">
        <v>0.109489051094891</v>
      </c>
      <c r="AV11" s="13"/>
      <c r="AW11" s="13">
        <v>8.4985835694051007E-2</v>
      </c>
      <c r="AX11" s="13">
        <v>0.11332633788037801</v>
      </c>
      <c r="AY11" s="13"/>
      <c r="AZ11" s="13">
        <v>9.9630996309963096E-2</v>
      </c>
      <c r="BA11" s="13">
        <v>0.110526315789474</v>
      </c>
      <c r="BB11" s="13"/>
      <c r="BC11" s="13">
        <v>0.10344827586206901</v>
      </c>
      <c r="BD11" s="13">
        <v>9.5652173913043495E-2</v>
      </c>
      <c r="BE11" s="13"/>
      <c r="BF11" s="13">
        <v>0.125</v>
      </c>
      <c r="BG11" s="13">
        <v>8.9622641509433998E-2</v>
      </c>
      <c r="BH11" s="13"/>
      <c r="BI11" s="13">
        <v>6.5217391304347797E-2</v>
      </c>
      <c r="BJ11" s="13">
        <v>0.110350727117194</v>
      </c>
      <c r="BK11" s="13"/>
      <c r="BL11" s="13">
        <v>0.106930693069307</v>
      </c>
      <c r="BM11" s="13">
        <v>0.10353535353535399</v>
      </c>
    </row>
    <row r="12" spans="2:65" x14ac:dyDescent="0.3">
      <c r="B12" s="14" t="s">
        <v>402</v>
      </c>
      <c r="C12" s="13">
        <v>3.85779122541604E-2</v>
      </c>
      <c r="D12" s="13">
        <v>4.6548956661316199E-2</v>
      </c>
      <c r="E12" s="13">
        <v>3.17919075144509E-2</v>
      </c>
      <c r="F12" s="13"/>
      <c r="G12" s="13">
        <v>1.1049723756906099E-2</v>
      </c>
      <c r="H12" s="13">
        <v>3.64145658263305E-2</v>
      </c>
      <c r="I12" s="13">
        <v>5.1660516605166101E-2</v>
      </c>
      <c r="J12" s="13">
        <v>3.7914691943128E-2</v>
      </c>
      <c r="K12" s="13">
        <v>6.1068702290076299E-2</v>
      </c>
      <c r="L12" s="13">
        <v>3.5087719298245598E-2</v>
      </c>
      <c r="M12" s="13"/>
      <c r="N12" s="13">
        <v>4.6808510638297898E-2</v>
      </c>
      <c r="O12" s="13">
        <v>0.05</v>
      </c>
      <c r="P12" s="13">
        <v>2.8089887640449399E-2</v>
      </c>
      <c r="Q12" s="13">
        <v>1.88087774294671E-2</v>
      </c>
      <c r="R12" s="13"/>
      <c r="S12" s="13">
        <v>3.1141868512110701E-2</v>
      </c>
      <c r="T12" s="13">
        <v>0</v>
      </c>
      <c r="U12" s="13">
        <v>4.8387096774193498E-2</v>
      </c>
      <c r="V12" s="13">
        <v>9.5238095238095195E-3</v>
      </c>
      <c r="W12" s="13">
        <v>5.0420168067226899E-2</v>
      </c>
      <c r="X12" s="13">
        <v>1.5151515151515201E-2</v>
      </c>
      <c r="Y12" s="13">
        <v>2.80373831775701E-2</v>
      </c>
      <c r="Z12" s="13">
        <v>0.1</v>
      </c>
      <c r="AA12" s="13">
        <v>6.9182389937106903E-2</v>
      </c>
      <c r="AB12" s="13">
        <v>6.3829787234042507E-2</v>
      </c>
      <c r="AC12" s="13">
        <v>7.3529411764705899E-2</v>
      </c>
      <c r="AD12" s="13">
        <v>8.6956521739130405E-2</v>
      </c>
      <c r="AE12" s="13"/>
      <c r="AF12" s="13">
        <v>3.8895859473023799E-2</v>
      </c>
      <c r="AG12" s="13">
        <v>3.6964980544747103E-2</v>
      </c>
      <c r="AH12" s="13"/>
      <c r="AI12" s="13">
        <v>2.1186440677966101E-2</v>
      </c>
      <c r="AJ12" s="13">
        <v>5.1948051948052E-2</v>
      </c>
      <c r="AK12" s="13">
        <v>4.3352601156069398E-2</v>
      </c>
      <c r="AL12" s="13"/>
      <c r="AM12" s="13">
        <v>1.4705882352941201E-2</v>
      </c>
      <c r="AN12" s="13">
        <v>3.8461538461538498E-2</v>
      </c>
      <c r="AO12" s="13">
        <v>2.2222222222222199E-2</v>
      </c>
      <c r="AP12" s="13"/>
      <c r="AQ12" s="13">
        <v>3.09734513274336E-2</v>
      </c>
      <c r="AR12" s="13">
        <v>4.6875E-2</v>
      </c>
      <c r="AS12" s="13"/>
      <c r="AT12" s="13">
        <v>1.8018018018018001E-2</v>
      </c>
      <c r="AU12" s="13">
        <v>4.4838373305526598E-2</v>
      </c>
      <c r="AV12" s="13"/>
      <c r="AW12" s="13">
        <v>3.6827195467422101E-2</v>
      </c>
      <c r="AX12" s="13">
        <v>3.8824763903462699E-2</v>
      </c>
      <c r="AY12" s="13"/>
      <c r="AZ12" s="13">
        <v>4.6125461254612497E-2</v>
      </c>
      <c r="BA12" s="13">
        <v>3.4210526315789497E-2</v>
      </c>
      <c r="BB12" s="13"/>
      <c r="BC12" s="13">
        <v>4.5977011494252901E-2</v>
      </c>
      <c r="BD12" s="13">
        <v>3.0434782608695699E-2</v>
      </c>
      <c r="BE12" s="13"/>
      <c r="BF12" s="13">
        <v>4.4117647058823498E-2</v>
      </c>
      <c r="BG12" s="13">
        <v>4.71698113207547E-2</v>
      </c>
      <c r="BH12" s="13"/>
      <c r="BI12" s="13">
        <v>2.1739130434782601E-2</v>
      </c>
      <c r="BJ12" s="13">
        <v>4.1060735671514102E-2</v>
      </c>
      <c r="BK12" s="13"/>
      <c r="BL12" s="13">
        <v>2.1782178217821802E-2</v>
      </c>
      <c r="BM12" s="13">
        <v>4.9242424242424199E-2</v>
      </c>
    </row>
    <row r="13" spans="2:65" x14ac:dyDescent="0.3">
      <c r="B13" s="14" t="s">
        <v>91</v>
      </c>
      <c r="C13" s="13">
        <v>5.9757942511346397E-2</v>
      </c>
      <c r="D13" s="13">
        <v>5.6179775280898903E-2</v>
      </c>
      <c r="E13" s="13">
        <v>6.2138728323699398E-2</v>
      </c>
      <c r="F13" s="13"/>
      <c r="G13" s="13">
        <v>1.6574585635359101E-2</v>
      </c>
      <c r="H13" s="13">
        <v>4.20168067226891E-2</v>
      </c>
      <c r="I13" s="13">
        <v>5.1660516605166101E-2</v>
      </c>
      <c r="J13" s="13">
        <v>6.6350710900473897E-2</v>
      </c>
      <c r="K13" s="13">
        <v>9.1603053435114504E-2</v>
      </c>
      <c r="L13" s="13">
        <v>0.12280701754386</v>
      </c>
      <c r="M13" s="13"/>
      <c r="N13" s="13">
        <v>6.5957446808510595E-2</v>
      </c>
      <c r="O13" s="13">
        <v>6.4705882352941196E-2</v>
      </c>
      <c r="P13" s="13">
        <v>2.8089887640449399E-2</v>
      </c>
      <c r="Q13" s="13">
        <v>6.5830721003134807E-2</v>
      </c>
      <c r="R13" s="13"/>
      <c r="S13" s="13">
        <v>4.4982698961937698E-2</v>
      </c>
      <c r="T13" s="13">
        <v>8.2089552238805999E-2</v>
      </c>
      <c r="U13" s="13">
        <v>8.0645161290322606E-2</v>
      </c>
      <c r="V13" s="13">
        <v>2.8571428571428598E-2</v>
      </c>
      <c r="W13" s="13">
        <v>7.5630252100840303E-2</v>
      </c>
      <c r="X13" s="13">
        <v>9.0909090909090898E-2</v>
      </c>
      <c r="Y13" s="13">
        <v>9.34579439252336E-2</v>
      </c>
      <c r="Z13" s="13">
        <v>6.6666666666666693E-2</v>
      </c>
      <c r="AA13" s="13">
        <v>5.0314465408804999E-2</v>
      </c>
      <c r="AB13" s="13">
        <v>1.0638297872340399E-2</v>
      </c>
      <c r="AC13" s="13">
        <v>2.9411764705882401E-2</v>
      </c>
      <c r="AD13" s="13">
        <v>0.13043478260869601</v>
      </c>
      <c r="AE13" s="13"/>
      <c r="AF13" s="13">
        <v>4.1405269761606002E-2</v>
      </c>
      <c r="AG13" s="13">
        <v>8.75486381322957E-2</v>
      </c>
      <c r="AH13" s="13"/>
      <c r="AI13" s="13">
        <v>2.5423728813559299E-2</v>
      </c>
      <c r="AJ13" s="13">
        <v>2.5974025974026E-2</v>
      </c>
      <c r="AK13" s="13">
        <v>5.4913294797687903E-2</v>
      </c>
      <c r="AL13" s="13"/>
      <c r="AM13" s="13">
        <v>1.4705882352941201E-2</v>
      </c>
      <c r="AN13" s="13">
        <v>0</v>
      </c>
      <c r="AO13" s="13">
        <v>4.4444444444444398E-2</v>
      </c>
      <c r="AP13" s="13"/>
      <c r="AQ13" s="13">
        <v>4.71976401179941E-2</v>
      </c>
      <c r="AR13" s="13">
        <v>7.3437500000000003E-2</v>
      </c>
      <c r="AS13" s="13"/>
      <c r="AT13" s="13">
        <v>6.6066066066066104E-2</v>
      </c>
      <c r="AU13" s="13">
        <v>5.7351407716371199E-2</v>
      </c>
      <c r="AV13" s="13"/>
      <c r="AW13" s="13">
        <v>5.09915014164306E-2</v>
      </c>
      <c r="AX13" s="13">
        <v>6.2959076600209898E-2</v>
      </c>
      <c r="AY13" s="13"/>
      <c r="AZ13" s="13">
        <v>7.0110701107011106E-2</v>
      </c>
      <c r="BA13" s="13">
        <v>5.2631578947368397E-2</v>
      </c>
      <c r="BB13" s="13"/>
      <c r="BC13" s="13">
        <v>1.72413793103448E-2</v>
      </c>
      <c r="BD13" s="13">
        <v>7.3913043478260901E-2</v>
      </c>
      <c r="BE13" s="13"/>
      <c r="BF13" s="13">
        <v>1.4705882352941201E-2</v>
      </c>
      <c r="BG13" s="13">
        <v>1.88679245283019E-2</v>
      </c>
      <c r="BH13" s="13"/>
      <c r="BI13" s="13">
        <v>2.8985507246376802E-2</v>
      </c>
      <c r="BJ13" s="13">
        <v>6.2446535500427697E-2</v>
      </c>
      <c r="BK13" s="13"/>
      <c r="BL13" s="13">
        <v>5.1485148514851503E-2</v>
      </c>
      <c r="BM13" s="13">
        <v>6.5656565656565705E-2</v>
      </c>
    </row>
    <row r="14" spans="2:65" x14ac:dyDescent="0.3">
      <c r="B14" s="14" t="s">
        <v>76</v>
      </c>
      <c r="C14" s="17">
        <v>0.58774583963691396</v>
      </c>
      <c r="D14" s="17">
        <v>0.60513643659711103</v>
      </c>
      <c r="E14" s="17">
        <v>0.570809248554913</v>
      </c>
      <c r="F14" s="17"/>
      <c r="G14" s="17">
        <v>0.71823204419889497</v>
      </c>
      <c r="H14" s="17">
        <v>0.58543417366946804</v>
      </c>
      <c r="I14" s="17">
        <v>0.63099630996309997</v>
      </c>
      <c r="J14" s="17">
        <v>0.59241706161137397</v>
      </c>
      <c r="K14" s="17">
        <v>0.49618320610687</v>
      </c>
      <c r="L14" s="17">
        <v>0.45029239766081902</v>
      </c>
      <c r="M14" s="17"/>
      <c r="N14" s="17">
        <v>0.572340425531915</v>
      </c>
      <c r="O14" s="17">
        <v>0.57941176470588196</v>
      </c>
      <c r="P14" s="17">
        <v>0.58988764044943798</v>
      </c>
      <c r="Q14" s="17">
        <v>0.61442006269592497</v>
      </c>
      <c r="R14" s="17"/>
      <c r="S14" s="17">
        <v>0.63321799307958504</v>
      </c>
      <c r="T14" s="17">
        <v>0.58208955223880599</v>
      </c>
      <c r="U14" s="17">
        <v>0.62903225806451601</v>
      </c>
      <c r="V14" s="17">
        <v>0.60952380952381002</v>
      </c>
      <c r="W14" s="17">
        <v>0.64705882352941202</v>
      </c>
      <c r="X14" s="17">
        <v>0.60606060606060597</v>
      </c>
      <c r="Y14" s="17">
        <v>0.52336448598130803</v>
      </c>
      <c r="Z14" s="17">
        <v>0.43333333333333302</v>
      </c>
      <c r="AA14" s="17">
        <v>0.55974842767295596</v>
      </c>
      <c r="AB14" s="17">
        <v>0.58510638297872297</v>
      </c>
      <c r="AC14" s="17">
        <v>0.45588235294117602</v>
      </c>
      <c r="AD14" s="17">
        <v>0.52173913043478304</v>
      </c>
      <c r="AE14" s="17"/>
      <c r="AF14" s="17">
        <v>0.62609786700125503</v>
      </c>
      <c r="AG14" s="17">
        <v>0.52918287937743202</v>
      </c>
      <c r="AH14" s="17"/>
      <c r="AI14" s="17">
        <v>0.63135593220339004</v>
      </c>
      <c r="AJ14" s="17">
        <v>0.58441558441558406</v>
      </c>
      <c r="AK14" s="17">
        <v>0.61560693641618502</v>
      </c>
      <c r="AL14" s="17"/>
      <c r="AM14" s="17">
        <v>0.60294117647058798</v>
      </c>
      <c r="AN14" s="17">
        <v>0.73076923076923095</v>
      </c>
      <c r="AO14" s="17">
        <v>0.592592592592593</v>
      </c>
      <c r="AP14" s="17"/>
      <c r="AQ14" s="17">
        <v>0.62536873156342199</v>
      </c>
      <c r="AR14" s="17">
        <v>0.55000000000000004</v>
      </c>
      <c r="AS14" s="17"/>
      <c r="AT14" s="17">
        <v>0.62462462462462498</v>
      </c>
      <c r="AU14" s="17">
        <v>0.57977059436913403</v>
      </c>
      <c r="AV14" s="17"/>
      <c r="AW14" s="17">
        <v>0.59206798866855503</v>
      </c>
      <c r="AX14" s="17">
        <v>0.58447009443861497</v>
      </c>
      <c r="AY14" s="17"/>
      <c r="AZ14" s="17">
        <v>0.54797047970479695</v>
      </c>
      <c r="BA14" s="17">
        <v>0.61447368421052595</v>
      </c>
      <c r="BB14" s="17"/>
      <c r="BC14" s="17">
        <v>0.66091954022988497</v>
      </c>
      <c r="BD14" s="17">
        <v>0.52608695652173898</v>
      </c>
      <c r="BE14" s="17"/>
      <c r="BF14" s="17">
        <v>0.65441176470588203</v>
      </c>
      <c r="BG14" s="17">
        <v>0.66509433962264197</v>
      </c>
      <c r="BH14" s="17"/>
      <c r="BI14" s="17">
        <v>0.70289855072463803</v>
      </c>
      <c r="BJ14" s="17">
        <v>0.57485029940119803</v>
      </c>
      <c r="BK14" s="17"/>
      <c r="BL14" s="17">
        <v>0.65148514851485195</v>
      </c>
      <c r="BM14" s="17">
        <v>0.55050505050505005</v>
      </c>
    </row>
    <row r="15" spans="2:65" x14ac:dyDescent="0.3">
      <c r="B15" s="14" t="s">
        <v>77</v>
      </c>
      <c r="C15" s="17">
        <v>0.142965204236006</v>
      </c>
      <c r="D15" s="17">
        <v>0.138041733547352</v>
      </c>
      <c r="E15" s="17">
        <v>0.14884393063583801</v>
      </c>
      <c r="F15" s="17"/>
      <c r="G15" s="17">
        <v>0.10497237569060799</v>
      </c>
      <c r="H15" s="17">
        <v>0.14845938375350101</v>
      </c>
      <c r="I15" s="17">
        <v>0.14022140221402199</v>
      </c>
      <c r="J15" s="17">
        <v>0.137440758293839</v>
      </c>
      <c r="K15" s="17">
        <v>0.15267175572519101</v>
      </c>
      <c r="L15" s="17">
        <v>0.175438596491228</v>
      </c>
      <c r="M15" s="17"/>
      <c r="N15" s="17">
        <v>0.172340425531915</v>
      </c>
      <c r="O15" s="17">
        <v>0.13529411764705901</v>
      </c>
      <c r="P15" s="17">
        <v>0.151685393258427</v>
      </c>
      <c r="Q15" s="17">
        <v>0.10658307210031299</v>
      </c>
      <c r="R15" s="17"/>
      <c r="S15" s="17">
        <v>0.152249134948097</v>
      </c>
      <c r="T15" s="17">
        <v>0.111940298507463</v>
      </c>
      <c r="U15" s="17">
        <v>0.16129032258064499</v>
      </c>
      <c r="V15" s="17">
        <v>0.104761904761905</v>
      </c>
      <c r="W15" s="17">
        <v>0.14285714285714299</v>
      </c>
      <c r="X15" s="17">
        <v>9.8484848484848495E-2</v>
      </c>
      <c r="Y15" s="17">
        <v>0.11214953271028</v>
      </c>
      <c r="Z15" s="17">
        <v>0.266666666666667</v>
      </c>
      <c r="AA15" s="17">
        <v>0.138364779874214</v>
      </c>
      <c r="AB15" s="17">
        <v>0.19148936170212799</v>
      </c>
      <c r="AC15" s="17">
        <v>0.220588235294118</v>
      </c>
      <c r="AD15" s="17">
        <v>0.173913043478261</v>
      </c>
      <c r="AE15" s="17"/>
      <c r="AF15" s="17">
        <v>0.144291091593476</v>
      </c>
      <c r="AG15" s="17">
        <v>0.14007782101167299</v>
      </c>
      <c r="AH15" s="17"/>
      <c r="AI15" s="17">
        <v>0.12711864406779699</v>
      </c>
      <c r="AJ15" s="17">
        <v>0.18181818181818199</v>
      </c>
      <c r="AK15" s="17">
        <v>0.13294797687861301</v>
      </c>
      <c r="AL15" s="17"/>
      <c r="AM15" s="17">
        <v>0.11764705882352899</v>
      </c>
      <c r="AN15" s="17">
        <v>7.69230769230769E-2</v>
      </c>
      <c r="AO15" s="17">
        <v>0.155555555555556</v>
      </c>
      <c r="AP15" s="17"/>
      <c r="AQ15" s="17">
        <v>0.13569321533923301</v>
      </c>
      <c r="AR15" s="17">
        <v>0.15</v>
      </c>
      <c r="AS15" s="17"/>
      <c r="AT15" s="17">
        <v>0.10210210210210199</v>
      </c>
      <c r="AU15" s="17">
        <v>0.154327424400417</v>
      </c>
      <c r="AV15" s="17"/>
      <c r="AW15" s="17">
        <v>0.121813031161473</v>
      </c>
      <c r="AX15" s="17">
        <v>0.152151101783841</v>
      </c>
      <c r="AY15" s="17"/>
      <c r="AZ15" s="17">
        <v>0.145756457564576</v>
      </c>
      <c r="BA15" s="17">
        <v>0.144736842105263</v>
      </c>
      <c r="BB15" s="17"/>
      <c r="BC15" s="17">
        <v>0.14942528735632199</v>
      </c>
      <c r="BD15" s="17">
        <v>0.12608695652173901</v>
      </c>
      <c r="BE15" s="17"/>
      <c r="BF15" s="17">
        <v>0.16911764705882401</v>
      </c>
      <c r="BG15" s="17">
        <v>0.13679245283018901</v>
      </c>
      <c r="BH15" s="17"/>
      <c r="BI15" s="17">
        <v>8.6956521739130405E-2</v>
      </c>
      <c r="BJ15" s="17">
        <v>0.15141146278870801</v>
      </c>
      <c r="BK15" s="17"/>
      <c r="BL15" s="17">
        <v>0.12871287128712899</v>
      </c>
      <c r="BM15" s="17">
        <v>0.15277777777777801</v>
      </c>
    </row>
    <row r="16" spans="2:65" x14ac:dyDescent="0.3">
      <c r="B16" s="14" t="s">
        <v>78</v>
      </c>
      <c r="C16" s="18">
        <v>0.44478063540090801</v>
      </c>
      <c r="D16" s="18">
        <v>0.46709470304975897</v>
      </c>
      <c r="E16" s="18">
        <v>0.42196531791907499</v>
      </c>
      <c r="F16" s="18"/>
      <c r="G16" s="18">
        <v>0.61325966850828695</v>
      </c>
      <c r="H16" s="18">
        <v>0.436974789915966</v>
      </c>
      <c r="I16" s="18">
        <v>0.490774907749078</v>
      </c>
      <c r="J16" s="18">
        <v>0.45497630331753602</v>
      </c>
      <c r="K16" s="18">
        <v>0.34351145038167902</v>
      </c>
      <c r="L16" s="18">
        <v>0.27485380116959102</v>
      </c>
      <c r="M16" s="18"/>
      <c r="N16" s="18">
        <v>0.4</v>
      </c>
      <c r="O16" s="18">
        <v>0.44411764705882401</v>
      </c>
      <c r="P16" s="18">
        <v>0.43820224719101097</v>
      </c>
      <c r="Q16" s="18">
        <v>0.50783699059561105</v>
      </c>
      <c r="R16" s="18"/>
      <c r="S16" s="18">
        <v>0.48096885813148799</v>
      </c>
      <c r="T16" s="18">
        <v>0.47014925373134298</v>
      </c>
      <c r="U16" s="18">
        <v>0.467741935483871</v>
      </c>
      <c r="V16" s="18">
        <v>0.50476190476190497</v>
      </c>
      <c r="W16" s="18">
        <v>0.504201680672269</v>
      </c>
      <c r="X16" s="18">
        <v>0.50757575757575801</v>
      </c>
      <c r="Y16" s="18">
        <v>0.41121495327102803</v>
      </c>
      <c r="Z16" s="18">
        <v>0.16666666666666699</v>
      </c>
      <c r="AA16" s="18">
        <v>0.42138364779874199</v>
      </c>
      <c r="AB16" s="18">
        <v>0.39361702127659598</v>
      </c>
      <c r="AC16" s="18">
        <v>0.23529411764705899</v>
      </c>
      <c r="AD16" s="18">
        <v>0.34782608695652201</v>
      </c>
      <c r="AE16" s="18"/>
      <c r="AF16" s="18">
        <v>0.481806775407779</v>
      </c>
      <c r="AG16" s="18">
        <v>0.38910505836575898</v>
      </c>
      <c r="AH16" s="18"/>
      <c r="AI16" s="18">
        <v>0.50423728813559299</v>
      </c>
      <c r="AJ16" s="18">
        <v>0.40259740259740301</v>
      </c>
      <c r="AK16" s="18">
        <v>0.48265895953757199</v>
      </c>
      <c r="AL16" s="18"/>
      <c r="AM16" s="18">
        <v>0.48529411764705899</v>
      </c>
      <c r="AN16" s="18">
        <v>0.65384615384615397</v>
      </c>
      <c r="AO16" s="18">
        <v>0.437037037037037</v>
      </c>
      <c r="AP16" s="18"/>
      <c r="AQ16" s="18">
        <v>0.48967551622418898</v>
      </c>
      <c r="AR16" s="18">
        <v>0.4</v>
      </c>
      <c r="AS16" s="18"/>
      <c r="AT16" s="18">
        <v>0.52252252252252296</v>
      </c>
      <c r="AU16" s="18">
        <v>0.42544316996871701</v>
      </c>
      <c r="AV16" s="18"/>
      <c r="AW16" s="18">
        <v>0.47025495750708202</v>
      </c>
      <c r="AX16" s="18">
        <v>0.43231899265477403</v>
      </c>
      <c r="AY16" s="18"/>
      <c r="AZ16" s="18">
        <v>0.40221402214022101</v>
      </c>
      <c r="BA16" s="18">
        <v>0.46973684210526301</v>
      </c>
      <c r="BB16" s="18"/>
      <c r="BC16" s="18">
        <v>0.51149425287356298</v>
      </c>
      <c r="BD16" s="18">
        <v>0.4</v>
      </c>
      <c r="BE16" s="18"/>
      <c r="BF16" s="18">
        <v>0.48529411764705899</v>
      </c>
      <c r="BG16" s="18">
        <v>0.52830188679245305</v>
      </c>
      <c r="BH16" s="18"/>
      <c r="BI16" s="18">
        <v>0.61594202898550698</v>
      </c>
      <c r="BJ16" s="18">
        <v>0.42343883661248899</v>
      </c>
      <c r="BK16" s="18"/>
      <c r="BL16" s="18">
        <v>0.52277227722772301</v>
      </c>
      <c r="BM16" s="18">
        <v>0.39772727272727298</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0.29046898638426599</v>
      </c>
      <c r="D8" s="13">
        <v>0.30337078651685401</v>
      </c>
      <c r="E8" s="13">
        <v>0.28179190751445099</v>
      </c>
      <c r="F8" s="13"/>
      <c r="G8" s="13">
        <v>0.232044198895028</v>
      </c>
      <c r="H8" s="13">
        <v>0.34173669467787099</v>
      </c>
      <c r="I8" s="13">
        <v>0.31734317343173402</v>
      </c>
      <c r="J8" s="13">
        <v>0.24644549763033199</v>
      </c>
      <c r="K8" s="13">
        <v>0.36641221374045801</v>
      </c>
      <c r="L8" s="13">
        <v>0.198830409356725</v>
      </c>
      <c r="M8" s="13"/>
      <c r="N8" s="13">
        <v>0.3</v>
      </c>
      <c r="O8" s="13">
        <v>0.26176470588235301</v>
      </c>
      <c r="P8" s="13">
        <v>0.325842696629214</v>
      </c>
      <c r="Q8" s="13">
        <v>0.28213166144200602</v>
      </c>
      <c r="R8" s="13"/>
      <c r="S8" s="13">
        <v>0.26989619377162599</v>
      </c>
      <c r="T8" s="13">
        <v>0.29850746268656703</v>
      </c>
      <c r="U8" s="13">
        <v>0.19354838709677399</v>
      </c>
      <c r="V8" s="13">
        <v>0.27619047619047599</v>
      </c>
      <c r="W8" s="13">
        <v>0.34453781512604997</v>
      </c>
      <c r="X8" s="13">
        <v>0.31818181818181801</v>
      </c>
      <c r="Y8" s="13">
        <v>0.31775700934579398</v>
      </c>
      <c r="Z8" s="13">
        <v>0.33333333333333298</v>
      </c>
      <c r="AA8" s="13">
        <v>0.276729559748428</v>
      </c>
      <c r="AB8" s="13">
        <v>0.27659574468085102</v>
      </c>
      <c r="AC8" s="13">
        <v>0.25</v>
      </c>
      <c r="AD8" s="13">
        <v>0.47826086956521702</v>
      </c>
      <c r="AE8" s="13"/>
      <c r="AF8" s="13">
        <v>0.29987452948557097</v>
      </c>
      <c r="AG8" s="13">
        <v>0.27821011673151802</v>
      </c>
      <c r="AH8" s="13"/>
      <c r="AI8" s="13">
        <v>0.266949152542373</v>
      </c>
      <c r="AJ8" s="13">
        <v>0.37662337662337703</v>
      </c>
      <c r="AK8" s="13">
        <v>0.26300578034682098</v>
      </c>
      <c r="AL8" s="13"/>
      <c r="AM8" s="13">
        <v>0.41176470588235298</v>
      </c>
      <c r="AN8" s="13">
        <v>0.269230769230769</v>
      </c>
      <c r="AO8" s="13">
        <v>0.22222222222222199</v>
      </c>
      <c r="AP8" s="13"/>
      <c r="AQ8" s="13">
        <v>0.343657817109145</v>
      </c>
      <c r="AR8" s="13">
        <v>0.23593749999999999</v>
      </c>
      <c r="AS8" s="13"/>
      <c r="AT8" s="13">
        <v>0.309309309309309</v>
      </c>
      <c r="AU8" s="13">
        <v>0.28988529718456701</v>
      </c>
      <c r="AV8" s="13"/>
      <c r="AW8" s="13">
        <v>0.22379603399433401</v>
      </c>
      <c r="AX8" s="13">
        <v>0.31689401888772301</v>
      </c>
      <c r="AY8" s="13"/>
      <c r="AZ8" s="13">
        <v>0.23616236162361601</v>
      </c>
      <c r="BA8" s="13">
        <v>0.32894736842105299</v>
      </c>
      <c r="BB8" s="13"/>
      <c r="BC8" s="13">
        <v>0.28448275862069</v>
      </c>
      <c r="BD8" s="13">
        <v>0.26086956521739102</v>
      </c>
      <c r="BE8" s="13"/>
      <c r="BF8" s="13">
        <v>0.32352941176470601</v>
      </c>
      <c r="BG8" s="13">
        <v>0.259433962264151</v>
      </c>
      <c r="BH8" s="13"/>
      <c r="BI8" s="13">
        <v>0.311594202898551</v>
      </c>
      <c r="BJ8" s="13">
        <v>0.28999144568006802</v>
      </c>
      <c r="BK8" s="13"/>
      <c r="BL8" s="13">
        <v>0.25742574257425699</v>
      </c>
      <c r="BM8" s="13">
        <v>0.314393939393939</v>
      </c>
    </row>
    <row r="9" spans="2:65" x14ac:dyDescent="0.3">
      <c r="B9" s="14" t="s">
        <v>71</v>
      </c>
      <c r="C9" s="13">
        <v>0.39409984871407</v>
      </c>
      <c r="D9" s="13">
        <v>0.391653290529695</v>
      </c>
      <c r="E9" s="13">
        <v>0.39450867052023098</v>
      </c>
      <c r="F9" s="13"/>
      <c r="G9" s="13">
        <v>0.45856353591160198</v>
      </c>
      <c r="H9" s="13">
        <v>0.37254901960784298</v>
      </c>
      <c r="I9" s="13">
        <v>0.38007380073800701</v>
      </c>
      <c r="J9" s="13">
        <v>0.42180094786729899</v>
      </c>
      <c r="K9" s="13">
        <v>0.32061068702290102</v>
      </c>
      <c r="L9" s="13">
        <v>0.41520467836257302</v>
      </c>
      <c r="M9" s="13"/>
      <c r="N9" s="13">
        <v>0.41489361702127697</v>
      </c>
      <c r="O9" s="13">
        <v>0.4</v>
      </c>
      <c r="P9" s="13">
        <v>0.41573033707865198</v>
      </c>
      <c r="Q9" s="13">
        <v>0.34482758620689702</v>
      </c>
      <c r="R9" s="13"/>
      <c r="S9" s="13">
        <v>0.432525951557093</v>
      </c>
      <c r="T9" s="13">
        <v>0.44776119402985098</v>
      </c>
      <c r="U9" s="13">
        <v>0.43548387096774199</v>
      </c>
      <c r="V9" s="13">
        <v>0.371428571428571</v>
      </c>
      <c r="W9" s="13">
        <v>0.33613445378151302</v>
      </c>
      <c r="X9" s="13">
        <v>0.36363636363636398</v>
      </c>
      <c r="Y9" s="13">
        <v>0.37383177570093501</v>
      </c>
      <c r="Z9" s="13">
        <v>0.43333333333333302</v>
      </c>
      <c r="AA9" s="13">
        <v>0.42138364779874199</v>
      </c>
      <c r="AB9" s="13">
        <v>0.40425531914893598</v>
      </c>
      <c r="AC9" s="13">
        <v>0.23529411764705899</v>
      </c>
      <c r="AD9" s="13">
        <v>0.34782608695652201</v>
      </c>
      <c r="AE9" s="13"/>
      <c r="AF9" s="13">
        <v>0.37515683814303602</v>
      </c>
      <c r="AG9" s="13">
        <v>0.42023346303501902</v>
      </c>
      <c r="AH9" s="13"/>
      <c r="AI9" s="13">
        <v>0.394067796610169</v>
      </c>
      <c r="AJ9" s="13">
        <v>0.29870129870129902</v>
      </c>
      <c r="AK9" s="13">
        <v>0.40751445086705201</v>
      </c>
      <c r="AL9" s="13"/>
      <c r="AM9" s="13">
        <v>0.26470588235294101</v>
      </c>
      <c r="AN9" s="13">
        <v>0.28846153846153799</v>
      </c>
      <c r="AO9" s="13">
        <v>0.44444444444444398</v>
      </c>
      <c r="AP9" s="13"/>
      <c r="AQ9" s="13">
        <v>0.41445427728613599</v>
      </c>
      <c r="AR9" s="13">
        <v>0.37187500000000001</v>
      </c>
      <c r="AS9" s="13"/>
      <c r="AT9" s="13">
        <v>0.41441441441441401</v>
      </c>
      <c r="AU9" s="13">
        <v>0.38790406673618399</v>
      </c>
      <c r="AV9" s="13"/>
      <c r="AW9" s="13">
        <v>0.36827195467422102</v>
      </c>
      <c r="AX9" s="13">
        <v>0.40188877229800601</v>
      </c>
      <c r="AY9" s="13"/>
      <c r="AZ9" s="13">
        <v>0.38929889298893</v>
      </c>
      <c r="BA9" s="13">
        <v>0.4</v>
      </c>
      <c r="BB9" s="13"/>
      <c r="BC9" s="13">
        <v>0.39367816091954</v>
      </c>
      <c r="BD9" s="13">
        <v>0.360869565217391</v>
      </c>
      <c r="BE9" s="13"/>
      <c r="BF9" s="13">
        <v>0.46323529411764702</v>
      </c>
      <c r="BG9" s="13">
        <v>0.34905660377358499</v>
      </c>
      <c r="BH9" s="13"/>
      <c r="BI9" s="13">
        <v>0.26086956521739102</v>
      </c>
      <c r="BJ9" s="13">
        <v>0.411462788708298</v>
      </c>
      <c r="BK9" s="13"/>
      <c r="BL9" s="13">
        <v>0.38019801980197998</v>
      </c>
      <c r="BM9" s="13">
        <v>0.40782828282828298</v>
      </c>
    </row>
    <row r="10" spans="2:65" x14ac:dyDescent="0.3">
      <c r="B10" s="14" t="s">
        <v>401</v>
      </c>
      <c r="C10" s="13">
        <v>0.17624810892587001</v>
      </c>
      <c r="D10" s="13">
        <v>0.178170144462279</v>
      </c>
      <c r="E10" s="13">
        <v>0.17341040462427701</v>
      </c>
      <c r="F10" s="13"/>
      <c r="G10" s="13">
        <v>0.15469613259668499</v>
      </c>
      <c r="H10" s="13">
        <v>0.17366946778711501</v>
      </c>
      <c r="I10" s="13">
        <v>0.16974169741697401</v>
      </c>
      <c r="J10" s="13">
        <v>0.18957345971563999</v>
      </c>
      <c r="K10" s="13">
        <v>0.16793893129771001</v>
      </c>
      <c r="L10" s="13">
        <v>0.20467836257309899</v>
      </c>
      <c r="M10" s="13"/>
      <c r="N10" s="13">
        <v>0.172340425531915</v>
      </c>
      <c r="O10" s="13">
        <v>0.185294117647059</v>
      </c>
      <c r="P10" s="13">
        <v>0.151685393258427</v>
      </c>
      <c r="Q10" s="13">
        <v>0.191222570532915</v>
      </c>
      <c r="R10" s="13"/>
      <c r="S10" s="13">
        <v>0.16262975778546701</v>
      </c>
      <c r="T10" s="13">
        <v>0.14179104477611901</v>
      </c>
      <c r="U10" s="13">
        <v>0.14516129032258099</v>
      </c>
      <c r="V10" s="13">
        <v>0.20952380952381</v>
      </c>
      <c r="W10" s="13">
        <v>0.159663865546218</v>
      </c>
      <c r="X10" s="13">
        <v>0.18181818181818199</v>
      </c>
      <c r="Y10" s="13">
        <v>0.18691588785046701</v>
      </c>
      <c r="Z10" s="13">
        <v>0.1</v>
      </c>
      <c r="AA10" s="13">
        <v>0.138364779874214</v>
      </c>
      <c r="AB10" s="13">
        <v>0.22340425531914901</v>
      </c>
      <c r="AC10" s="13">
        <v>0.35294117647058798</v>
      </c>
      <c r="AD10" s="13">
        <v>0.13043478260869601</v>
      </c>
      <c r="AE10" s="13"/>
      <c r="AF10" s="13">
        <v>0.178168130489335</v>
      </c>
      <c r="AG10" s="13">
        <v>0.17120622568093399</v>
      </c>
      <c r="AH10" s="13"/>
      <c r="AI10" s="13">
        <v>0.194915254237288</v>
      </c>
      <c r="AJ10" s="13">
        <v>0.168831168831169</v>
      </c>
      <c r="AK10" s="13">
        <v>0.179190751445087</v>
      </c>
      <c r="AL10" s="13"/>
      <c r="AM10" s="13">
        <v>0.13235294117647101</v>
      </c>
      <c r="AN10" s="13">
        <v>0.28846153846153799</v>
      </c>
      <c r="AO10" s="13">
        <v>0.2</v>
      </c>
      <c r="AP10" s="13"/>
      <c r="AQ10" s="13">
        <v>0.14011799410029499</v>
      </c>
      <c r="AR10" s="13">
        <v>0.21562500000000001</v>
      </c>
      <c r="AS10" s="13"/>
      <c r="AT10" s="13">
        <v>0.144144144144144</v>
      </c>
      <c r="AU10" s="13">
        <v>0.180396246089677</v>
      </c>
      <c r="AV10" s="13"/>
      <c r="AW10" s="13">
        <v>0.24362606232294601</v>
      </c>
      <c r="AX10" s="13">
        <v>0.152151101783841</v>
      </c>
      <c r="AY10" s="13"/>
      <c r="AZ10" s="13">
        <v>0.19188191881918801</v>
      </c>
      <c r="BA10" s="13">
        <v>0.16052631578947399</v>
      </c>
      <c r="BB10" s="13"/>
      <c r="BC10" s="13">
        <v>0.16954022988505699</v>
      </c>
      <c r="BD10" s="13">
        <v>0.22173913043478299</v>
      </c>
      <c r="BE10" s="13"/>
      <c r="BF10" s="13">
        <v>0.110294117647059</v>
      </c>
      <c r="BG10" s="13">
        <v>0.20754716981132099</v>
      </c>
      <c r="BH10" s="13"/>
      <c r="BI10" s="13">
        <v>0.24637681159420299</v>
      </c>
      <c r="BJ10" s="13">
        <v>0.16595380667237</v>
      </c>
      <c r="BK10" s="13"/>
      <c r="BL10" s="13">
        <v>0.20792079207920799</v>
      </c>
      <c r="BM10" s="13">
        <v>0.15151515151515199</v>
      </c>
    </row>
    <row r="11" spans="2:65" x14ac:dyDescent="0.3">
      <c r="B11" s="14" t="s">
        <v>73</v>
      </c>
      <c r="C11" s="13">
        <v>7.48865355521936E-2</v>
      </c>
      <c r="D11" s="13">
        <v>6.5810593900481495E-2</v>
      </c>
      <c r="E11" s="13">
        <v>8.2369942196531806E-2</v>
      </c>
      <c r="F11" s="13"/>
      <c r="G11" s="13">
        <v>0.138121546961326</v>
      </c>
      <c r="H11" s="13">
        <v>5.8823529411764698E-2</v>
      </c>
      <c r="I11" s="13">
        <v>5.9040590405904099E-2</v>
      </c>
      <c r="J11" s="13">
        <v>6.1611374407582901E-2</v>
      </c>
      <c r="K11" s="13">
        <v>5.34351145038168E-2</v>
      </c>
      <c r="L11" s="13">
        <v>9.9415204678362595E-2</v>
      </c>
      <c r="M11" s="13"/>
      <c r="N11" s="13">
        <v>5.95744680851064E-2</v>
      </c>
      <c r="O11" s="13">
        <v>9.7058823529411795E-2</v>
      </c>
      <c r="P11" s="13">
        <v>6.7415730337078594E-2</v>
      </c>
      <c r="Q11" s="13">
        <v>7.8369905956112901E-2</v>
      </c>
      <c r="R11" s="13"/>
      <c r="S11" s="13">
        <v>5.8823529411764698E-2</v>
      </c>
      <c r="T11" s="13">
        <v>5.9701492537313397E-2</v>
      </c>
      <c r="U11" s="13">
        <v>0.12903225806451599</v>
      </c>
      <c r="V11" s="13">
        <v>9.5238095238095205E-2</v>
      </c>
      <c r="W11" s="13">
        <v>7.5630252100840303E-2</v>
      </c>
      <c r="X11" s="13">
        <v>6.0606060606060601E-2</v>
      </c>
      <c r="Y11" s="13">
        <v>5.60747663551402E-2</v>
      </c>
      <c r="Z11" s="13">
        <v>6.6666666666666693E-2</v>
      </c>
      <c r="AA11" s="13">
        <v>0.106918238993711</v>
      </c>
      <c r="AB11" s="13">
        <v>8.5106382978723402E-2</v>
      </c>
      <c r="AC11" s="13">
        <v>7.3529411764705899E-2</v>
      </c>
      <c r="AD11" s="13">
        <v>4.3478260869565202E-2</v>
      </c>
      <c r="AE11" s="13"/>
      <c r="AF11" s="13">
        <v>8.4065244667503106E-2</v>
      </c>
      <c r="AG11" s="13">
        <v>6.2256809338521402E-2</v>
      </c>
      <c r="AH11" s="13"/>
      <c r="AI11" s="13">
        <v>7.2033898305084706E-2</v>
      </c>
      <c r="AJ11" s="13">
        <v>0.11688311688311701</v>
      </c>
      <c r="AK11" s="13">
        <v>8.9595375722543294E-2</v>
      </c>
      <c r="AL11" s="13"/>
      <c r="AM11" s="13">
        <v>0.13235294117647101</v>
      </c>
      <c r="AN11" s="13">
        <v>9.6153846153846201E-2</v>
      </c>
      <c r="AO11" s="13">
        <v>6.6666666666666693E-2</v>
      </c>
      <c r="AP11" s="13"/>
      <c r="AQ11" s="13">
        <v>5.8997050147492597E-2</v>
      </c>
      <c r="AR11" s="13">
        <v>8.9062500000000003E-2</v>
      </c>
      <c r="AS11" s="13"/>
      <c r="AT11" s="13">
        <v>7.8078078078078095E-2</v>
      </c>
      <c r="AU11" s="13">
        <v>7.5078206465067798E-2</v>
      </c>
      <c r="AV11" s="13"/>
      <c r="AW11" s="13">
        <v>8.4985835694051007E-2</v>
      </c>
      <c r="AX11" s="13">
        <v>7.0304302203567703E-2</v>
      </c>
      <c r="AY11" s="13"/>
      <c r="AZ11" s="13">
        <v>9.9630996309963096E-2</v>
      </c>
      <c r="BA11" s="13">
        <v>5.9210526315789498E-2</v>
      </c>
      <c r="BB11" s="13"/>
      <c r="BC11" s="13">
        <v>9.7701149425287404E-2</v>
      </c>
      <c r="BD11" s="13">
        <v>6.9565217391304293E-2</v>
      </c>
      <c r="BE11" s="13"/>
      <c r="BF11" s="13">
        <v>7.3529411764705899E-2</v>
      </c>
      <c r="BG11" s="13">
        <v>0.113207547169811</v>
      </c>
      <c r="BH11" s="13"/>
      <c r="BI11" s="13">
        <v>0.101449275362319</v>
      </c>
      <c r="BJ11" s="13">
        <v>7.1856287425149698E-2</v>
      </c>
      <c r="BK11" s="13"/>
      <c r="BL11" s="13">
        <v>9.3069306930693096E-2</v>
      </c>
      <c r="BM11" s="13">
        <v>6.1868686868686899E-2</v>
      </c>
    </row>
    <row r="12" spans="2:65" x14ac:dyDescent="0.3">
      <c r="B12" s="14" t="s">
        <v>402</v>
      </c>
      <c r="C12" s="13">
        <v>2.8744326777609699E-2</v>
      </c>
      <c r="D12" s="13">
        <v>2.7287319422150898E-2</v>
      </c>
      <c r="E12" s="13">
        <v>3.0346820809248599E-2</v>
      </c>
      <c r="F12" s="13"/>
      <c r="G12" s="13">
        <v>1.1049723756906099E-2</v>
      </c>
      <c r="H12" s="13">
        <v>2.5210084033613401E-2</v>
      </c>
      <c r="I12" s="13">
        <v>3.6900369003690002E-2</v>
      </c>
      <c r="J12" s="13">
        <v>2.3696682464454999E-2</v>
      </c>
      <c r="K12" s="13">
        <v>3.8167938931297697E-2</v>
      </c>
      <c r="L12" s="13">
        <v>4.0935672514619902E-2</v>
      </c>
      <c r="M12" s="13"/>
      <c r="N12" s="13">
        <v>2.3404255319148901E-2</v>
      </c>
      <c r="O12" s="13">
        <v>2.0588235294117602E-2</v>
      </c>
      <c r="P12" s="13">
        <v>2.2471910112359501E-2</v>
      </c>
      <c r="Q12" s="13">
        <v>4.70219435736677E-2</v>
      </c>
      <c r="R12" s="13"/>
      <c r="S12" s="13">
        <v>5.1903114186851201E-2</v>
      </c>
      <c r="T12" s="13">
        <v>7.4626865671641798E-3</v>
      </c>
      <c r="U12" s="13">
        <v>1.6129032258064498E-2</v>
      </c>
      <c r="V12" s="13">
        <v>1.9047619047619001E-2</v>
      </c>
      <c r="W12" s="13">
        <v>5.0420168067226899E-2</v>
      </c>
      <c r="X12" s="13">
        <v>3.7878787878787901E-2</v>
      </c>
      <c r="Y12" s="13">
        <v>9.3457943925233603E-3</v>
      </c>
      <c r="Z12" s="13">
        <v>3.3333333333333298E-2</v>
      </c>
      <c r="AA12" s="13">
        <v>1.88679245283019E-2</v>
      </c>
      <c r="AB12" s="13">
        <v>0</v>
      </c>
      <c r="AC12" s="13">
        <v>4.4117647058823498E-2</v>
      </c>
      <c r="AD12" s="13">
        <v>0</v>
      </c>
      <c r="AE12" s="13"/>
      <c r="AF12" s="13">
        <v>3.3877038895859503E-2</v>
      </c>
      <c r="AG12" s="13">
        <v>2.1400778210116701E-2</v>
      </c>
      <c r="AH12" s="13"/>
      <c r="AI12" s="13">
        <v>4.2372881355932202E-2</v>
      </c>
      <c r="AJ12" s="13">
        <v>2.5974025974026E-2</v>
      </c>
      <c r="AK12" s="13">
        <v>2.8901734104046201E-2</v>
      </c>
      <c r="AL12" s="13"/>
      <c r="AM12" s="13">
        <v>2.9411764705882401E-2</v>
      </c>
      <c r="AN12" s="13">
        <v>3.8461538461538498E-2</v>
      </c>
      <c r="AO12" s="13">
        <v>2.96296296296296E-2</v>
      </c>
      <c r="AP12" s="13"/>
      <c r="AQ12" s="13">
        <v>1.91740412979351E-2</v>
      </c>
      <c r="AR12" s="13">
        <v>3.90625E-2</v>
      </c>
      <c r="AS12" s="13"/>
      <c r="AT12" s="13">
        <v>2.1021021021020998E-2</v>
      </c>
      <c r="AU12" s="13">
        <v>2.9197080291970798E-2</v>
      </c>
      <c r="AV12" s="13"/>
      <c r="AW12" s="13">
        <v>4.5325779036827198E-2</v>
      </c>
      <c r="AX12" s="13">
        <v>2.30849947534103E-2</v>
      </c>
      <c r="AY12" s="13"/>
      <c r="AZ12" s="13">
        <v>3.87453874538745E-2</v>
      </c>
      <c r="BA12" s="13">
        <v>2.23684210526316E-2</v>
      </c>
      <c r="BB12" s="13"/>
      <c r="BC12" s="13">
        <v>3.4482758620689703E-2</v>
      </c>
      <c r="BD12" s="13">
        <v>4.3478260869565202E-2</v>
      </c>
      <c r="BE12" s="13"/>
      <c r="BF12" s="13">
        <v>2.2058823529411801E-2</v>
      </c>
      <c r="BG12" s="13">
        <v>4.2452830188679201E-2</v>
      </c>
      <c r="BH12" s="13"/>
      <c r="BI12" s="13">
        <v>4.3478260869565202E-2</v>
      </c>
      <c r="BJ12" s="13">
        <v>2.5662959794696301E-2</v>
      </c>
      <c r="BK12" s="13"/>
      <c r="BL12" s="13">
        <v>3.1683168316831697E-2</v>
      </c>
      <c r="BM12" s="13">
        <v>2.6515151515151499E-2</v>
      </c>
    </row>
    <row r="13" spans="2:65" x14ac:dyDescent="0.3">
      <c r="B13" s="14" t="s">
        <v>91</v>
      </c>
      <c r="C13" s="13">
        <v>3.5552193645990902E-2</v>
      </c>
      <c r="D13" s="13">
        <v>3.3707865168539297E-2</v>
      </c>
      <c r="E13" s="13">
        <v>3.7572254335260097E-2</v>
      </c>
      <c r="F13" s="13"/>
      <c r="G13" s="13">
        <v>5.5248618784530402E-3</v>
      </c>
      <c r="H13" s="13">
        <v>2.8011204481792701E-2</v>
      </c>
      <c r="I13" s="13">
        <v>3.6900369003690002E-2</v>
      </c>
      <c r="J13" s="13">
        <v>5.6872037914691899E-2</v>
      </c>
      <c r="K13" s="13">
        <v>5.34351145038168E-2</v>
      </c>
      <c r="L13" s="13">
        <v>4.0935672514619902E-2</v>
      </c>
      <c r="M13" s="13"/>
      <c r="N13" s="13">
        <v>2.97872340425532E-2</v>
      </c>
      <c r="O13" s="13">
        <v>3.5294117647058802E-2</v>
      </c>
      <c r="P13" s="13">
        <v>1.6853932584269701E-2</v>
      </c>
      <c r="Q13" s="13">
        <v>5.6426332288401299E-2</v>
      </c>
      <c r="R13" s="13"/>
      <c r="S13" s="13">
        <v>2.42214532871972E-2</v>
      </c>
      <c r="T13" s="13">
        <v>4.47761194029851E-2</v>
      </c>
      <c r="U13" s="13">
        <v>8.0645161290322606E-2</v>
      </c>
      <c r="V13" s="13">
        <v>2.8571428571428598E-2</v>
      </c>
      <c r="W13" s="13">
        <v>3.3613445378151301E-2</v>
      </c>
      <c r="X13" s="13">
        <v>3.7878787878787901E-2</v>
      </c>
      <c r="Y13" s="13">
        <v>5.60747663551402E-2</v>
      </c>
      <c r="Z13" s="13">
        <v>3.3333333333333298E-2</v>
      </c>
      <c r="AA13" s="13">
        <v>3.77358490566038E-2</v>
      </c>
      <c r="AB13" s="13">
        <v>1.0638297872340399E-2</v>
      </c>
      <c r="AC13" s="13">
        <v>4.4117647058823498E-2</v>
      </c>
      <c r="AD13" s="13">
        <v>0</v>
      </c>
      <c r="AE13" s="13"/>
      <c r="AF13" s="13">
        <v>2.88582183186951E-2</v>
      </c>
      <c r="AG13" s="13">
        <v>4.66926070038911E-2</v>
      </c>
      <c r="AH13" s="13"/>
      <c r="AI13" s="13">
        <v>2.9661016949152502E-2</v>
      </c>
      <c r="AJ13" s="13">
        <v>1.2987012987013E-2</v>
      </c>
      <c r="AK13" s="13">
        <v>3.17919075144509E-2</v>
      </c>
      <c r="AL13" s="13"/>
      <c r="AM13" s="13">
        <v>2.9411764705882401E-2</v>
      </c>
      <c r="AN13" s="13">
        <v>1.9230769230769201E-2</v>
      </c>
      <c r="AO13" s="13">
        <v>3.7037037037037E-2</v>
      </c>
      <c r="AP13" s="13"/>
      <c r="AQ13" s="13">
        <v>2.3598820058997001E-2</v>
      </c>
      <c r="AR13" s="13">
        <v>4.8437500000000001E-2</v>
      </c>
      <c r="AS13" s="13"/>
      <c r="AT13" s="13">
        <v>3.3033033033033003E-2</v>
      </c>
      <c r="AU13" s="13">
        <v>3.7539103232533899E-2</v>
      </c>
      <c r="AV13" s="13"/>
      <c r="AW13" s="13">
        <v>3.39943342776204E-2</v>
      </c>
      <c r="AX13" s="13">
        <v>3.5676810073452303E-2</v>
      </c>
      <c r="AY13" s="13"/>
      <c r="AZ13" s="13">
        <v>4.4280442804428E-2</v>
      </c>
      <c r="BA13" s="13">
        <v>2.89473684210526E-2</v>
      </c>
      <c r="BB13" s="13"/>
      <c r="BC13" s="13">
        <v>2.0114942528735601E-2</v>
      </c>
      <c r="BD13" s="13">
        <v>4.3478260869565202E-2</v>
      </c>
      <c r="BE13" s="13"/>
      <c r="BF13" s="13">
        <v>7.3529411764705899E-3</v>
      </c>
      <c r="BG13" s="13">
        <v>2.83018867924528E-2</v>
      </c>
      <c r="BH13" s="13"/>
      <c r="BI13" s="13">
        <v>3.6231884057971002E-2</v>
      </c>
      <c r="BJ13" s="13">
        <v>3.5072711719418302E-2</v>
      </c>
      <c r="BK13" s="13"/>
      <c r="BL13" s="13">
        <v>2.9702970297029702E-2</v>
      </c>
      <c r="BM13" s="13">
        <v>3.7878787878787901E-2</v>
      </c>
    </row>
    <row r="14" spans="2:65" x14ac:dyDescent="0.3">
      <c r="B14" s="14" t="s">
        <v>76</v>
      </c>
      <c r="C14" s="17">
        <v>0.68456883509833599</v>
      </c>
      <c r="D14" s="17">
        <v>0.695024077046549</v>
      </c>
      <c r="E14" s="17">
        <v>0.67630057803468202</v>
      </c>
      <c r="F14" s="17"/>
      <c r="G14" s="17">
        <v>0.69060773480662996</v>
      </c>
      <c r="H14" s="17">
        <v>0.71428571428571397</v>
      </c>
      <c r="I14" s="17">
        <v>0.69741697416974202</v>
      </c>
      <c r="J14" s="17">
        <v>0.66824644549763001</v>
      </c>
      <c r="K14" s="17">
        <v>0.68702290076335903</v>
      </c>
      <c r="L14" s="17">
        <v>0.61403508771929804</v>
      </c>
      <c r="M14" s="17"/>
      <c r="N14" s="17">
        <v>0.71489361702127696</v>
      </c>
      <c r="O14" s="17">
        <v>0.66176470588235303</v>
      </c>
      <c r="P14" s="17">
        <v>0.74157303370786498</v>
      </c>
      <c r="Q14" s="17">
        <v>0.62695924764890298</v>
      </c>
      <c r="R14" s="17"/>
      <c r="S14" s="17">
        <v>0.70242214532872005</v>
      </c>
      <c r="T14" s="17">
        <v>0.74626865671641796</v>
      </c>
      <c r="U14" s="17">
        <v>0.62903225806451601</v>
      </c>
      <c r="V14" s="17">
        <v>0.64761904761904798</v>
      </c>
      <c r="W14" s="17">
        <v>0.68067226890756305</v>
      </c>
      <c r="X14" s="17">
        <v>0.68181818181818199</v>
      </c>
      <c r="Y14" s="17">
        <v>0.69158878504672905</v>
      </c>
      <c r="Z14" s="17">
        <v>0.76666666666666705</v>
      </c>
      <c r="AA14" s="17">
        <v>0.69811320754716999</v>
      </c>
      <c r="AB14" s="17">
        <v>0.680851063829787</v>
      </c>
      <c r="AC14" s="17">
        <v>0.48529411764705899</v>
      </c>
      <c r="AD14" s="17">
        <v>0.82608695652173902</v>
      </c>
      <c r="AE14" s="17"/>
      <c r="AF14" s="17">
        <v>0.67503136762860705</v>
      </c>
      <c r="AG14" s="17">
        <v>0.69844357976653704</v>
      </c>
      <c r="AH14" s="17"/>
      <c r="AI14" s="17">
        <v>0.66101694915254205</v>
      </c>
      <c r="AJ14" s="17">
        <v>0.67532467532467499</v>
      </c>
      <c r="AK14" s="17">
        <v>0.67052023121387305</v>
      </c>
      <c r="AL14" s="17"/>
      <c r="AM14" s="17">
        <v>0.67647058823529405</v>
      </c>
      <c r="AN14" s="17">
        <v>0.55769230769230804</v>
      </c>
      <c r="AO14" s="17">
        <v>0.66666666666666696</v>
      </c>
      <c r="AP14" s="17"/>
      <c r="AQ14" s="17">
        <v>0.75811209439528005</v>
      </c>
      <c r="AR14" s="17">
        <v>0.60781249999999998</v>
      </c>
      <c r="AS14" s="17"/>
      <c r="AT14" s="17">
        <v>0.72372372372372396</v>
      </c>
      <c r="AU14" s="17">
        <v>0.67778936392075095</v>
      </c>
      <c r="AV14" s="17"/>
      <c r="AW14" s="17">
        <v>0.59206798866855503</v>
      </c>
      <c r="AX14" s="17">
        <v>0.71878279118572896</v>
      </c>
      <c r="AY14" s="17"/>
      <c r="AZ14" s="17">
        <v>0.62546125461254598</v>
      </c>
      <c r="BA14" s="17">
        <v>0.72894736842105301</v>
      </c>
      <c r="BB14" s="17"/>
      <c r="BC14" s="17">
        <v>0.67816091954022995</v>
      </c>
      <c r="BD14" s="17">
        <v>0.62173913043478302</v>
      </c>
      <c r="BE14" s="17"/>
      <c r="BF14" s="17">
        <v>0.78676470588235303</v>
      </c>
      <c r="BG14" s="17">
        <v>0.60849056603773599</v>
      </c>
      <c r="BH14" s="17"/>
      <c r="BI14" s="17">
        <v>0.57246376811594202</v>
      </c>
      <c r="BJ14" s="17">
        <v>0.70145423438836596</v>
      </c>
      <c r="BK14" s="17"/>
      <c r="BL14" s="17">
        <v>0.63762376237623797</v>
      </c>
      <c r="BM14" s="17">
        <v>0.72222222222222199</v>
      </c>
    </row>
    <row r="15" spans="2:65" x14ac:dyDescent="0.3">
      <c r="B15" s="14" t="s">
        <v>77</v>
      </c>
      <c r="C15" s="17">
        <v>0.10363086232980299</v>
      </c>
      <c r="D15" s="17">
        <v>9.3097913322632397E-2</v>
      </c>
      <c r="E15" s="17">
        <v>0.11271676300578</v>
      </c>
      <c r="F15" s="17"/>
      <c r="G15" s="17">
        <v>0.149171270718232</v>
      </c>
      <c r="H15" s="17">
        <v>8.40336134453782E-2</v>
      </c>
      <c r="I15" s="17">
        <v>9.5940959409594101E-2</v>
      </c>
      <c r="J15" s="17">
        <v>8.5308056872037893E-2</v>
      </c>
      <c r="K15" s="17">
        <v>9.1603053435114504E-2</v>
      </c>
      <c r="L15" s="17">
        <v>0.140350877192982</v>
      </c>
      <c r="M15" s="17"/>
      <c r="N15" s="17">
        <v>8.29787234042553E-2</v>
      </c>
      <c r="O15" s="17">
        <v>0.11764705882352899</v>
      </c>
      <c r="P15" s="17">
        <v>8.98876404494382E-2</v>
      </c>
      <c r="Q15" s="17">
        <v>0.125391849529781</v>
      </c>
      <c r="R15" s="17"/>
      <c r="S15" s="17">
        <v>0.110726643598616</v>
      </c>
      <c r="T15" s="17">
        <v>6.7164179104477598E-2</v>
      </c>
      <c r="U15" s="17">
        <v>0.14516129032258099</v>
      </c>
      <c r="V15" s="17">
        <v>0.114285714285714</v>
      </c>
      <c r="W15" s="17">
        <v>0.126050420168067</v>
      </c>
      <c r="X15" s="17">
        <v>9.8484848484848495E-2</v>
      </c>
      <c r="Y15" s="17">
        <v>6.5420560747663503E-2</v>
      </c>
      <c r="Z15" s="17">
        <v>0.1</v>
      </c>
      <c r="AA15" s="17">
        <v>0.12578616352201299</v>
      </c>
      <c r="AB15" s="17">
        <v>8.5106382978723402E-2</v>
      </c>
      <c r="AC15" s="17">
        <v>0.11764705882352899</v>
      </c>
      <c r="AD15" s="17">
        <v>4.3478260869565202E-2</v>
      </c>
      <c r="AE15" s="17"/>
      <c r="AF15" s="17">
        <v>0.117942283563363</v>
      </c>
      <c r="AG15" s="17">
        <v>8.3657587548638099E-2</v>
      </c>
      <c r="AH15" s="17"/>
      <c r="AI15" s="17">
        <v>0.11440677966101701</v>
      </c>
      <c r="AJ15" s="17">
        <v>0.14285714285714299</v>
      </c>
      <c r="AK15" s="17">
        <v>0.11849710982658999</v>
      </c>
      <c r="AL15" s="17"/>
      <c r="AM15" s="17">
        <v>0.161764705882353</v>
      </c>
      <c r="AN15" s="17">
        <v>0.134615384615385</v>
      </c>
      <c r="AO15" s="17">
        <v>9.6296296296296297E-2</v>
      </c>
      <c r="AP15" s="17"/>
      <c r="AQ15" s="17">
        <v>7.8171091445427707E-2</v>
      </c>
      <c r="AR15" s="17">
        <v>0.12812499999999999</v>
      </c>
      <c r="AS15" s="17"/>
      <c r="AT15" s="17">
        <v>9.90990990990991E-2</v>
      </c>
      <c r="AU15" s="17">
        <v>0.104275286757039</v>
      </c>
      <c r="AV15" s="17"/>
      <c r="AW15" s="17">
        <v>0.13031161473087799</v>
      </c>
      <c r="AX15" s="17">
        <v>9.3389296956977993E-2</v>
      </c>
      <c r="AY15" s="17"/>
      <c r="AZ15" s="17">
        <v>0.13837638376383801</v>
      </c>
      <c r="BA15" s="17">
        <v>8.1578947368421098E-2</v>
      </c>
      <c r="BB15" s="17"/>
      <c r="BC15" s="17">
        <v>0.13218390804597699</v>
      </c>
      <c r="BD15" s="17">
        <v>0.11304347826087</v>
      </c>
      <c r="BE15" s="17"/>
      <c r="BF15" s="17">
        <v>9.5588235294117696E-2</v>
      </c>
      <c r="BG15" s="17">
        <v>0.155660377358491</v>
      </c>
      <c r="BH15" s="17"/>
      <c r="BI15" s="17">
        <v>0.14492753623188401</v>
      </c>
      <c r="BJ15" s="17">
        <v>9.7519247219846006E-2</v>
      </c>
      <c r="BK15" s="17"/>
      <c r="BL15" s="17">
        <v>0.124752475247525</v>
      </c>
      <c r="BM15" s="17">
        <v>8.8383838383838398E-2</v>
      </c>
    </row>
    <row r="16" spans="2:65" x14ac:dyDescent="0.3">
      <c r="B16" s="14" t="s">
        <v>78</v>
      </c>
      <c r="C16" s="18">
        <v>0.58093797276853298</v>
      </c>
      <c r="D16" s="18">
        <v>0.60192616372391705</v>
      </c>
      <c r="E16" s="18">
        <v>0.56358381502890198</v>
      </c>
      <c r="F16" s="18"/>
      <c r="G16" s="18">
        <v>0.54143646408839796</v>
      </c>
      <c r="H16" s="18">
        <v>0.630252100840336</v>
      </c>
      <c r="I16" s="18">
        <v>0.601476014760148</v>
      </c>
      <c r="J16" s="18">
        <v>0.582938388625592</v>
      </c>
      <c r="K16" s="18">
        <v>0.59541984732824405</v>
      </c>
      <c r="L16" s="18">
        <v>0.47368421052631599</v>
      </c>
      <c r="M16" s="18"/>
      <c r="N16" s="18">
        <v>0.63191489361702102</v>
      </c>
      <c r="O16" s="18">
        <v>0.54411764705882404</v>
      </c>
      <c r="P16" s="18">
        <v>0.651685393258427</v>
      </c>
      <c r="Q16" s="18">
        <v>0.50156739811912199</v>
      </c>
      <c r="R16" s="18"/>
      <c r="S16" s="18">
        <v>0.59169550173010399</v>
      </c>
      <c r="T16" s="18">
        <v>0.67910447761194004</v>
      </c>
      <c r="U16" s="18">
        <v>0.483870967741935</v>
      </c>
      <c r="V16" s="18">
        <v>0.53333333333333299</v>
      </c>
      <c r="W16" s="18">
        <v>0.55462184873949605</v>
      </c>
      <c r="X16" s="18">
        <v>0.58333333333333304</v>
      </c>
      <c r="Y16" s="18">
        <v>0.62616822429906505</v>
      </c>
      <c r="Z16" s="18">
        <v>0.66666666666666696</v>
      </c>
      <c r="AA16" s="18">
        <v>0.57232704402515699</v>
      </c>
      <c r="AB16" s="18">
        <v>0.59574468085106402</v>
      </c>
      <c r="AC16" s="18">
        <v>0.36764705882352899</v>
      </c>
      <c r="AD16" s="18">
        <v>0.78260869565217395</v>
      </c>
      <c r="AE16" s="18"/>
      <c r="AF16" s="18">
        <v>0.55708908406524504</v>
      </c>
      <c r="AG16" s="18">
        <v>0.61478599221789898</v>
      </c>
      <c r="AH16" s="18"/>
      <c r="AI16" s="18">
        <v>0.54661016949152497</v>
      </c>
      <c r="AJ16" s="18">
        <v>0.53246753246753298</v>
      </c>
      <c r="AK16" s="18">
        <v>0.55202312138728304</v>
      </c>
      <c r="AL16" s="18"/>
      <c r="AM16" s="18">
        <v>0.51470588235294101</v>
      </c>
      <c r="AN16" s="18">
        <v>0.42307692307692302</v>
      </c>
      <c r="AO16" s="18">
        <v>0.57037037037036997</v>
      </c>
      <c r="AP16" s="18"/>
      <c r="AQ16" s="18">
        <v>0.67994100294985205</v>
      </c>
      <c r="AR16" s="18">
        <v>0.47968749999999999</v>
      </c>
      <c r="AS16" s="18"/>
      <c r="AT16" s="18">
        <v>0.62462462462462498</v>
      </c>
      <c r="AU16" s="18">
        <v>0.57351407716371205</v>
      </c>
      <c r="AV16" s="18"/>
      <c r="AW16" s="18">
        <v>0.46175637393767699</v>
      </c>
      <c r="AX16" s="18">
        <v>0.62539349422875101</v>
      </c>
      <c r="AY16" s="18"/>
      <c r="AZ16" s="18">
        <v>0.487084870848708</v>
      </c>
      <c r="BA16" s="18">
        <v>0.64736842105263204</v>
      </c>
      <c r="BB16" s="18"/>
      <c r="BC16" s="18">
        <v>0.54597701149425304</v>
      </c>
      <c r="BD16" s="18">
        <v>0.50869565217391299</v>
      </c>
      <c r="BE16" s="18"/>
      <c r="BF16" s="18">
        <v>0.69117647058823495</v>
      </c>
      <c r="BG16" s="18">
        <v>0.45283018867924502</v>
      </c>
      <c r="BH16" s="18"/>
      <c r="BI16" s="18">
        <v>0.42753623188405798</v>
      </c>
      <c r="BJ16" s="18">
        <v>0.60393498716852001</v>
      </c>
      <c r="BK16" s="18"/>
      <c r="BL16" s="18">
        <v>0.51287128712871299</v>
      </c>
      <c r="BM16" s="18">
        <v>0.63383838383838398</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521</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0.26399394856278402</v>
      </c>
      <c r="D8" s="13">
        <v>0.26645264847512001</v>
      </c>
      <c r="E8" s="13">
        <v>0.25867052023121401</v>
      </c>
      <c r="F8" s="13"/>
      <c r="G8" s="13">
        <v>0.35359116022099402</v>
      </c>
      <c r="H8" s="13">
        <v>0.29691876750700302</v>
      </c>
      <c r="I8" s="13">
        <v>0.287822878228782</v>
      </c>
      <c r="J8" s="13">
        <v>0.222748815165877</v>
      </c>
      <c r="K8" s="13">
        <v>0.18320610687022901</v>
      </c>
      <c r="L8" s="13">
        <v>0.175438596491228</v>
      </c>
      <c r="M8" s="13"/>
      <c r="N8" s="13">
        <v>0.257446808510638</v>
      </c>
      <c r="O8" s="13">
        <v>0.26764705882352902</v>
      </c>
      <c r="P8" s="13">
        <v>0.224719101123595</v>
      </c>
      <c r="Q8" s="13">
        <v>0.28213166144200602</v>
      </c>
      <c r="R8" s="13"/>
      <c r="S8" s="13">
        <v>0.27335640138408301</v>
      </c>
      <c r="T8" s="13">
        <v>0.21641791044776101</v>
      </c>
      <c r="U8" s="13">
        <v>0.27419354838709697</v>
      </c>
      <c r="V8" s="13">
        <v>0.22857142857142901</v>
      </c>
      <c r="W8" s="13">
        <v>0.26050420168067201</v>
      </c>
      <c r="X8" s="13">
        <v>0.310606060606061</v>
      </c>
      <c r="Y8" s="13">
        <v>0.20560747663551401</v>
      </c>
      <c r="Z8" s="13">
        <v>0.3</v>
      </c>
      <c r="AA8" s="13">
        <v>0.28930817610062898</v>
      </c>
      <c r="AB8" s="13">
        <v>0.27659574468085102</v>
      </c>
      <c r="AC8" s="13">
        <v>0.308823529411765</v>
      </c>
      <c r="AD8" s="13">
        <v>0.173913043478261</v>
      </c>
      <c r="AE8" s="13"/>
      <c r="AF8" s="13">
        <v>0.28607277289836902</v>
      </c>
      <c r="AG8" s="13">
        <v>0.22957198443579799</v>
      </c>
      <c r="AH8" s="13"/>
      <c r="AI8" s="13">
        <v>0.26271186440678002</v>
      </c>
      <c r="AJ8" s="13">
        <v>0.35064935064935099</v>
      </c>
      <c r="AK8" s="13">
        <v>0.25433526011560698</v>
      </c>
      <c r="AL8" s="13"/>
      <c r="AM8" s="13">
        <v>0.35294117647058798</v>
      </c>
      <c r="AN8" s="13">
        <v>0.36538461538461497</v>
      </c>
      <c r="AO8" s="13">
        <v>0.19259259259259301</v>
      </c>
      <c r="AP8" s="13"/>
      <c r="AQ8" s="13">
        <v>0.287610619469027</v>
      </c>
      <c r="AR8" s="13">
        <v>0.23906250000000001</v>
      </c>
      <c r="AS8" s="13"/>
      <c r="AT8" s="13">
        <v>0.26426426426426403</v>
      </c>
      <c r="AU8" s="13">
        <v>0.26798748696558899</v>
      </c>
      <c r="AV8" s="13"/>
      <c r="AW8" s="13">
        <v>0.30594900849858397</v>
      </c>
      <c r="AX8" s="13">
        <v>0.24973767051416601</v>
      </c>
      <c r="AY8" s="13"/>
      <c r="AZ8" s="13">
        <v>0.25276752767527699</v>
      </c>
      <c r="BA8" s="13">
        <v>0.27105263157894699</v>
      </c>
      <c r="BB8" s="13"/>
      <c r="BC8" s="13">
        <v>0.28448275862069</v>
      </c>
      <c r="BD8" s="13">
        <v>0.217391304347826</v>
      </c>
      <c r="BE8" s="13"/>
      <c r="BF8" s="13">
        <v>0.25735294117647101</v>
      </c>
      <c r="BG8" s="13">
        <v>0.30188679245283001</v>
      </c>
      <c r="BH8" s="13"/>
      <c r="BI8" s="13">
        <v>0.35507246376811602</v>
      </c>
      <c r="BJ8" s="13">
        <v>0.24893071000855399</v>
      </c>
      <c r="BK8" s="13"/>
      <c r="BL8" s="13">
        <v>0.30297029702970302</v>
      </c>
      <c r="BM8" s="13">
        <v>0.23737373737373699</v>
      </c>
    </row>
    <row r="9" spans="2:65" x14ac:dyDescent="0.3">
      <c r="B9" s="14" t="s">
        <v>71</v>
      </c>
      <c r="C9" s="13">
        <v>0.41301059001512902</v>
      </c>
      <c r="D9" s="13">
        <v>0.42375601926163697</v>
      </c>
      <c r="E9" s="13">
        <v>0.40462427745664697</v>
      </c>
      <c r="F9" s="13"/>
      <c r="G9" s="13">
        <v>0.39226519337016602</v>
      </c>
      <c r="H9" s="13">
        <v>0.41456582633053202</v>
      </c>
      <c r="I9" s="13">
        <v>0.45018450184501801</v>
      </c>
      <c r="J9" s="13">
        <v>0.40758293838862603</v>
      </c>
      <c r="K9" s="13">
        <v>0.43511450381679401</v>
      </c>
      <c r="L9" s="13">
        <v>0.36257309941520499</v>
      </c>
      <c r="M9" s="13"/>
      <c r="N9" s="13">
        <v>0.42978723404255298</v>
      </c>
      <c r="O9" s="13">
        <v>0.379411764705882</v>
      </c>
      <c r="P9" s="13">
        <v>0.44382022471910099</v>
      </c>
      <c r="Q9" s="13">
        <v>0.40752351097178702</v>
      </c>
      <c r="R9" s="13"/>
      <c r="S9" s="13">
        <v>0.43598615916955002</v>
      </c>
      <c r="T9" s="13">
        <v>0.43283582089552203</v>
      </c>
      <c r="U9" s="13">
        <v>0.43548387096774199</v>
      </c>
      <c r="V9" s="13">
        <v>0.40952380952381001</v>
      </c>
      <c r="W9" s="13">
        <v>0.436974789915966</v>
      </c>
      <c r="X9" s="13">
        <v>0.41666666666666702</v>
      </c>
      <c r="Y9" s="13">
        <v>0.43925233644859801</v>
      </c>
      <c r="Z9" s="13">
        <v>0.36666666666666697</v>
      </c>
      <c r="AA9" s="13">
        <v>0.35849056603773599</v>
      </c>
      <c r="AB9" s="13">
        <v>0.40425531914893598</v>
      </c>
      <c r="AC9" s="13">
        <v>0.308823529411765</v>
      </c>
      <c r="AD9" s="13">
        <v>0.47826086956521702</v>
      </c>
      <c r="AE9" s="13"/>
      <c r="AF9" s="13">
        <v>0.407779171894605</v>
      </c>
      <c r="AG9" s="13">
        <v>0.42217898832684803</v>
      </c>
      <c r="AH9" s="13"/>
      <c r="AI9" s="13">
        <v>0.45762711864406802</v>
      </c>
      <c r="AJ9" s="13">
        <v>0.32467532467532501</v>
      </c>
      <c r="AK9" s="13">
        <v>0.42774566473988401</v>
      </c>
      <c r="AL9" s="13"/>
      <c r="AM9" s="13">
        <v>0.45588235294117602</v>
      </c>
      <c r="AN9" s="13">
        <v>0.34615384615384598</v>
      </c>
      <c r="AO9" s="13">
        <v>0.47407407407407398</v>
      </c>
      <c r="AP9" s="13"/>
      <c r="AQ9" s="13">
        <v>0.43067846607669602</v>
      </c>
      <c r="AR9" s="13">
        <v>0.39531250000000001</v>
      </c>
      <c r="AS9" s="13"/>
      <c r="AT9" s="13">
        <v>0.44444444444444398</v>
      </c>
      <c r="AU9" s="13">
        <v>0.40145985401459899</v>
      </c>
      <c r="AV9" s="13"/>
      <c r="AW9" s="13">
        <v>0.42209631728045299</v>
      </c>
      <c r="AX9" s="13">
        <v>0.409233997901364</v>
      </c>
      <c r="AY9" s="13"/>
      <c r="AZ9" s="13">
        <v>0.398523985239852</v>
      </c>
      <c r="BA9" s="13">
        <v>0.42763157894736797</v>
      </c>
      <c r="BB9" s="13"/>
      <c r="BC9" s="13">
        <v>0.42241379310344801</v>
      </c>
      <c r="BD9" s="13">
        <v>0.426086956521739</v>
      </c>
      <c r="BE9" s="13"/>
      <c r="BF9" s="13">
        <v>0.441176470588235</v>
      </c>
      <c r="BG9" s="13">
        <v>0.410377358490566</v>
      </c>
      <c r="BH9" s="13"/>
      <c r="BI9" s="13">
        <v>0.39855072463768099</v>
      </c>
      <c r="BJ9" s="13">
        <v>0.41830624465354999</v>
      </c>
      <c r="BK9" s="13"/>
      <c r="BL9" s="13">
        <v>0.40990099009900999</v>
      </c>
      <c r="BM9" s="13">
        <v>0.419191919191919</v>
      </c>
    </row>
    <row r="10" spans="2:65" x14ac:dyDescent="0.3">
      <c r="B10" s="14" t="s">
        <v>401</v>
      </c>
      <c r="C10" s="13">
        <v>0.16338880484115001</v>
      </c>
      <c r="D10" s="13">
        <v>0.14927768860353099</v>
      </c>
      <c r="E10" s="13">
        <v>0.17774566473988401</v>
      </c>
      <c r="F10" s="13"/>
      <c r="G10" s="13">
        <v>0.15469613259668499</v>
      </c>
      <c r="H10" s="13">
        <v>0.15686274509803899</v>
      </c>
      <c r="I10" s="13">
        <v>0.12915129151291499</v>
      </c>
      <c r="J10" s="13">
        <v>0.17061611374407601</v>
      </c>
      <c r="K10" s="13">
        <v>0.18320610687022901</v>
      </c>
      <c r="L10" s="13">
        <v>0.216374269005848</v>
      </c>
      <c r="M10" s="13"/>
      <c r="N10" s="13">
        <v>0.18510638297872301</v>
      </c>
      <c r="O10" s="13">
        <v>0.14705882352941199</v>
      </c>
      <c r="P10" s="13">
        <v>0.15730337078651699</v>
      </c>
      <c r="Q10" s="13">
        <v>0.156739811912226</v>
      </c>
      <c r="R10" s="13"/>
      <c r="S10" s="13">
        <v>0.14532871972318301</v>
      </c>
      <c r="T10" s="13">
        <v>0.17910447761194001</v>
      </c>
      <c r="U10" s="13">
        <v>0.14516129032258099</v>
      </c>
      <c r="V10" s="13">
        <v>0.19047619047618999</v>
      </c>
      <c r="W10" s="13">
        <v>0.11764705882352899</v>
      </c>
      <c r="X10" s="13">
        <v>0.13636363636363599</v>
      </c>
      <c r="Y10" s="13">
        <v>0.177570093457944</v>
      </c>
      <c r="Z10" s="13">
        <v>0.133333333333333</v>
      </c>
      <c r="AA10" s="13">
        <v>0.169811320754717</v>
      </c>
      <c r="AB10" s="13">
        <v>0.180851063829787</v>
      </c>
      <c r="AC10" s="13">
        <v>0.220588235294118</v>
      </c>
      <c r="AD10" s="13">
        <v>0.30434782608695699</v>
      </c>
      <c r="AE10" s="13"/>
      <c r="AF10" s="13">
        <v>0.159347553324969</v>
      </c>
      <c r="AG10" s="13">
        <v>0.16926070038910501</v>
      </c>
      <c r="AH10" s="13"/>
      <c r="AI10" s="13">
        <v>0.13135593220339001</v>
      </c>
      <c r="AJ10" s="13">
        <v>0.15584415584415601</v>
      </c>
      <c r="AK10" s="13">
        <v>0.179190751445087</v>
      </c>
      <c r="AL10" s="13"/>
      <c r="AM10" s="13">
        <v>7.3529411764705899E-2</v>
      </c>
      <c r="AN10" s="13">
        <v>0.15384615384615399</v>
      </c>
      <c r="AO10" s="13">
        <v>0.155555555555556</v>
      </c>
      <c r="AP10" s="13"/>
      <c r="AQ10" s="13">
        <v>0.144542772861357</v>
      </c>
      <c r="AR10" s="13">
        <v>0.18281249999999999</v>
      </c>
      <c r="AS10" s="13"/>
      <c r="AT10" s="13">
        <v>0.15015015015015001</v>
      </c>
      <c r="AU10" s="13">
        <v>0.165797705943691</v>
      </c>
      <c r="AV10" s="13"/>
      <c r="AW10" s="13">
        <v>0.16430594900849901</v>
      </c>
      <c r="AX10" s="13">
        <v>0.162644281217209</v>
      </c>
      <c r="AY10" s="13"/>
      <c r="AZ10" s="13">
        <v>0.17527675276752799</v>
      </c>
      <c r="BA10" s="13">
        <v>0.15263157894736801</v>
      </c>
      <c r="BB10" s="13"/>
      <c r="BC10" s="13">
        <v>0.16666666666666699</v>
      </c>
      <c r="BD10" s="13">
        <v>0.16086956521739099</v>
      </c>
      <c r="BE10" s="13"/>
      <c r="BF10" s="13">
        <v>0.161764705882353</v>
      </c>
      <c r="BG10" s="13">
        <v>0.169811320754717</v>
      </c>
      <c r="BH10" s="13"/>
      <c r="BI10" s="13">
        <v>0.101449275362319</v>
      </c>
      <c r="BJ10" s="13">
        <v>0.17023096663815199</v>
      </c>
      <c r="BK10" s="13"/>
      <c r="BL10" s="13">
        <v>0.14257425742574301</v>
      </c>
      <c r="BM10" s="13">
        <v>0.17297979797979801</v>
      </c>
    </row>
    <row r="11" spans="2:65" x14ac:dyDescent="0.3">
      <c r="B11" s="14" t="s">
        <v>73</v>
      </c>
      <c r="C11" s="13">
        <v>8.01815431164902E-2</v>
      </c>
      <c r="D11" s="13">
        <v>9.6308186195826706E-2</v>
      </c>
      <c r="E11" s="13">
        <v>6.6473988439306395E-2</v>
      </c>
      <c r="F11" s="13"/>
      <c r="G11" s="13">
        <v>6.0773480662983402E-2</v>
      </c>
      <c r="H11" s="13">
        <v>4.7619047619047603E-2</v>
      </c>
      <c r="I11" s="13">
        <v>5.9040590405904099E-2</v>
      </c>
      <c r="J11" s="13">
        <v>0.109004739336493</v>
      </c>
      <c r="K11" s="13">
        <v>9.9236641221374003E-2</v>
      </c>
      <c r="L11" s="13">
        <v>0.15204678362573101</v>
      </c>
      <c r="M11" s="13"/>
      <c r="N11" s="13">
        <v>5.5319148936170202E-2</v>
      </c>
      <c r="O11" s="13">
        <v>0.120588235294118</v>
      </c>
      <c r="P11" s="13">
        <v>8.98876404494382E-2</v>
      </c>
      <c r="Q11" s="13">
        <v>6.8965517241379296E-2</v>
      </c>
      <c r="R11" s="13"/>
      <c r="S11" s="13">
        <v>7.9584775086505202E-2</v>
      </c>
      <c r="T11" s="13">
        <v>6.7164179104477598E-2</v>
      </c>
      <c r="U11" s="13">
        <v>4.8387096774193498E-2</v>
      </c>
      <c r="V11" s="13">
        <v>0.114285714285714</v>
      </c>
      <c r="W11" s="13">
        <v>0.109243697478992</v>
      </c>
      <c r="X11" s="13">
        <v>5.3030303030302997E-2</v>
      </c>
      <c r="Y11" s="13">
        <v>9.34579439252336E-2</v>
      </c>
      <c r="Z11" s="13">
        <v>6.6666666666666693E-2</v>
      </c>
      <c r="AA11" s="13">
        <v>7.5471698113207503E-2</v>
      </c>
      <c r="AB11" s="13">
        <v>8.5106382978723402E-2</v>
      </c>
      <c r="AC11" s="13">
        <v>0.10294117647058799</v>
      </c>
      <c r="AD11" s="13">
        <v>0</v>
      </c>
      <c r="AE11" s="13"/>
      <c r="AF11" s="13">
        <v>7.15181932245922E-2</v>
      </c>
      <c r="AG11" s="13">
        <v>9.3385214007782102E-2</v>
      </c>
      <c r="AH11" s="13"/>
      <c r="AI11" s="13">
        <v>7.2033898305084706E-2</v>
      </c>
      <c r="AJ11" s="13">
        <v>0.11688311688311701</v>
      </c>
      <c r="AK11" s="13">
        <v>6.06936416184971E-2</v>
      </c>
      <c r="AL11" s="13"/>
      <c r="AM11" s="13">
        <v>4.4117647058823498E-2</v>
      </c>
      <c r="AN11" s="13">
        <v>7.69230769230769E-2</v>
      </c>
      <c r="AO11" s="13">
        <v>0.10370370370370401</v>
      </c>
      <c r="AP11" s="13"/>
      <c r="AQ11" s="13">
        <v>6.4896755162241901E-2</v>
      </c>
      <c r="AR11" s="13">
        <v>9.5312499999999994E-2</v>
      </c>
      <c r="AS11" s="13"/>
      <c r="AT11" s="13">
        <v>6.9069069069069094E-2</v>
      </c>
      <c r="AU11" s="13">
        <v>8.3420229405630902E-2</v>
      </c>
      <c r="AV11" s="13"/>
      <c r="AW11" s="13">
        <v>5.9490084985835703E-2</v>
      </c>
      <c r="AX11" s="13">
        <v>8.9192025183630605E-2</v>
      </c>
      <c r="AY11" s="13"/>
      <c r="AZ11" s="13">
        <v>9.2250922509225106E-2</v>
      </c>
      <c r="BA11" s="13">
        <v>7.2368421052631596E-2</v>
      </c>
      <c r="BB11" s="13"/>
      <c r="BC11" s="13">
        <v>6.6091954022988494E-2</v>
      </c>
      <c r="BD11" s="13">
        <v>9.5652173913043495E-2</v>
      </c>
      <c r="BE11" s="13"/>
      <c r="BF11" s="13">
        <v>8.0882352941176502E-2</v>
      </c>
      <c r="BG11" s="13">
        <v>5.6603773584905703E-2</v>
      </c>
      <c r="BH11" s="13"/>
      <c r="BI11" s="13">
        <v>7.2463768115942004E-2</v>
      </c>
      <c r="BJ11" s="13">
        <v>8.1266039349871699E-2</v>
      </c>
      <c r="BK11" s="13"/>
      <c r="BL11" s="13">
        <v>7.7227722772277199E-2</v>
      </c>
      <c r="BM11" s="13">
        <v>8.20707070707071E-2</v>
      </c>
    </row>
    <row r="12" spans="2:65" x14ac:dyDescent="0.3">
      <c r="B12" s="14" t="s">
        <v>402</v>
      </c>
      <c r="C12" s="13">
        <v>4.5385779122541603E-2</v>
      </c>
      <c r="D12" s="13">
        <v>4.49438202247191E-2</v>
      </c>
      <c r="E12" s="13">
        <v>4.6242774566474E-2</v>
      </c>
      <c r="F12" s="13"/>
      <c r="G12" s="13">
        <v>2.7624309392265199E-2</v>
      </c>
      <c r="H12" s="13">
        <v>5.3221288515406202E-2</v>
      </c>
      <c r="I12" s="13">
        <v>4.7970479704797099E-2</v>
      </c>
      <c r="J12" s="13">
        <v>3.7914691943128E-2</v>
      </c>
      <c r="K12" s="13">
        <v>4.58015267175573E-2</v>
      </c>
      <c r="L12" s="13">
        <v>5.2631578947368397E-2</v>
      </c>
      <c r="M12" s="13"/>
      <c r="N12" s="13">
        <v>4.4680851063829803E-2</v>
      </c>
      <c r="O12" s="13">
        <v>3.8235294117647103E-2</v>
      </c>
      <c r="P12" s="13">
        <v>6.7415730337078594E-2</v>
      </c>
      <c r="Q12" s="13">
        <v>4.3887147335423198E-2</v>
      </c>
      <c r="R12" s="13"/>
      <c r="S12" s="13">
        <v>5.1903114186851201E-2</v>
      </c>
      <c r="T12" s="13">
        <v>3.7313432835820899E-2</v>
      </c>
      <c r="U12" s="13">
        <v>0</v>
      </c>
      <c r="V12" s="13">
        <v>2.8571428571428598E-2</v>
      </c>
      <c r="W12" s="13">
        <v>4.20168067226891E-2</v>
      </c>
      <c r="X12" s="13">
        <v>2.27272727272727E-2</v>
      </c>
      <c r="Y12" s="13">
        <v>5.60747663551402E-2</v>
      </c>
      <c r="Z12" s="13">
        <v>0.1</v>
      </c>
      <c r="AA12" s="13">
        <v>6.9182389937106903E-2</v>
      </c>
      <c r="AB12" s="13">
        <v>4.2553191489361701E-2</v>
      </c>
      <c r="AC12" s="13">
        <v>5.8823529411764698E-2</v>
      </c>
      <c r="AD12" s="13">
        <v>4.3478260869565202E-2</v>
      </c>
      <c r="AE12" s="13"/>
      <c r="AF12" s="13">
        <v>5.1442910915934802E-2</v>
      </c>
      <c r="AG12" s="13">
        <v>3.5019455252918302E-2</v>
      </c>
      <c r="AH12" s="13"/>
      <c r="AI12" s="13">
        <v>5.93220338983051E-2</v>
      </c>
      <c r="AJ12" s="13">
        <v>3.8961038961039002E-2</v>
      </c>
      <c r="AK12" s="13">
        <v>4.6242774566474E-2</v>
      </c>
      <c r="AL12" s="13"/>
      <c r="AM12" s="13">
        <v>7.3529411764705899E-2</v>
      </c>
      <c r="AN12" s="13">
        <v>5.7692307692307702E-2</v>
      </c>
      <c r="AO12" s="13">
        <v>3.7037037037037E-2</v>
      </c>
      <c r="AP12" s="13"/>
      <c r="AQ12" s="13">
        <v>3.9823008849557501E-2</v>
      </c>
      <c r="AR12" s="13">
        <v>5.1562499999999997E-2</v>
      </c>
      <c r="AS12" s="13"/>
      <c r="AT12" s="13">
        <v>3.6036036036036001E-2</v>
      </c>
      <c r="AU12" s="13">
        <v>4.9009384775808101E-2</v>
      </c>
      <c r="AV12" s="13"/>
      <c r="AW12" s="13">
        <v>2.54957507082153E-2</v>
      </c>
      <c r="AX12" s="13">
        <v>5.1416579223504698E-2</v>
      </c>
      <c r="AY12" s="13"/>
      <c r="AZ12" s="13">
        <v>5.1660516605166101E-2</v>
      </c>
      <c r="BA12" s="13">
        <v>4.07894736842105E-2</v>
      </c>
      <c r="BB12" s="13"/>
      <c r="BC12" s="13">
        <v>4.5977011494252901E-2</v>
      </c>
      <c r="BD12" s="13">
        <v>5.21739130434783E-2</v>
      </c>
      <c r="BE12" s="13"/>
      <c r="BF12" s="13">
        <v>5.1470588235294101E-2</v>
      </c>
      <c r="BG12" s="13">
        <v>4.2452830188679201E-2</v>
      </c>
      <c r="BH12" s="13"/>
      <c r="BI12" s="13">
        <v>5.7971014492753603E-2</v>
      </c>
      <c r="BJ12" s="13">
        <v>4.4482463644140303E-2</v>
      </c>
      <c r="BK12" s="13"/>
      <c r="BL12" s="13">
        <v>3.9603960396039598E-2</v>
      </c>
      <c r="BM12" s="13">
        <v>5.0505050505050497E-2</v>
      </c>
    </row>
    <row r="13" spans="2:65" x14ac:dyDescent="0.3">
      <c r="B13" s="14" t="s">
        <v>91</v>
      </c>
      <c r="C13" s="13">
        <v>3.4039334341906202E-2</v>
      </c>
      <c r="D13" s="13">
        <v>1.92616372391653E-2</v>
      </c>
      <c r="E13" s="13">
        <v>4.6242774566474E-2</v>
      </c>
      <c r="F13" s="13"/>
      <c r="G13" s="13">
        <v>1.1049723756906099E-2</v>
      </c>
      <c r="H13" s="13">
        <v>3.0812324929972001E-2</v>
      </c>
      <c r="I13" s="13">
        <v>2.5830258302582999E-2</v>
      </c>
      <c r="J13" s="13">
        <v>5.2132701421800903E-2</v>
      </c>
      <c r="K13" s="13">
        <v>5.34351145038168E-2</v>
      </c>
      <c r="L13" s="13">
        <v>4.0935672514619902E-2</v>
      </c>
      <c r="M13" s="13"/>
      <c r="N13" s="13">
        <v>2.7659574468085101E-2</v>
      </c>
      <c r="O13" s="13">
        <v>4.7058823529411799E-2</v>
      </c>
      <c r="P13" s="13">
        <v>1.6853932584269701E-2</v>
      </c>
      <c r="Q13" s="13">
        <v>4.0752351097178702E-2</v>
      </c>
      <c r="R13" s="13"/>
      <c r="S13" s="13">
        <v>1.3840830449827E-2</v>
      </c>
      <c r="T13" s="13">
        <v>6.7164179104477598E-2</v>
      </c>
      <c r="U13" s="13">
        <v>9.6774193548387094E-2</v>
      </c>
      <c r="V13" s="13">
        <v>2.8571428571428598E-2</v>
      </c>
      <c r="W13" s="13">
        <v>3.3613445378151301E-2</v>
      </c>
      <c r="X13" s="13">
        <v>6.0606060606060601E-2</v>
      </c>
      <c r="Y13" s="13">
        <v>2.80373831775701E-2</v>
      </c>
      <c r="Z13" s="13">
        <v>3.3333333333333298E-2</v>
      </c>
      <c r="AA13" s="13">
        <v>3.77358490566038E-2</v>
      </c>
      <c r="AB13" s="13">
        <v>1.0638297872340399E-2</v>
      </c>
      <c r="AC13" s="13">
        <v>0</v>
      </c>
      <c r="AD13" s="13">
        <v>0</v>
      </c>
      <c r="AE13" s="13"/>
      <c r="AF13" s="13">
        <v>2.38393977415307E-2</v>
      </c>
      <c r="AG13" s="13">
        <v>5.0583657587548597E-2</v>
      </c>
      <c r="AH13" s="13"/>
      <c r="AI13" s="13">
        <v>1.6949152542372899E-2</v>
      </c>
      <c r="AJ13" s="13">
        <v>1.2987012987013E-2</v>
      </c>
      <c r="AK13" s="13">
        <v>3.17919075144509E-2</v>
      </c>
      <c r="AL13" s="13"/>
      <c r="AM13" s="13">
        <v>0</v>
      </c>
      <c r="AN13" s="13">
        <v>0</v>
      </c>
      <c r="AO13" s="13">
        <v>3.7037037037037E-2</v>
      </c>
      <c r="AP13" s="13"/>
      <c r="AQ13" s="13">
        <v>3.2448377581120902E-2</v>
      </c>
      <c r="AR13" s="13">
        <v>3.5937499999999997E-2</v>
      </c>
      <c r="AS13" s="13"/>
      <c r="AT13" s="13">
        <v>3.6036036036036001E-2</v>
      </c>
      <c r="AU13" s="13">
        <v>3.2325338894681997E-2</v>
      </c>
      <c r="AV13" s="13"/>
      <c r="AW13" s="13">
        <v>2.2662889518413599E-2</v>
      </c>
      <c r="AX13" s="13">
        <v>3.77754459601259E-2</v>
      </c>
      <c r="AY13" s="13"/>
      <c r="AZ13" s="13">
        <v>2.9520295202952001E-2</v>
      </c>
      <c r="BA13" s="13">
        <v>3.5526315789473698E-2</v>
      </c>
      <c r="BB13" s="13"/>
      <c r="BC13" s="13">
        <v>1.4367816091954E-2</v>
      </c>
      <c r="BD13" s="13">
        <v>4.7826086956521699E-2</v>
      </c>
      <c r="BE13" s="13"/>
      <c r="BF13" s="13">
        <v>7.3529411764705899E-3</v>
      </c>
      <c r="BG13" s="13">
        <v>1.88679245283019E-2</v>
      </c>
      <c r="BH13" s="13"/>
      <c r="BI13" s="13">
        <v>1.4492753623188401E-2</v>
      </c>
      <c r="BJ13" s="13">
        <v>3.6783575705731403E-2</v>
      </c>
      <c r="BK13" s="13"/>
      <c r="BL13" s="13">
        <v>2.7722772277227699E-2</v>
      </c>
      <c r="BM13" s="13">
        <v>3.7878787878787901E-2</v>
      </c>
    </row>
    <row r="14" spans="2:65" x14ac:dyDescent="0.3">
      <c r="B14" s="14" t="s">
        <v>76</v>
      </c>
      <c r="C14" s="17">
        <v>0.67700453857791199</v>
      </c>
      <c r="D14" s="17">
        <v>0.69020866773675804</v>
      </c>
      <c r="E14" s="17">
        <v>0.66329479768786104</v>
      </c>
      <c r="F14" s="17"/>
      <c r="G14" s="17">
        <v>0.74585635359115998</v>
      </c>
      <c r="H14" s="17">
        <v>0.71148459383753504</v>
      </c>
      <c r="I14" s="17">
        <v>0.73800738007380096</v>
      </c>
      <c r="J14" s="17">
        <v>0.63033175355450199</v>
      </c>
      <c r="K14" s="17">
        <v>0.61832061068702304</v>
      </c>
      <c r="L14" s="17">
        <v>0.53801169590643305</v>
      </c>
      <c r="M14" s="17"/>
      <c r="N14" s="17">
        <v>0.68723404255319198</v>
      </c>
      <c r="O14" s="17">
        <v>0.64705882352941202</v>
      </c>
      <c r="P14" s="17">
        <v>0.66853932584269704</v>
      </c>
      <c r="Q14" s="17">
        <v>0.68965517241379304</v>
      </c>
      <c r="R14" s="17"/>
      <c r="S14" s="17">
        <v>0.70934256055363298</v>
      </c>
      <c r="T14" s="17">
        <v>0.64925373134328401</v>
      </c>
      <c r="U14" s="17">
        <v>0.70967741935483897</v>
      </c>
      <c r="V14" s="17">
        <v>0.63809523809523805</v>
      </c>
      <c r="W14" s="17">
        <v>0.69747899159663895</v>
      </c>
      <c r="X14" s="17">
        <v>0.72727272727272696</v>
      </c>
      <c r="Y14" s="17">
        <v>0.644859813084112</v>
      </c>
      <c r="Z14" s="17">
        <v>0.66666666666666696</v>
      </c>
      <c r="AA14" s="17">
        <v>0.64779874213836497</v>
      </c>
      <c r="AB14" s="17">
        <v>0.680851063829787</v>
      </c>
      <c r="AC14" s="17">
        <v>0.61764705882352899</v>
      </c>
      <c r="AD14" s="17">
        <v>0.65217391304347805</v>
      </c>
      <c r="AE14" s="17"/>
      <c r="AF14" s="17">
        <v>0.69385194479297396</v>
      </c>
      <c r="AG14" s="17">
        <v>0.65175097276264604</v>
      </c>
      <c r="AH14" s="17"/>
      <c r="AI14" s="17">
        <v>0.72033898305084798</v>
      </c>
      <c r="AJ14" s="17">
        <v>0.67532467532467499</v>
      </c>
      <c r="AK14" s="17">
        <v>0.68208092485549099</v>
      </c>
      <c r="AL14" s="17"/>
      <c r="AM14" s="17">
        <v>0.80882352941176505</v>
      </c>
      <c r="AN14" s="17">
        <v>0.71153846153846101</v>
      </c>
      <c r="AO14" s="17">
        <v>0.66666666666666696</v>
      </c>
      <c r="AP14" s="17"/>
      <c r="AQ14" s="17">
        <v>0.71828908554572302</v>
      </c>
      <c r="AR14" s="17">
        <v>0.63437500000000002</v>
      </c>
      <c r="AS14" s="17"/>
      <c r="AT14" s="17">
        <v>0.70870870870870895</v>
      </c>
      <c r="AU14" s="17">
        <v>0.66944734098018799</v>
      </c>
      <c r="AV14" s="17"/>
      <c r="AW14" s="17">
        <v>0.72804532577903702</v>
      </c>
      <c r="AX14" s="17">
        <v>0.65897166841553001</v>
      </c>
      <c r="AY14" s="17"/>
      <c r="AZ14" s="17">
        <v>0.65129151291512899</v>
      </c>
      <c r="BA14" s="17">
        <v>0.69868421052631602</v>
      </c>
      <c r="BB14" s="17"/>
      <c r="BC14" s="17">
        <v>0.70689655172413801</v>
      </c>
      <c r="BD14" s="17">
        <v>0.64347826086956506</v>
      </c>
      <c r="BE14" s="17"/>
      <c r="BF14" s="17">
        <v>0.69852941176470595</v>
      </c>
      <c r="BG14" s="17">
        <v>0.71226415094339601</v>
      </c>
      <c r="BH14" s="17"/>
      <c r="BI14" s="17">
        <v>0.75362318840579701</v>
      </c>
      <c r="BJ14" s="17">
        <v>0.66723695466210398</v>
      </c>
      <c r="BK14" s="17"/>
      <c r="BL14" s="17">
        <v>0.71287128712871295</v>
      </c>
      <c r="BM14" s="17">
        <v>0.65656565656565702</v>
      </c>
    </row>
    <row r="15" spans="2:65" x14ac:dyDescent="0.3">
      <c r="B15" s="14" t="s">
        <v>77</v>
      </c>
      <c r="C15" s="17">
        <v>0.125567322239032</v>
      </c>
      <c r="D15" s="17">
        <v>0.141252006420546</v>
      </c>
      <c r="E15" s="17">
        <v>0.11271676300578</v>
      </c>
      <c r="F15" s="17"/>
      <c r="G15" s="17">
        <v>8.8397790055248601E-2</v>
      </c>
      <c r="H15" s="17">
        <v>0.10084033613445401</v>
      </c>
      <c r="I15" s="17">
        <v>0.107011070110701</v>
      </c>
      <c r="J15" s="17">
        <v>0.14691943127962101</v>
      </c>
      <c r="K15" s="17">
        <v>0.14503816793893101</v>
      </c>
      <c r="L15" s="17">
        <v>0.20467836257309899</v>
      </c>
      <c r="M15" s="17"/>
      <c r="N15" s="17">
        <v>0.1</v>
      </c>
      <c r="O15" s="17">
        <v>0.158823529411765</v>
      </c>
      <c r="P15" s="17">
        <v>0.15730337078651699</v>
      </c>
      <c r="Q15" s="17">
        <v>0.112852664576803</v>
      </c>
      <c r="R15" s="17"/>
      <c r="S15" s="17">
        <v>0.131487889273356</v>
      </c>
      <c r="T15" s="17">
        <v>0.104477611940299</v>
      </c>
      <c r="U15" s="17">
        <v>4.8387096774193498E-2</v>
      </c>
      <c r="V15" s="17">
        <v>0.14285714285714299</v>
      </c>
      <c r="W15" s="17">
        <v>0.151260504201681</v>
      </c>
      <c r="X15" s="17">
        <v>7.5757575757575801E-2</v>
      </c>
      <c r="Y15" s="17">
        <v>0.14953271028037399</v>
      </c>
      <c r="Z15" s="17">
        <v>0.16666666666666699</v>
      </c>
      <c r="AA15" s="17">
        <v>0.14465408805031399</v>
      </c>
      <c r="AB15" s="17">
        <v>0.12765957446808501</v>
      </c>
      <c r="AC15" s="17">
        <v>0.161764705882353</v>
      </c>
      <c r="AD15" s="17">
        <v>4.3478260869565202E-2</v>
      </c>
      <c r="AE15" s="17"/>
      <c r="AF15" s="17">
        <v>0.12296110414052699</v>
      </c>
      <c r="AG15" s="17">
        <v>0.12840466926069999</v>
      </c>
      <c r="AH15" s="17"/>
      <c r="AI15" s="17">
        <v>0.13135593220339001</v>
      </c>
      <c r="AJ15" s="17">
        <v>0.15584415584415601</v>
      </c>
      <c r="AK15" s="17">
        <v>0.106936416184971</v>
      </c>
      <c r="AL15" s="17"/>
      <c r="AM15" s="17">
        <v>0.11764705882352899</v>
      </c>
      <c r="AN15" s="17">
        <v>0.134615384615385</v>
      </c>
      <c r="AO15" s="17">
        <v>0.140740740740741</v>
      </c>
      <c r="AP15" s="17"/>
      <c r="AQ15" s="17">
        <v>0.104719764011799</v>
      </c>
      <c r="AR15" s="17">
        <v>0.14687500000000001</v>
      </c>
      <c r="AS15" s="17"/>
      <c r="AT15" s="17">
        <v>0.105105105105105</v>
      </c>
      <c r="AU15" s="17">
        <v>0.132429614181439</v>
      </c>
      <c r="AV15" s="17"/>
      <c r="AW15" s="17">
        <v>8.4985835694051007E-2</v>
      </c>
      <c r="AX15" s="17">
        <v>0.14060860440713499</v>
      </c>
      <c r="AY15" s="17"/>
      <c r="AZ15" s="17">
        <v>0.143911439114391</v>
      </c>
      <c r="BA15" s="17">
        <v>0.113157894736842</v>
      </c>
      <c r="BB15" s="17"/>
      <c r="BC15" s="17">
        <v>0.11206896551724101</v>
      </c>
      <c r="BD15" s="17">
        <v>0.147826086956522</v>
      </c>
      <c r="BE15" s="17"/>
      <c r="BF15" s="17">
        <v>0.13235294117647101</v>
      </c>
      <c r="BG15" s="17">
        <v>9.9056603773584898E-2</v>
      </c>
      <c r="BH15" s="17"/>
      <c r="BI15" s="17">
        <v>0.13043478260869601</v>
      </c>
      <c r="BJ15" s="17">
        <v>0.125748502994012</v>
      </c>
      <c r="BK15" s="17"/>
      <c r="BL15" s="17">
        <v>0.116831683168317</v>
      </c>
      <c r="BM15" s="17">
        <v>0.13257575757575801</v>
      </c>
    </row>
    <row r="16" spans="2:65" x14ac:dyDescent="0.3">
      <c r="B16" s="14" t="s">
        <v>78</v>
      </c>
      <c r="C16" s="18">
        <v>0.55143721633887999</v>
      </c>
      <c r="D16" s="18">
        <v>0.54895666131621201</v>
      </c>
      <c r="E16" s="18">
        <v>0.550578034682081</v>
      </c>
      <c r="F16" s="18"/>
      <c r="G16" s="18">
        <v>0.65745856353591203</v>
      </c>
      <c r="H16" s="18">
        <v>0.61064425770308095</v>
      </c>
      <c r="I16" s="18">
        <v>0.63099630996309997</v>
      </c>
      <c r="J16" s="18">
        <v>0.48341232227488101</v>
      </c>
      <c r="K16" s="18">
        <v>0.473282442748092</v>
      </c>
      <c r="L16" s="18">
        <v>0.33333333333333298</v>
      </c>
      <c r="M16" s="18"/>
      <c r="N16" s="18">
        <v>0.587234042553192</v>
      </c>
      <c r="O16" s="18">
        <v>0.48823529411764699</v>
      </c>
      <c r="P16" s="18">
        <v>0.51123595505618002</v>
      </c>
      <c r="Q16" s="18">
        <v>0.57680250783699105</v>
      </c>
      <c r="R16" s="18"/>
      <c r="S16" s="18">
        <v>0.57785467128027701</v>
      </c>
      <c r="T16" s="18">
        <v>0.54477611940298498</v>
      </c>
      <c r="U16" s="18">
        <v>0.66129032258064502</v>
      </c>
      <c r="V16" s="18">
        <v>0.49523809523809498</v>
      </c>
      <c r="W16" s="18">
        <v>0.54621848739495804</v>
      </c>
      <c r="X16" s="18">
        <v>0.65151515151515105</v>
      </c>
      <c r="Y16" s="18">
        <v>0.49532710280373798</v>
      </c>
      <c r="Z16" s="18">
        <v>0.5</v>
      </c>
      <c r="AA16" s="18">
        <v>0.50314465408804998</v>
      </c>
      <c r="AB16" s="18">
        <v>0.55319148936170204</v>
      </c>
      <c r="AC16" s="18">
        <v>0.45588235294117702</v>
      </c>
      <c r="AD16" s="18">
        <v>0.60869565217391297</v>
      </c>
      <c r="AE16" s="18"/>
      <c r="AF16" s="18">
        <v>0.570890840652447</v>
      </c>
      <c r="AG16" s="18">
        <v>0.523346303501946</v>
      </c>
      <c r="AH16" s="18"/>
      <c r="AI16" s="18">
        <v>0.58898305084745795</v>
      </c>
      <c r="AJ16" s="18">
        <v>0.51948051948051899</v>
      </c>
      <c r="AK16" s="18">
        <v>0.57514450867052003</v>
      </c>
      <c r="AL16" s="18"/>
      <c r="AM16" s="18">
        <v>0.69117647058823495</v>
      </c>
      <c r="AN16" s="18">
        <v>0.57692307692307698</v>
      </c>
      <c r="AO16" s="18">
        <v>0.52592592592592602</v>
      </c>
      <c r="AP16" s="18"/>
      <c r="AQ16" s="18">
        <v>0.61356932153392296</v>
      </c>
      <c r="AR16" s="18">
        <v>0.48749999999999999</v>
      </c>
      <c r="AS16" s="18"/>
      <c r="AT16" s="18">
        <v>0.60360360360360399</v>
      </c>
      <c r="AU16" s="18">
        <v>0.53701772679874904</v>
      </c>
      <c r="AV16" s="18"/>
      <c r="AW16" s="18">
        <v>0.64305949008498597</v>
      </c>
      <c r="AX16" s="18">
        <v>0.51836306400839405</v>
      </c>
      <c r="AY16" s="18"/>
      <c r="AZ16" s="18">
        <v>0.50738007380073802</v>
      </c>
      <c r="BA16" s="18">
        <v>0.58552631578947401</v>
      </c>
      <c r="BB16" s="18"/>
      <c r="BC16" s="18">
        <v>0.59482758620689702</v>
      </c>
      <c r="BD16" s="18">
        <v>0.495652173913043</v>
      </c>
      <c r="BE16" s="18"/>
      <c r="BF16" s="18">
        <v>0.56617647058823495</v>
      </c>
      <c r="BG16" s="18">
        <v>0.61320754716981096</v>
      </c>
      <c r="BH16" s="18"/>
      <c r="BI16" s="18">
        <v>0.623188405797101</v>
      </c>
      <c r="BJ16" s="18">
        <v>0.54148845166809201</v>
      </c>
      <c r="BK16" s="18"/>
      <c r="BL16" s="18">
        <v>0.59603960396039601</v>
      </c>
      <c r="BM16" s="18">
        <v>0.52398989898989901</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522</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0.26626323751891101</v>
      </c>
      <c r="D8" s="13">
        <v>0.26966292134831499</v>
      </c>
      <c r="E8" s="13">
        <v>0.26589595375722502</v>
      </c>
      <c r="F8" s="13"/>
      <c r="G8" s="13">
        <v>0.243093922651934</v>
      </c>
      <c r="H8" s="13">
        <v>0.29691876750700302</v>
      </c>
      <c r="I8" s="13">
        <v>0.27306273062730602</v>
      </c>
      <c r="J8" s="13">
        <v>0.232227488151659</v>
      </c>
      <c r="K8" s="13">
        <v>0.31297709923664102</v>
      </c>
      <c r="L8" s="13">
        <v>0.22222222222222199</v>
      </c>
      <c r="M8" s="13"/>
      <c r="N8" s="13">
        <v>0.26595744680851102</v>
      </c>
      <c r="O8" s="13">
        <v>0.252941176470588</v>
      </c>
      <c r="P8" s="13">
        <v>0.275280898876405</v>
      </c>
      <c r="Q8" s="13">
        <v>0.26959247648902801</v>
      </c>
      <c r="R8" s="13"/>
      <c r="S8" s="13">
        <v>0.25605536332179901</v>
      </c>
      <c r="T8" s="13">
        <v>0.24626865671641801</v>
      </c>
      <c r="U8" s="13">
        <v>0.209677419354839</v>
      </c>
      <c r="V8" s="13">
        <v>0.21904761904761899</v>
      </c>
      <c r="W8" s="13">
        <v>0.252100840336134</v>
      </c>
      <c r="X8" s="13">
        <v>0.33333333333333298</v>
      </c>
      <c r="Y8" s="13">
        <v>0.289719626168224</v>
      </c>
      <c r="Z8" s="13">
        <v>0.36666666666666697</v>
      </c>
      <c r="AA8" s="13">
        <v>0.30188679245283001</v>
      </c>
      <c r="AB8" s="13">
        <v>0.23404255319148901</v>
      </c>
      <c r="AC8" s="13">
        <v>0.23529411764705899</v>
      </c>
      <c r="AD8" s="13">
        <v>0.30434782608695699</v>
      </c>
      <c r="AE8" s="13"/>
      <c r="AF8" s="13">
        <v>0.27227101631116701</v>
      </c>
      <c r="AG8" s="13">
        <v>0.25486381322957202</v>
      </c>
      <c r="AH8" s="13"/>
      <c r="AI8" s="13">
        <v>0.27542372881355898</v>
      </c>
      <c r="AJ8" s="13">
        <v>0.29870129870129902</v>
      </c>
      <c r="AK8" s="13">
        <v>0.24277456647398801</v>
      </c>
      <c r="AL8" s="13"/>
      <c r="AM8" s="13">
        <v>0.35294117647058798</v>
      </c>
      <c r="AN8" s="13">
        <v>0.269230769230769</v>
      </c>
      <c r="AO8" s="13">
        <v>0.20740740740740701</v>
      </c>
      <c r="AP8" s="13"/>
      <c r="AQ8" s="13">
        <v>0.29941002949852502</v>
      </c>
      <c r="AR8" s="13">
        <v>0.22968749999999999</v>
      </c>
      <c r="AS8" s="13"/>
      <c r="AT8" s="13">
        <v>0.27927927927927898</v>
      </c>
      <c r="AU8" s="13">
        <v>0.266944734098019</v>
      </c>
      <c r="AV8" s="13"/>
      <c r="AW8" s="13">
        <v>0.19546742209631701</v>
      </c>
      <c r="AX8" s="13">
        <v>0.29485834207764999</v>
      </c>
      <c r="AY8" s="13"/>
      <c r="AZ8" s="13">
        <v>0.25276752767527699</v>
      </c>
      <c r="BA8" s="13">
        <v>0.27368421052631597</v>
      </c>
      <c r="BB8" s="13"/>
      <c r="BC8" s="13">
        <v>0.27011494252873602</v>
      </c>
      <c r="BD8" s="13">
        <v>0.24347826086956501</v>
      </c>
      <c r="BE8" s="13"/>
      <c r="BF8" s="13">
        <v>0.30147058823529399</v>
      </c>
      <c r="BG8" s="13">
        <v>0.25</v>
      </c>
      <c r="BH8" s="13"/>
      <c r="BI8" s="13">
        <v>0.24637681159420299</v>
      </c>
      <c r="BJ8" s="13">
        <v>0.269461077844311</v>
      </c>
      <c r="BK8" s="13"/>
      <c r="BL8" s="13">
        <v>0.25148514851485099</v>
      </c>
      <c r="BM8" s="13">
        <v>0.27777777777777801</v>
      </c>
    </row>
    <row r="9" spans="2:65" x14ac:dyDescent="0.3">
      <c r="B9" s="14" t="s">
        <v>71</v>
      </c>
      <c r="C9" s="13">
        <v>0.42133131618759501</v>
      </c>
      <c r="D9" s="13">
        <v>0.38683788121990398</v>
      </c>
      <c r="E9" s="13">
        <v>0.450867052023121</v>
      </c>
      <c r="F9" s="13"/>
      <c r="G9" s="13">
        <v>0.51381215469613295</v>
      </c>
      <c r="H9" s="13">
        <v>0.40616246498599401</v>
      </c>
      <c r="I9" s="13">
        <v>0.43542435424354198</v>
      </c>
      <c r="J9" s="13">
        <v>0.440758293838863</v>
      </c>
      <c r="K9" s="13">
        <v>0.33587786259542002</v>
      </c>
      <c r="L9" s="13">
        <v>0.37426900584795297</v>
      </c>
      <c r="M9" s="13"/>
      <c r="N9" s="13">
        <v>0.44893617021276599</v>
      </c>
      <c r="O9" s="13">
        <v>0.435294117647059</v>
      </c>
      <c r="P9" s="13">
        <v>0.41573033707865198</v>
      </c>
      <c r="Q9" s="13">
        <v>0.36677115987460801</v>
      </c>
      <c r="R9" s="13"/>
      <c r="S9" s="13">
        <v>0.44290657439446401</v>
      </c>
      <c r="T9" s="13">
        <v>0.47014925373134298</v>
      </c>
      <c r="U9" s="13">
        <v>0.467741935483871</v>
      </c>
      <c r="V9" s="13">
        <v>0.4</v>
      </c>
      <c r="W9" s="13">
        <v>0.436974789915966</v>
      </c>
      <c r="X9" s="13">
        <v>0.37878787878787901</v>
      </c>
      <c r="Y9" s="13">
        <v>0.45794392523364502</v>
      </c>
      <c r="Z9" s="13">
        <v>0.36666666666666697</v>
      </c>
      <c r="AA9" s="13">
        <v>0.37735849056603799</v>
      </c>
      <c r="AB9" s="13">
        <v>0.38297872340425498</v>
      </c>
      <c r="AC9" s="13">
        <v>0.41176470588235298</v>
      </c>
      <c r="AD9" s="13">
        <v>0.39130434782608697</v>
      </c>
      <c r="AE9" s="13"/>
      <c r="AF9" s="13">
        <v>0.40401505646173103</v>
      </c>
      <c r="AG9" s="13">
        <v>0.44357976653696501</v>
      </c>
      <c r="AH9" s="13"/>
      <c r="AI9" s="13">
        <v>0.37711864406779699</v>
      </c>
      <c r="AJ9" s="13">
        <v>0.40259740259740301</v>
      </c>
      <c r="AK9" s="13">
        <v>0.439306358381503</v>
      </c>
      <c r="AL9" s="13"/>
      <c r="AM9" s="13">
        <v>0.35294117647058798</v>
      </c>
      <c r="AN9" s="13">
        <v>0.36538461538461497</v>
      </c>
      <c r="AO9" s="13">
        <v>0.41481481481481502</v>
      </c>
      <c r="AP9" s="13"/>
      <c r="AQ9" s="13">
        <v>0.42772861356932201</v>
      </c>
      <c r="AR9" s="13">
        <v>0.41562500000000002</v>
      </c>
      <c r="AS9" s="13"/>
      <c r="AT9" s="13">
        <v>0.45645645645645599</v>
      </c>
      <c r="AU9" s="13">
        <v>0.41188738269030201</v>
      </c>
      <c r="AV9" s="13"/>
      <c r="AW9" s="13">
        <v>0.44475920679886699</v>
      </c>
      <c r="AX9" s="13">
        <v>0.41448058761804801</v>
      </c>
      <c r="AY9" s="13"/>
      <c r="AZ9" s="13">
        <v>0.39667896678966802</v>
      </c>
      <c r="BA9" s="13">
        <v>0.44078947368421101</v>
      </c>
      <c r="BB9" s="13"/>
      <c r="BC9" s="13">
        <v>0.40229885057471299</v>
      </c>
      <c r="BD9" s="13">
        <v>0.40434782608695702</v>
      </c>
      <c r="BE9" s="13"/>
      <c r="BF9" s="13">
        <v>0.41176470588235298</v>
      </c>
      <c r="BG9" s="13">
        <v>0.39622641509433998</v>
      </c>
      <c r="BH9" s="13"/>
      <c r="BI9" s="13">
        <v>0.32608695652173902</v>
      </c>
      <c r="BJ9" s="13">
        <v>0.43541488451668098</v>
      </c>
      <c r="BK9" s="13"/>
      <c r="BL9" s="13">
        <v>0.40792079207920801</v>
      </c>
      <c r="BM9" s="13">
        <v>0.43434343434343398</v>
      </c>
    </row>
    <row r="10" spans="2:65" x14ac:dyDescent="0.3">
      <c r="B10" s="14" t="s">
        <v>401</v>
      </c>
      <c r="C10" s="13">
        <v>0.17776096822995499</v>
      </c>
      <c r="D10" s="13">
        <v>0.207062600321027</v>
      </c>
      <c r="E10" s="13">
        <v>0.15028901734104</v>
      </c>
      <c r="F10" s="13"/>
      <c r="G10" s="13">
        <v>0.17679558011049701</v>
      </c>
      <c r="H10" s="13">
        <v>0.16806722689075601</v>
      </c>
      <c r="I10" s="13">
        <v>0.17343173431734299</v>
      </c>
      <c r="J10" s="13">
        <v>0.161137440758294</v>
      </c>
      <c r="K10" s="13">
        <v>0.213740458015267</v>
      </c>
      <c r="L10" s="13">
        <v>0.198830409356725</v>
      </c>
      <c r="M10" s="13"/>
      <c r="N10" s="13">
        <v>0.172340425531915</v>
      </c>
      <c r="O10" s="13">
        <v>0.158823529411765</v>
      </c>
      <c r="P10" s="13">
        <v>0.14606741573033699</v>
      </c>
      <c r="Q10" s="13">
        <v>0.225705329153605</v>
      </c>
      <c r="R10" s="13"/>
      <c r="S10" s="13">
        <v>0.16262975778546701</v>
      </c>
      <c r="T10" s="13">
        <v>0.171641791044776</v>
      </c>
      <c r="U10" s="13">
        <v>0.16129032258064499</v>
      </c>
      <c r="V10" s="13">
        <v>0.238095238095238</v>
      </c>
      <c r="W10" s="13">
        <v>0.218487394957983</v>
      </c>
      <c r="X10" s="13">
        <v>0.174242424242424</v>
      </c>
      <c r="Y10" s="13">
        <v>0.13084112149532701</v>
      </c>
      <c r="Z10" s="13">
        <v>0.133333333333333</v>
      </c>
      <c r="AA10" s="13">
        <v>0.20754716981132099</v>
      </c>
      <c r="AB10" s="13">
        <v>0.14893617021276601</v>
      </c>
      <c r="AC10" s="13">
        <v>0.161764705882353</v>
      </c>
      <c r="AD10" s="13">
        <v>0.217391304347826</v>
      </c>
      <c r="AE10" s="13"/>
      <c r="AF10" s="13">
        <v>0.178168130489335</v>
      </c>
      <c r="AG10" s="13">
        <v>0.18093385214007801</v>
      </c>
      <c r="AH10" s="13"/>
      <c r="AI10" s="13">
        <v>0.20338983050847501</v>
      </c>
      <c r="AJ10" s="13">
        <v>0.14285714285714299</v>
      </c>
      <c r="AK10" s="13">
        <v>0.179190751445087</v>
      </c>
      <c r="AL10" s="13"/>
      <c r="AM10" s="13">
        <v>0.17647058823529399</v>
      </c>
      <c r="AN10" s="13">
        <v>0.17307692307692299</v>
      </c>
      <c r="AO10" s="13">
        <v>0.20740740740740701</v>
      </c>
      <c r="AP10" s="13"/>
      <c r="AQ10" s="13">
        <v>0.171091445427729</v>
      </c>
      <c r="AR10" s="13">
        <v>0.18593750000000001</v>
      </c>
      <c r="AS10" s="13"/>
      <c r="AT10" s="13">
        <v>0.14714714714714699</v>
      </c>
      <c r="AU10" s="13">
        <v>0.185610010427529</v>
      </c>
      <c r="AV10" s="13"/>
      <c r="AW10" s="13">
        <v>0.20396600566572201</v>
      </c>
      <c r="AX10" s="13">
        <v>0.164742917103882</v>
      </c>
      <c r="AY10" s="13"/>
      <c r="AZ10" s="13">
        <v>0.177121771217712</v>
      </c>
      <c r="BA10" s="13">
        <v>0.17894736842105299</v>
      </c>
      <c r="BB10" s="13"/>
      <c r="BC10" s="13">
        <v>0.18965517241379301</v>
      </c>
      <c r="BD10" s="13">
        <v>0.19130434782608699</v>
      </c>
      <c r="BE10" s="13"/>
      <c r="BF10" s="13">
        <v>0.191176470588235</v>
      </c>
      <c r="BG10" s="13">
        <v>0.18867924528301899</v>
      </c>
      <c r="BH10" s="13"/>
      <c r="BI10" s="13">
        <v>0.25362318840579701</v>
      </c>
      <c r="BJ10" s="13">
        <v>0.16680923866552599</v>
      </c>
      <c r="BK10" s="13"/>
      <c r="BL10" s="13">
        <v>0.192079207920792</v>
      </c>
      <c r="BM10" s="13">
        <v>0.16287878787878801</v>
      </c>
    </row>
    <row r="11" spans="2:65" x14ac:dyDescent="0.3">
      <c r="B11" s="14" t="s">
        <v>73</v>
      </c>
      <c r="C11" s="13">
        <v>7.0347957639939507E-2</v>
      </c>
      <c r="D11" s="13">
        <v>7.5441412520064199E-2</v>
      </c>
      <c r="E11" s="13">
        <v>6.5028901734104E-2</v>
      </c>
      <c r="F11" s="13"/>
      <c r="G11" s="13">
        <v>4.9723756906077297E-2</v>
      </c>
      <c r="H11" s="13">
        <v>6.1624649859944002E-2</v>
      </c>
      <c r="I11" s="13">
        <v>6.6420664206642097E-2</v>
      </c>
      <c r="J11" s="13">
        <v>7.10900473933649E-2</v>
      </c>
      <c r="K11" s="13">
        <v>5.34351145038168E-2</v>
      </c>
      <c r="L11" s="13">
        <v>0.12865497076023399</v>
      </c>
      <c r="M11" s="13"/>
      <c r="N11" s="13">
        <v>6.5957446808510595E-2</v>
      </c>
      <c r="O11" s="13">
        <v>7.6470588235294096E-2</v>
      </c>
      <c r="P11" s="13">
        <v>0.106741573033708</v>
      </c>
      <c r="Q11" s="13">
        <v>5.3291536050156699E-2</v>
      </c>
      <c r="R11" s="13"/>
      <c r="S11" s="13">
        <v>6.2283737024221401E-2</v>
      </c>
      <c r="T11" s="13">
        <v>4.47761194029851E-2</v>
      </c>
      <c r="U11" s="13">
        <v>8.0645161290322606E-2</v>
      </c>
      <c r="V11" s="13">
        <v>5.7142857142857099E-2</v>
      </c>
      <c r="W11" s="13">
        <v>3.3613445378151301E-2</v>
      </c>
      <c r="X11" s="13">
        <v>6.8181818181818205E-2</v>
      </c>
      <c r="Y11" s="13">
        <v>7.4766355140186896E-2</v>
      </c>
      <c r="Z11" s="13">
        <v>3.3333333333333298E-2</v>
      </c>
      <c r="AA11" s="13">
        <v>8.17610062893082E-2</v>
      </c>
      <c r="AB11" s="13">
        <v>0.117021276595745</v>
      </c>
      <c r="AC11" s="13">
        <v>0.14705882352941199</v>
      </c>
      <c r="AD11" s="13">
        <v>8.6956521739130405E-2</v>
      </c>
      <c r="AE11" s="13"/>
      <c r="AF11" s="13">
        <v>8.0301129234629898E-2</v>
      </c>
      <c r="AG11" s="13">
        <v>5.6420233463034999E-2</v>
      </c>
      <c r="AH11" s="13"/>
      <c r="AI11" s="13">
        <v>8.4745762711864403E-2</v>
      </c>
      <c r="AJ11" s="13">
        <v>7.7922077922077906E-2</v>
      </c>
      <c r="AK11" s="13">
        <v>7.2254335260115599E-2</v>
      </c>
      <c r="AL11" s="13"/>
      <c r="AM11" s="13">
        <v>5.8823529411764698E-2</v>
      </c>
      <c r="AN11" s="13">
        <v>9.6153846153846201E-2</v>
      </c>
      <c r="AO11" s="13">
        <v>0.10370370370370401</v>
      </c>
      <c r="AP11" s="13"/>
      <c r="AQ11" s="13">
        <v>4.8672566371681401E-2</v>
      </c>
      <c r="AR11" s="13">
        <v>9.2187500000000006E-2</v>
      </c>
      <c r="AS11" s="13"/>
      <c r="AT11" s="13">
        <v>6.3063063063063099E-2</v>
      </c>
      <c r="AU11" s="13">
        <v>6.8821689259645505E-2</v>
      </c>
      <c r="AV11" s="13"/>
      <c r="AW11" s="13">
        <v>8.4985835694051007E-2</v>
      </c>
      <c r="AX11" s="13">
        <v>6.5057712486883496E-2</v>
      </c>
      <c r="AY11" s="13"/>
      <c r="AZ11" s="13">
        <v>9.2250922509225106E-2</v>
      </c>
      <c r="BA11" s="13">
        <v>5.6578947368421097E-2</v>
      </c>
      <c r="BB11" s="13"/>
      <c r="BC11" s="13">
        <v>7.4712643678160898E-2</v>
      </c>
      <c r="BD11" s="13">
        <v>7.3913043478260901E-2</v>
      </c>
      <c r="BE11" s="13"/>
      <c r="BF11" s="13">
        <v>5.1470588235294101E-2</v>
      </c>
      <c r="BG11" s="13">
        <v>8.9622641509433998E-2</v>
      </c>
      <c r="BH11" s="13"/>
      <c r="BI11" s="13">
        <v>9.4202898550724598E-2</v>
      </c>
      <c r="BJ11" s="13">
        <v>6.7579127459367005E-2</v>
      </c>
      <c r="BK11" s="13"/>
      <c r="BL11" s="13">
        <v>7.5247524752475203E-2</v>
      </c>
      <c r="BM11" s="13">
        <v>6.8181818181818205E-2</v>
      </c>
    </row>
    <row r="12" spans="2:65" x14ac:dyDescent="0.3">
      <c r="B12" s="14" t="s">
        <v>402</v>
      </c>
      <c r="C12" s="13">
        <v>3.6308623298033298E-2</v>
      </c>
      <c r="D12" s="13">
        <v>3.6918138041733599E-2</v>
      </c>
      <c r="E12" s="13">
        <v>3.6127167630057799E-2</v>
      </c>
      <c r="F12" s="13"/>
      <c r="G12" s="13">
        <v>5.5248618784530402E-3</v>
      </c>
      <c r="H12" s="13">
        <v>5.0420168067226899E-2</v>
      </c>
      <c r="I12" s="13">
        <v>3.3210332103321E-2</v>
      </c>
      <c r="J12" s="13">
        <v>3.7914691943128E-2</v>
      </c>
      <c r="K12" s="13">
        <v>3.8167938931297697E-2</v>
      </c>
      <c r="L12" s="13">
        <v>4.0935672514619902E-2</v>
      </c>
      <c r="M12" s="13"/>
      <c r="N12" s="13">
        <v>3.1914893617021302E-2</v>
      </c>
      <c r="O12" s="13">
        <v>4.4117647058823498E-2</v>
      </c>
      <c r="P12" s="13">
        <v>2.8089887640449399E-2</v>
      </c>
      <c r="Q12" s="13">
        <v>4.0752351097178702E-2</v>
      </c>
      <c r="R12" s="13"/>
      <c r="S12" s="13">
        <v>5.1903114186851201E-2</v>
      </c>
      <c r="T12" s="13">
        <v>1.49253731343284E-2</v>
      </c>
      <c r="U12" s="13">
        <v>3.2258064516128997E-2</v>
      </c>
      <c r="V12" s="13">
        <v>5.7142857142857099E-2</v>
      </c>
      <c r="W12" s="13">
        <v>2.5210084033613401E-2</v>
      </c>
      <c r="X12" s="13">
        <v>1.5151515151515201E-2</v>
      </c>
      <c r="Y12" s="13">
        <v>2.80373831775701E-2</v>
      </c>
      <c r="Z12" s="13">
        <v>3.3333333333333298E-2</v>
      </c>
      <c r="AA12" s="13">
        <v>1.25786163522013E-2</v>
      </c>
      <c r="AB12" s="13">
        <v>0.10638297872340401</v>
      </c>
      <c r="AC12" s="13">
        <v>2.9411764705882401E-2</v>
      </c>
      <c r="AD12" s="13">
        <v>0</v>
      </c>
      <c r="AE12" s="13"/>
      <c r="AF12" s="13">
        <v>4.51693851944793E-2</v>
      </c>
      <c r="AG12" s="13">
        <v>2.3346303501945501E-2</v>
      </c>
      <c r="AH12" s="13"/>
      <c r="AI12" s="13">
        <v>3.8135593220338999E-2</v>
      </c>
      <c r="AJ12" s="13">
        <v>6.4935064935064901E-2</v>
      </c>
      <c r="AK12" s="13">
        <v>4.3352601156069398E-2</v>
      </c>
      <c r="AL12" s="13"/>
      <c r="AM12" s="13">
        <v>4.4117647058823498E-2</v>
      </c>
      <c r="AN12" s="13">
        <v>7.69230769230769E-2</v>
      </c>
      <c r="AO12" s="13">
        <v>3.7037037037037E-2</v>
      </c>
      <c r="AP12" s="13"/>
      <c r="AQ12" s="13">
        <v>2.8023598820059E-2</v>
      </c>
      <c r="AR12" s="13">
        <v>4.5312499999999999E-2</v>
      </c>
      <c r="AS12" s="13"/>
      <c r="AT12" s="13">
        <v>2.7027027027027001E-2</v>
      </c>
      <c r="AU12" s="13">
        <v>3.7539103232533899E-2</v>
      </c>
      <c r="AV12" s="13"/>
      <c r="AW12" s="13">
        <v>5.09915014164306E-2</v>
      </c>
      <c r="AX12" s="13">
        <v>3.1479538300104901E-2</v>
      </c>
      <c r="AY12" s="13"/>
      <c r="AZ12" s="13">
        <v>4.7970479704797099E-2</v>
      </c>
      <c r="BA12" s="13">
        <v>2.6315789473684199E-2</v>
      </c>
      <c r="BB12" s="13"/>
      <c r="BC12" s="13">
        <v>5.1724137931034503E-2</v>
      </c>
      <c r="BD12" s="13">
        <v>4.7826086956521699E-2</v>
      </c>
      <c r="BE12" s="13"/>
      <c r="BF12" s="13">
        <v>3.6764705882352901E-2</v>
      </c>
      <c r="BG12" s="13">
        <v>6.1320754716981098E-2</v>
      </c>
      <c r="BH12" s="13"/>
      <c r="BI12" s="13">
        <v>5.7971014492753603E-2</v>
      </c>
      <c r="BJ12" s="13">
        <v>3.2506415739948703E-2</v>
      </c>
      <c r="BK12" s="13"/>
      <c r="BL12" s="13">
        <v>4.5544554455445502E-2</v>
      </c>
      <c r="BM12" s="13">
        <v>3.03030303030303E-2</v>
      </c>
    </row>
    <row r="13" spans="2:65" x14ac:dyDescent="0.3">
      <c r="B13" s="14" t="s">
        <v>91</v>
      </c>
      <c r="C13" s="13">
        <v>2.7987897125567301E-2</v>
      </c>
      <c r="D13" s="13">
        <v>2.4077046548956701E-2</v>
      </c>
      <c r="E13" s="13">
        <v>3.17919075144509E-2</v>
      </c>
      <c r="F13" s="13"/>
      <c r="G13" s="13">
        <v>1.1049723756906099E-2</v>
      </c>
      <c r="H13" s="13">
        <v>1.6806722689075598E-2</v>
      </c>
      <c r="I13" s="13">
        <v>1.8450184501845001E-2</v>
      </c>
      <c r="J13" s="13">
        <v>5.6872037914691899E-2</v>
      </c>
      <c r="K13" s="13">
        <v>4.58015267175573E-2</v>
      </c>
      <c r="L13" s="13">
        <v>3.5087719298245598E-2</v>
      </c>
      <c r="M13" s="13"/>
      <c r="N13" s="13">
        <v>1.48936170212766E-2</v>
      </c>
      <c r="O13" s="13">
        <v>3.2352941176470598E-2</v>
      </c>
      <c r="P13" s="13">
        <v>2.8089887640449399E-2</v>
      </c>
      <c r="Q13" s="13">
        <v>4.3887147335423198E-2</v>
      </c>
      <c r="R13" s="13"/>
      <c r="S13" s="13">
        <v>2.42214532871972E-2</v>
      </c>
      <c r="T13" s="13">
        <v>5.22388059701493E-2</v>
      </c>
      <c r="U13" s="13">
        <v>4.8387096774193498E-2</v>
      </c>
      <c r="V13" s="13">
        <v>2.8571428571428598E-2</v>
      </c>
      <c r="W13" s="13">
        <v>3.3613445378151301E-2</v>
      </c>
      <c r="X13" s="13">
        <v>3.03030303030303E-2</v>
      </c>
      <c r="Y13" s="13">
        <v>1.86915887850467E-2</v>
      </c>
      <c r="Z13" s="13">
        <v>6.6666666666666693E-2</v>
      </c>
      <c r="AA13" s="13">
        <v>1.88679245283019E-2</v>
      </c>
      <c r="AB13" s="13">
        <v>1.0638297872340399E-2</v>
      </c>
      <c r="AC13" s="13">
        <v>1.4705882352941201E-2</v>
      </c>
      <c r="AD13" s="13">
        <v>0</v>
      </c>
      <c r="AE13" s="13"/>
      <c r="AF13" s="13">
        <v>2.0075282308657499E-2</v>
      </c>
      <c r="AG13" s="13">
        <v>4.0856031128404698E-2</v>
      </c>
      <c r="AH13" s="13"/>
      <c r="AI13" s="13">
        <v>2.1186440677966101E-2</v>
      </c>
      <c r="AJ13" s="13">
        <v>1.2987012987013E-2</v>
      </c>
      <c r="AK13" s="13">
        <v>2.3121387283237E-2</v>
      </c>
      <c r="AL13" s="13"/>
      <c r="AM13" s="13">
        <v>1.4705882352941201E-2</v>
      </c>
      <c r="AN13" s="13">
        <v>1.9230769230769201E-2</v>
      </c>
      <c r="AO13" s="13">
        <v>2.96296296296296E-2</v>
      </c>
      <c r="AP13" s="13"/>
      <c r="AQ13" s="13">
        <v>2.50737463126844E-2</v>
      </c>
      <c r="AR13" s="13">
        <v>3.125E-2</v>
      </c>
      <c r="AS13" s="13"/>
      <c r="AT13" s="13">
        <v>2.7027027027027001E-2</v>
      </c>
      <c r="AU13" s="13">
        <v>2.9197080291970798E-2</v>
      </c>
      <c r="AV13" s="13"/>
      <c r="AW13" s="13">
        <v>1.9830028328611901E-2</v>
      </c>
      <c r="AX13" s="13">
        <v>2.93809024134313E-2</v>
      </c>
      <c r="AY13" s="13"/>
      <c r="AZ13" s="13">
        <v>3.3210332103321E-2</v>
      </c>
      <c r="BA13" s="13">
        <v>2.3684210526315801E-2</v>
      </c>
      <c r="BB13" s="13"/>
      <c r="BC13" s="13">
        <v>1.1494252873563199E-2</v>
      </c>
      <c r="BD13" s="13">
        <v>3.9130434782608699E-2</v>
      </c>
      <c r="BE13" s="13"/>
      <c r="BF13" s="13">
        <v>7.3529411764705899E-3</v>
      </c>
      <c r="BG13" s="13">
        <v>1.41509433962264E-2</v>
      </c>
      <c r="BH13" s="13"/>
      <c r="BI13" s="13">
        <v>2.1739130434782601E-2</v>
      </c>
      <c r="BJ13" s="13">
        <v>2.8229255774166E-2</v>
      </c>
      <c r="BK13" s="13"/>
      <c r="BL13" s="13">
        <v>2.7722772277227699E-2</v>
      </c>
      <c r="BM13" s="13">
        <v>2.6515151515151499E-2</v>
      </c>
    </row>
    <row r="14" spans="2:65" x14ac:dyDescent="0.3">
      <c r="B14" s="14" t="s">
        <v>76</v>
      </c>
      <c r="C14" s="17">
        <v>0.68759455370650502</v>
      </c>
      <c r="D14" s="17">
        <v>0.65650080256821797</v>
      </c>
      <c r="E14" s="17">
        <v>0.71676300578034702</v>
      </c>
      <c r="F14" s="17"/>
      <c r="G14" s="17">
        <v>0.75690607734806603</v>
      </c>
      <c r="H14" s="17">
        <v>0.70308123249299703</v>
      </c>
      <c r="I14" s="17">
        <v>0.70848708487084899</v>
      </c>
      <c r="J14" s="17">
        <v>0.67298578199052095</v>
      </c>
      <c r="K14" s="17">
        <v>0.64885496183206104</v>
      </c>
      <c r="L14" s="17">
        <v>0.59649122807017496</v>
      </c>
      <c r="M14" s="17"/>
      <c r="N14" s="17">
        <v>0.71489361702127696</v>
      </c>
      <c r="O14" s="17">
        <v>0.68823529411764695</v>
      </c>
      <c r="P14" s="17">
        <v>0.69101123595505598</v>
      </c>
      <c r="Q14" s="17">
        <v>0.63636363636363602</v>
      </c>
      <c r="R14" s="17"/>
      <c r="S14" s="17">
        <v>0.69896193771626303</v>
      </c>
      <c r="T14" s="17">
        <v>0.71641791044776104</v>
      </c>
      <c r="U14" s="17">
        <v>0.67741935483870996</v>
      </c>
      <c r="V14" s="17">
        <v>0.61904761904761896</v>
      </c>
      <c r="W14" s="17">
        <v>0.68907563025210095</v>
      </c>
      <c r="X14" s="17">
        <v>0.71212121212121204</v>
      </c>
      <c r="Y14" s="17">
        <v>0.74766355140186902</v>
      </c>
      <c r="Z14" s="17">
        <v>0.73333333333333295</v>
      </c>
      <c r="AA14" s="17">
        <v>0.679245283018868</v>
      </c>
      <c r="AB14" s="17">
        <v>0.61702127659574502</v>
      </c>
      <c r="AC14" s="17">
        <v>0.64705882352941202</v>
      </c>
      <c r="AD14" s="17">
        <v>0.69565217391304301</v>
      </c>
      <c r="AE14" s="17"/>
      <c r="AF14" s="17">
        <v>0.67628607277289798</v>
      </c>
      <c r="AG14" s="17">
        <v>0.69844357976653704</v>
      </c>
      <c r="AH14" s="17"/>
      <c r="AI14" s="17">
        <v>0.65254237288135597</v>
      </c>
      <c r="AJ14" s="17">
        <v>0.70129870129870098</v>
      </c>
      <c r="AK14" s="17">
        <v>0.68208092485549099</v>
      </c>
      <c r="AL14" s="17"/>
      <c r="AM14" s="17">
        <v>0.70588235294117696</v>
      </c>
      <c r="AN14" s="17">
        <v>0.63461538461538503</v>
      </c>
      <c r="AO14" s="17">
        <v>0.62222222222222201</v>
      </c>
      <c r="AP14" s="17"/>
      <c r="AQ14" s="17">
        <v>0.72713864306784703</v>
      </c>
      <c r="AR14" s="17">
        <v>0.64531249999999996</v>
      </c>
      <c r="AS14" s="17"/>
      <c r="AT14" s="17">
        <v>0.73573573573573603</v>
      </c>
      <c r="AU14" s="17">
        <v>0.678832116788321</v>
      </c>
      <c r="AV14" s="17"/>
      <c r="AW14" s="17">
        <v>0.640226628895184</v>
      </c>
      <c r="AX14" s="17">
        <v>0.70933892969569801</v>
      </c>
      <c r="AY14" s="17"/>
      <c r="AZ14" s="17">
        <v>0.64944649446494496</v>
      </c>
      <c r="BA14" s="17">
        <v>0.71447368421052604</v>
      </c>
      <c r="BB14" s="17"/>
      <c r="BC14" s="17">
        <v>0.67241379310344795</v>
      </c>
      <c r="BD14" s="17">
        <v>0.647826086956522</v>
      </c>
      <c r="BE14" s="17"/>
      <c r="BF14" s="17">
        <v>0.71323529411764697</v>
      </c>
      <c r="BG14" s="17">
        <v>0.64622641509433998</v>
      </c>
      <c r="BH14" s="17"/>
      <c r="BI14" s="17">
        <v>0.57246376811594202</v>
      </c>
      <c r="BJ14" s="17">
        <v>0.70487596236099204</v>
      </c>
      <c r="BK14" s="17"/>
      <c r="BL14" s="17">
        <v>0.65940594059405899</v>
      </c>
      <c r="BM14" s="17">
        <v>0.71212121212121204</v>
      </c>
    </row>
    <row r="15" spans="2:65" x14ac:dyDescent="0.3">
      <c r="B15" s="14" t="s">
        <v>77</v>
      </c>
      <c r="C15" s="17">
        <v>0.10665658093797301</v>
      </c>
      <c r="D15" s="17">
        <v>0.112359550561798</v>
      </c>
      <c r="E15" s="17">
        <v>0.10115606936416199</v>
      </c>
      <c r="F15" s="17"/>
      <c r="G15" s="17">
        <v>5.5248618784530398E-2</v>
      </c>
      <c r="H15" s="17">
        <v>0.112044817927171</v>
      </c>
      <c r="I15" s="17">
        <v>9.9630996309963096E-2</v>
      </c>
      <c r="J15" s="17">
        <v>0.109004739336493</v>
      </c>
      <c r="K15" s="17">
        <v>9.1603053435114504E-2</v>
      </c>
      <c r="L15" s="17">
        <v>0.16959064327485401</v>
      </c>
      <c r="M15" s="17"/>
      <c r="N15" s="17">
        <v>9.7872340425531903E-2</v>
      </c>
      <c r="O15" s="17">
        <v>0.120588235294118</v>
      </c>
      <c r="P15" s="17">
        <v>0.13483146067415699</v>
      </c>
      <c r="Q15" s="17">
        <v>9.40438871473354E-2</v>
      </c>
      <c r="R15" s="17"/>
      <c r="S15" s="17">
        <v>0.114186851211073</v>
      </c>
      <c r="T15" s="17">
        <v>5.9701492537313397E-2</v>
      </c>
      <c r="U15" s="17">
        <v>0.112903225806452</v>
      </c>
      <c r="V15" s="17">
        <v>0.114285714285714</v>
      </c>
      <c r="W15" s="17">
        <v>5.8823529411764698E-2</v>
      </c>
      <c r="X15" s="17">
        <v>8.3333333333333301E-2</v>
      </c>
      <c r="Y15" s="17">
        <v>0.10280373831775701</v>
      </c>
      <c r="Z15" s="17">
        <v>6.6666666666666693E-2</v>
      </c>
      <c r="AA15" s="17">
        <v>9.4339622641509399E-2</v>
      </c>
      <c r="AB15" s="17">
        <v>0.22340425531914901</v>
      </c>
      <c r="AC15" s="17">
        <v>0.17647058823529399</v>
      </c>
      <c r="AD15" s="17">
        <v>8.6956521739130405E-2</v>
      </c>
      <c r="AE15" s="17"/>
      <c r="AF15" s="17">
        <v>0.125470514429109</v>
      </c>
      <c r="AG15" s="17">
        <v>7.9766536964980497E-2</v>
      </c>
      <c r="AH15" s="17"/>
      <c r="AI15" s="17">
        <v>0.12288135593220301</v>
      </c>
      <c r="AJ15" s="17">
        <v>0.14285714285714299</v>
      </c>
      <c r="AK15" s="17">
        <v>0.115606936416185</v>
      </c>
      <c r="AL15" s="17"/>
      <c r="AM15" s="17">
        <v>0.10294117647058799</v>
      </c>
      <c r="AN15" s="17">
        <v>0.17307692307692299</v>
      </c>
      <c r="AO15" s="17">
        <v>0.140740740740741</v>
      </c>
      <c r="AP15" s="17"/>
      <c r="AQ15" s="17">
        <v>7.6696165191740398E-2</v>
      </c>
      <c r="AR15" s="17">
        <v>0.13750000000000001</v>
      </c>
      <c r="AS15" s="17"/>
      <c r="AT15" s="17">
        <v>9.00900900900901E-2</v>
      </c>
      <c r="AU15" s="17">
        <v>0.106360792492179</v>
      </c>
      <c r="AV15" s="17"/>
      <c r="AW15" s="17">
        <v>0.13597733711048199</v>
      </c>
      <c r="AX15" s="17">
        <v>9.6537250786988493E-2</v>
      </c>
      <c r="AY15" s="17"/>
      <c r="AZ15" s="17">
        <v>0.14022140221402199</v>
      </c>
      <c r="BA15" s="17">
        <v>8.2894736842105299E-2</v>
      </c>
      <c r="BB15" s="17"/>
      <c r="BC15" s="17">
        <v>0.126436781609195</v>
      </c>
      <c r="BD15" s="17">
        <v>0.121739130434783</v>
      </c>
      <c r="BE15" s="17"/>
      <c r="BF15" s="17">
        <v>8.8235294117647106E-2</v>
      </c>
      <c r="BG15" s="17">
        <v>0.15094339622641501</v>
      </c>
      <c r="BH15" s="17"/>
      <c r="BI15" s="17">
        <v>0.15217391304347799</v>
      </c>
      <c r="BJ15" s="17">
        <v>0.10008554319931599</v>
      </c>
      <c r="BK15" s="17"/>
      <c r="BL15" s="17">
        <v>0.120792079207921</v>
      </c>
      <c r="BM15" s="17">
        <v>9.8484848484848495E-2</v>
      </c>
    </row>
    <row r="16" spans="2:65" x14ac:dyDescent="0.3">
      <c r="B16" s="14" t="s">
        <v>78</v>
      </c>
      <c r="C16" s="18">
        <v>0.58093797276853298</v>
      </c>
      <c r="D16" s="18">
        <v>0.54414125200642105</v>
      </c>
      <c r="E16" s="18">
        <v>0.61560693641618502</v>
      </c>
      <c r="F16" s="18"/>
      <c r="G16" s="18">
        <v>0.70165745856353601</v>
      </c>
      <c r="H16" s="18">
        <v>0.59103641456582601</v>
      </c>
      <c r="I16" s="18">
        <v>0.60885608856088602</v>
      </c>
      <c r="J16" s="18">
        <v>0.56398104265402804</v>
      </c>
      <c r="K16" s="18">
        <v>0.55725190839694705</v>
      </c>
      <c r="L16" s="18">
        <v>0.426900584795322</v>
      </c>
      <c r="M16" s="18"/>
      <c r="N16" s="18">
        <v>0.61702127659574502</v>
      </c>
      <c r="O16" s="18">
        <v>0.56764705882352895</v>
      </c>
      <c r="P16" s="18">
        <v>0.55617977528089901</v>
      </c>
      <c r="Q16" s="18">
        <v>0.54231974921630099</v>
      </c>
      <c r="R16" s="18"/>
      <c r="S16" s="18">
        <v>0.58477508650518994</v>
      </c>
      <c r="T16" s="18">
        <v>0.65671641791044799</v>
      </c>
      <c r="U16" s="18">
        <v>0.56451612903225801</v>
      </c>
      <c r="V16" s="18">
        <v>0.50476190476190497</v>
      </c>
      <c r="W16" s="18">
        <v>0.630252100840336</v>
      </c>
      <c r="X16" s="18">
        <v>0.62878787878787901</v>
      </c>
      <c r="Y16" s="18">
        <v>0.644859813084112</v>
      </c>
      <c r="Z16" s="18">
        <v>0.66666666666666696</v>
      </c>
      <c r="AA16" s="18">
        <v>0.58490566037735903</v>
      </c>
      <c r="AB16" s="18">
        <v>0.39361702127659598</v>
      </c>
      <c r="AC16" s="18">
        <v>0.47058823529411797</v>
      </c>
      <c r="AD16" s="18">
        <v>0.60869565217391297</v>
      </c>
      <c r="AE16" s="18"/>
      <c r="AF16" s="18">
        <v>0.55081555834378904</v>
      </c>
      <c r="AG16" s="18">
        <v>0.618677042801556</v>
      </c>
      <c r="AH16" s="18"/>
      <c r="AI16" s="18">
        <v>0.52966101694915302</v>
      </c>
      <c r="AJ16" s="18">
        <v>0.55844155844155896</v>
      </c>
      <c r="AK16" s="18">
        <v>0.56647398843930596</v>
      </c>
      <c r="AL16" s="18"/>
      <c r="AM16" s="18">
        <v>0.60294117647058798</v>
      </c>
      <c r="AN16" s="18">
        <v>0.46153846153846201</v>
      </c>
      <c r="AO16" s="18">
        <v>0.48148148148148201</v>
      </c>
      <c r="AP16" s="18"/>
      <c r="AQ16" s="18">
        <v>0.65044247787610598</v>
      </c>
      <c r="AR16" s="18">
        <v>0.5078125</v>
      </c>
      <c r="AS16" s="18"/>
      <c r="AT16" s="18">
        <v>0.64564564564564597</v>
      </c>
      <c r="AU16" s="18">
        <v>0.572471324296142</v>
      </c>
      <c r="AV16" s="18"/>
      <c r="AW16" s="18">
        <v>0.50424929178470301</v>
      </c>
      <c r="AX16" s="18">
        <v>0.61280167890870896</v>
      </c>
      <c r="AY16" s="18"/>
      <c r="AZ16" s="18">
        <v>0.50922509225092305</v>
      </c>
      <c r="BA16" s="18">
        <v>0.63157894736842102</v>
      </c>
      <c r="BB16" s="18"/>
      <c r="BC16" s="18">
        <v>0.54597701149425304</v>
      </c>
      <c r="BD16" s="18">
        <v>0.52608695652173898</v>
      </c>
      <c r="BE16" s="18"/>
      <c r="BF16" s="18">
        <v>0.625</v>
      </c>
      <c r="BG16" s="18">
        <v>0.49528301886792497</v>
      </c>
      <c r="BH16" s="18"/>
      <c r="BI16" s="18">
        <v>0.42028985507246402</v>
      </c>
      <c r="BJ16" s="18">
        <v>0.60479041916167697</v>
      </c>
      <c r="BK16" s="18"/>
      <c r="BL16" s="18">
        <v>0.53861386138613898</v>
      </c>
      <c r="BM16" s="18">
        <v>0.61363636363636398</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M21"/>
  <sheetViews>
    <sheetView showGridLines="0" workbookViewId="0">
      <pane xSplit="2" topLeftCell="C1" activePane="topRight" state="frozen"/>
      <selection pane="topRight" activeCell="B32" sqref="B32"/>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523</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0.14372163388804801</v>
      </c>
      <c r="D8" s="13">
        <v>0.13162118780096299</v>
      </c>
      <c r="E8" s="13">
        <v>0.154624277456647</v>
      </c>
      <c r="F8" s="13"/>
      <c r="G8" s="13">
        <v>0.22099447513812201</v>
      </c>
      <c r="H8" s="13">
        <v>0.159663865546218</v>
      </c>
      <c r="I8" s="13">
        <v>0.15867158671586701</v>
      </c>
      <c r="J8" s="13">
        <v>0.11848341232227499</v>
      </c>
      <c r="K8" s="13">
        <v>9.9236641221374003E-2</v>
      </c>
      <c r="L8" s="13">
        <v>7.0175438596491196E-2</v>
      </c>
      <c r="M8" s="13"/>
      <c r="N8" s="13">
        <v>0.12978723404255299</v>
      </c>
      <c r="O8" s="13">
        <v>0.123529411764706</v>
      </c>
      <c r="P8" s="13">
        <v>0.14044943820224701</v>
      </c>
      <c r="Q8" s="13">
        <v>0.17868338557993699</v>
      </c>
      <c r="R8" s="13"/>
      <c r="S8" s="13">
        <v>0.152249134948097</v>
      </c>
      <c r="T8" s="13">
        <v>0.14925373134328401</v>
      </c>
      <c r="U8" s="13">
        <v>0.12903225806451599</v>
      </c>
      <c r="V8" s="13">
        <v>9.5238095238095205E-2</v>
      </c>
      <c r="W8" s="13">
        <v>0.16806722689075601</v>
      </c>
      <c r="X8" s="13">
        <v>0.15151515151515199</v>
      </c>
      <c r="Y8" s="13">
        <v>0.13084112149532701</v>
      </c>
      <c r="Z8" s="13">
        <v>0.16666666666666699</v>
      </c>
      <c r="AA8" s="13">
        <v>0.138364779874214</v>
      </c>
      <c r="AB8" s="13">
        <v>0.13829787234042601</v>
      </c>
      <c r="AC8" s="13">
        <v>0.191176470588235</v>
      </c>
      <c r="AD8" s="13">
        <v>4.3478260869565202E-2</v>
      </c>
      <c r="AE8" s="13"/>
      <c r="AF8" s="13">
        <v>0.15307402760351299</v>
      </c>
      <c r="AG8" s="13">
        <v>0.130350194552529</v>
      </c>
      <c r="AH8" s="13"/>
      <c r="AI8" s="13">
        <v>0.152542372881356</v>
      </c>
      <c r="AJ8" s="13">
        <v>0.19480519480519501</v>
      </c>
      <c r="AK8" s="13">
        <v>0.135838150289017</v>
      </c>
      <c r="AL8" s="13"/>
      <c r="AM8" s="13">
        <v>0.191176470588235</v>
      </c>
      <c r="AN8" s="13">
        <v>0.19230769230769201</v>
      </c>
      <c r="AO8" s="13">
        <v>0.11851851851851899</v>
      </c>
      <c r="AP8" s="13"/>
      <c r="AQ8" s="13">
        <v>0.15486725663716799</v>
      </c>
      <c r="AR8" s="13">
        <v>0.1328125</v>
      </c>
      <c r="AS8" s="13"/>
      <c r="AT8" s="13">
        <v>0.171171171171171</v>
      </c>
      <c r="AU8" s="13">
        <v>0.13451511991657999</v>
      </c>
      <c r="AV8" s="13"/>
      <c r="AW8" s="13">
        <v>0.14730878186968799</v>
      </c>
      <c r="AX8" s="13">
        <v>0.143756558237146</v>
      </c>
      <c r="AY8" s="13"/>
      <c r="AZ8" s="13">
        <v>0.14760147601476001</v>
      </c>
      <c r="BA8" s="13">
        <v>0.14078947368421099</v>
      </c>
      <c r="BB8" s="13"/>
      <c r="BC8" s="13">
        <v>0.160919540229885</v>
      </c>
      <c r="BD8" s="13">
        <v>0.11739130434782601</v>
      </c>
      <c r="BE8" s="13"/>
      <c r="BF8" s="13">
        <v>0.11764705882352899</v>
      </c>
      <c r="BG8" s="13">
        <v>0.18867924528301899</v>
      </c>
      <c r="BH8" s="13"/>
      <c r="BI8" s="13">
        <v>0.231884057971014</v>
      </c>
      <c r="BJ8" s="13">
        <v>0.130881094952951</v>
      </c>
      <c r="BK8" s="13"/>
      <c r="BL8" s="13">
        <v>0.140594059405941</v>
      </c>
      <c r="BM8" s="13">
        <v>0.14267676767676801</v>
      </c>
    </row>
    <row r="9" spans="2:65" x14ac:dyDescent="0.3">
      <c r="B9" s="14" t="s">
        <v>71</v>
      </c>
      <c r="C9" s="13">
        <v>0.27534039334341898</v>
      </c>
      <c r="D9" s="13">
        <v>0.282504012841092</v>
      </c>
      <c r="E9" s="13">
        <v>0.26734104046242801</v>
      </c>
      <c r="F9" s="13"/>
      <c r="G9" s="13">
        <v>0.25414364640884002</v>
      </c>
      <c r="H9" s="13">
        <v>0.27731092436974802</v>
      </c>
      <c r="I9" s="13">
        <v>0.28413284132841299</v>
      </c>
      <c r="J9" s="13">
        <v>0.26540284360189598</v>
      </c>
      <c r="K9" s="13">
        <v>0.27480916030534402</v>
      </c>
      <c r="L9" s="13">
        <v>0.29239766081871299</v>
      </c>
      <c r="M9" s="13"/>
      <c r="N9" s="13">
        <v>0.268085106382979</v>
      </c>
      <c r="O9" s="13">
        <v>0.25588235294117601</v>
      </c>
      <c r="P9" s="13">
        <v>0.325842696629214</v>
      </c>
      <c r="Q9" s="13">
        <v>0.27586206896551702</v>
      </c>
      <c r="R9" s="13"/>
      <c r="S9" s="13">
        <v>0.25951557093425598</v>
      </c>
      <c r="T9" s="13">
        <v>0.238805970149254</v>
      </c>
      <c r="U9" s="13">
        <v>0.29032258064516098</v>
      </c>
      <c r="V9" s="13">
        <v>0.38095238095238099</v>
      </c>
      <c r="W9" s="13">
        <v>0.27731092436974802</v>
      </c>
      <c r="X9" s="13">
        <v>0.26515151515151503</v>
      </c>
      <c r="Y9" s="13">
        <v>0.27102803738317799</v>
      </c>
      <c r="Z9" s="13">
        <v>0.2</v>
      </c>
      <c r="AA9" s="13">
        <v>0.34591194968553501</v>
      </c>
      <c r="AB9" s="13">
        <v>0.22340425531914901</v>
      </c>
      <c r="AC9" s="13">
        <v>0.14705882352941199</v>
      </c>
      <c r="AD9" s="13">
        <v>0.434782608695652</v>
      </c>
      <c r="AE9" s="13"/>
      <c r="AF9" s="13">
        <v>0.28983688833124199</v>
      </c>
      <c r="AG9" s="13">
        <v>0.25486381322957202</v>
      </c>
      <c r="AH9" s="13"/>
      <c r="AI9" s="13">
        <v>0.27966101694915302</v>
      </c>
      <c r="AJ9" s="13">
        <v>0.25974025974025999</v>
      </c>
      <c r="AK9" s="13">
        <v>0.31791907514450901</v>
      </c>
      <c r="AL9" s="13"/>
      <c r="AM9" s="13">
        <v>0.29411764705882398</v>
      </c>
      <c r="AN9" s="13">
        <v>0.30769230769230799</v>
      </c>
      <c r="AO9" s="13">
        <v>0.24444444444444399</v>
      </c>
      <c r="AP9" s="13"/>
      <c r="AQ9" s="13">
        <v>0.265486725663717</v>
      </c>
      <c r="AR9" s="13">
        <v>0.28593750000000001</v>
      </c>
      <c r="AS9" s="13"/>
      <c r="AT9" s="13">
        <v>0.29429429429429399</v>
      </c>
      <c r="AU9" s="13">
        <v>0.26903023983315999</v>
      </c>
      <c r="AV9" s="13"/>
      <c r="AW9" s="13">
        <v>0.28895184135977298</v>
      </c>
      <c r="AX9" s="13">
        <v>0.26967471143756599</v>
      </c>
      <c r="AY9" s="13"/>
      <c r="AZ9" s="13">
        <v>0.26937269372693701</v>
      </c>
      <c r="BA9" s="13">
        <v>0.28289473684210498</v>
      </c>
      <c r="BB9" s="13"/>
      <c r="BC9" s="13">
        <v>0.32183908045977</v>
      </c>
      <c r="BD9" s="13">
        <v>0.25217391304347803</v>
      </c>
      <c r="BE9" s="13"/>
      <c r="BF9" s="13">
        <v>0.29411764705882398</v>
      </c>
      <c r="BG9" s="13">
        <v>0.339622641509434</v>
      </c>
      <c r="BH9" s="13"/>
      <c r="BI9" s="13">
        <v>0.29710144927536197</v>
      </c>
      <c r="BJ9" s="13">
        <v>0.27288280581693802</v>
      </c>
      <c r="BK9" s="13"/>
      <c r="BL9" s="13">
        <v>0.29504950495049498</v>
      </c>
      <c r="BM9" s="13">
        <v>0.26010101010101</v>
      </c>
    </row>
    <row r="10" spans="2:65" x14ac:dyDescent="0.3">
      <c r="B10" s="14" t="s">
        <v>401</v>
      </c>
      <c r="C10" s="13">
        <v>0.28593040847201201</v>
      </c>
      <c r="D10" s="13">
        <v>0.30337078651685401</v>
      </c>
      <c r="E10" s="13">
        <v>0.27312138728323698</v>
      </c>
      <c r="F10" s="13"/>
      <c r="G10" s="13">
        <v>0.27071823204419898</v>
      </c>
      <c r="H10" s="13">
        <v>0.30252100840336099</v>
      </c>
      <c r="I10" s="13">
        <v>0.210332103321033</v>
      </c>
      <c r="J10" s="13">
        <v>0.30805687203791499</v>
      </c>
      <c r="K10" s="13">
        <v>0.31297709923664102</v>
      </c>
      <c r="L10" s="13">
        <v>0.33918128654970803</v>
      </c>
      <c r="M10" s="13"/>
      <c r="N10" s="13">
        <v>0.28723404255319201</v>
      </c>
      <c r="O10" s="13">
        <v>0.32941176470588202</v>
      </c>
      <c r="P10" s="13">
        <v>0.224719101123595</v>
      </c>
      <c r="Q10" s="13">
        <v>0.27899686520376199</v>
      </c>
      <c r="R10" s="13"/>
      <c r="S10" s="13">
        <v>0.29411764705882398</v>
      </c>
      <c r="T10" s="13">
        <v>0.33582089552238797</v>
      </c>
      <c r="U10" s="13">
        <v>0.241935483870968</v>
      </c>
      <c r="V10" s="13">
        <v>0.27619047619047599</v>
      </c>
      <c r="W10" s="13">
        <v>0.310924369747899</v>
      </c>
      <c r="X10" s="13">
        <v>0.310606060606061</v>
      </c>
      <c r="Y10" s="13">
        <v>0.27102803738317799</v>
      </c>
      <c r="Z10" s="13">
        <v>0.3</v>
      </c>
      <c r="AA10" s="13">
        <v>0.22641509433962301</v>
      </c>
      <c r="AB10" s="13">
        <v>0.28723404255319201</v>
      </c>
      <c r="AC10" s="13">
        <v>0.26470588235294101</v>
      </c>
      <c r="AD10" s="13">
        <v>0.30434782608695699</v>
      </c>
      <c r="AE10" s="13"/>
      <c r="AF10" s="13">
        <v>0.27979924717691301</v>
      </c>
      <c r="AG10" s="13">
        <v>0.29182879377431897</v>
      </c>
      <c r="AH10" s="13"/>
      <c r="AI10" s="13">
        <v>0.26271186440678002</v>
      </c>
      <c r="AJ10" s="13">
        <v>0.32467532467532501</v>
      </c>
      <c r="AK10" s="13">
        <v>0.26878612716763001</v>
      </c>
      <c r="AL10" s="13"/>
      <c r="AM10" s="13">
        <v>0.191176470588235</v>
      </c>
      <c r="AN10" s="13">
        <v>0.19230769230769201</v>
      </c>
      <c r="AO10" s="13">
        <v>0.37777777777777799</v>
      </c>
      <c r="AP10" s="13"/>
      <c r="AQ10" s="13">
        <v>0.29793510324483802</v>
      </c>
      <c r="AR10" s="13">
        <v>0.2734375</v>
      </c>
      <c r="AS10" s="13"/>
      <c r="AT10" s="13">
        <v>0.26726726726726702</v>
      </c>
      <c r="AU10" s="13">
        <v>0.28988529718456701</v>
      </c>
      <c r="AV10" s="13"/>
      <c r="AW10" s="13">
        <v>0.274787535410765</v>
      </c>
      <c r="AX10" s="13">
        <v>0.28751311647429201</v>
      </c>
      <c r="AY10" s="13"/>
      <c r="AZ10" s="13">
        <v>0.25092250922509202</v>
      </c>
      <c r="BA10" s="13">
        <v>0.31052631578947398</v>
      </c>
      <c r="BB10" s="13"/>
      <c r="BC10" s="13">
        <v>0.25862068965517199</v>
      </c>
      <c r="BD10" s="13">
        <v>0.32173913043478303</v>
      </c>
      <c r="BE10" s="13"/>
      <c r="BF10" s="13">
        <v>0.27205882352941202</v>
      </c>
      <c r="BG10" s="13">
        <v>0.25</v>
      </c>
      <c r="BH10" s="13"/>
      <c r="BI10" s="13">
        <v>0.24637681159420299</v>
      </c>
      <c r="BJ10" s="13">
        <v>0.28999144568006802</v>
      </c>
      <c r="BK10" s="13"/>
      <c r="BL10" s="13">
        <v>0.24752475247524799</v>
      </c>
      <c r="BM10" s="13">
        <v>0.30934343434343398</v>
      </c>
    </row>
    <row r="11" spans="2:65" x14ac:dyDescent="0.3">
      <c r="B11" s="14" t="s">
        <v>73</v>
      </c>
      <c r="C11" s="13">
        <v>0.168683812405446</v>
      </c>
      <c r="D11" s="13">
        <v>0.16532905296950201</v>
      </c>
      <c r="E11" s="13">
        <v>0.170520231213873</v>
      </c>
      <c r="F11" s="13"/>
      <c r="G11" s="13">
        <v>0.17127071823204401</v>
      </c>
      <c r="H11" s="13">
        <v>0.151260504201681</v>
      </c>
      <c r="I11" s="13">
        <v>0.19188191881918801</v>
      </c>
      <c r="J11" s="13">
        <v>0.151658767772512</v>
      </c>
      <c r="K11" s="13">
        <v>0.16793893129771001</v>
      </c>
      <c r="L11" s="13">
        <v>0.18713450292397699</v>
      </c>
      <c r="M11" s="13"/>
      <c r="N11" s="13">
        <v>0.17446808510638301</v>
      </c>
      <c r="O11" s="13">
        <v>0.16764705882352901</v>
      </c>
      <c r="P11" s="13">
        <v>0.19662921348314599</v>
      </c>
      <c r="Q11" s="13">
        <v>0.14733542319749199</v>
      </c>
      <c r="R11" s="13"/>
      <c r="S11" s="13">
        <v>0.14532871972318301</v>
      </c>
      <c r="T11" s="13">
        <v>0.14925373134328401</v>
      </c>
      <c r="U11" s="13">
        <v>0.17741935483870999</v>
      </c>
      <c r="V11" s="13">
        <v>0.180952380952381</v>
      </c>
      <c r="W11" s="13">
        <v>0.184873949579832</v>
      </c>
      <c r="X11" s="13">
        <v>0.14393939393939401</v>
      </c>
      <c r="Y11" s="13">
        <v>0.18691588785046701</v>
      </c>
      <c r="Z11" s="13">
        <v>0.233333333333333</v>
      </c>
      <c r="AA11" s="13">
        <v>0.169811320754717</v>
      </c>
      <c r="AB11" s="13">
        <v>0.19148936170212799</v>
      </c>
      <c r="AC11" s="13">
        <v>0.220588235294118</v>
      </c>
      <c r="AD11" s="13">
        <v>0.13043478260869601</v>
      </c>
      <c r="AE11" s="13"/>
      <c r="AF11" s="13">
        <v>0.16185696361355101</v>
      </c>
      <c r="AG11" s="13">
        <v>0.178988326848249</v>
      </c>
      <c r="AH11" s="13"/>
      <c r="AI11" s="13">
        <v>0.19067796610169499</v>
      </c>
      <c r="AJ11" s="13">
        <v>0.14285714285714299</v>
      </c>
      <c r="AK11" s="13">
        <v>0.144508670520231</v>
      </c>
      <c r="AL11" s="13"/>
      <c r="AM11" s="13">
        <v>0.23529411764705899</v>
      </c>
      <c r="AN11" s="13">
        <v>0.19230769230769201</v>
      </c>
      <c r="AO11" s="13">
        <v>0.140740740740741</v>
      </c>
      <c r="AP11" s="13"/>
      <c r="AQ11" s="13">
        <v>0.169616519174041</v>
      </c>
      <c r="AR11" s="13">
        <v>0.16718749999999999</v>
      </c>
      <c r="AS11" s="13"/>
      <c r="AT11" s="13">
        <v>0.156156156156156</v>
      </c>
      <c r="AU11" s="13">
        <v>0.17518248175182499</v>
      </c>
      <c r="AV11" s="13"/>
      <c r="AW11" s="13">
        <v>0.17280453257790401</v>
      </c>
      <c r="AX11" s="13">
        <v>0.16894018887723</v>
      </c>
      <c r="AY11" s="13"/>
      <c r="AZ11" s="13">
        <v>0.177121771217712</v>
      </c>
      <c r="BA11" s="13">
        <v>0.163157894736842</v>
      </c>
      <c r="BB11" s="13"/>
      <c r="BC11" s="13">
        <v>0.14655172413793099</v>
      </c>
      <c r="BD11" s="13">
        <v>0.19565217391304299</v>
      </c>
      <c r="BE11" s="13"/>
      <c r="BF11" s="13">
        <v>0.20588235294117599</v>
      </c>
      <c r="BG11" s="13">
        <v>0.10849056603773601</v>
      </c>
      <c r="BH11" s="13"/>
      <c r="BI11" s="13">
        <v>0.101449275362319</v>
      </c>
      <c r="BJ11" s="13">
        <v>0.17878528656971801</v>
      </c>
      <c r="BK11" s="13"/>
      <c r="BL11" s="13">
        <v>0.17623762376237601</v>
      </c>
      <c r="BM11" s="13">
        <v>0.16792929292929301</v>
      </c>
    </row>
    <row r="12" spans="2:65" x14ac:dyDescent="0.3">
      <c r="B12" s="14" t="s">
        <v>402</v>
      </c>
      <c r="C12" s="13">
        <v>6.9591527987897098E-2</v>
      </c>
      <c r="D12" s="13">
        <v>7.0626003210272903E-2</v>
      </c>
      <c r="E12" s="13">
        <v>6.9364161849711004E-2</v>
      </c>
      <c r="F12" s="13"/>
      <c r="G12" s="13">
        <v>3.8674033149171297E-2</v>
      </c>
      <c r="H12" s="13">
        <v>6.4425770308123201E-2</v>
      </c>
      <c r="I12" s="13">
        <v>8.4870848708487101E-2</v>
      </c>
      <c r="J12" s="13">
        <v>9.9526066350710901E-2</v>
      </c>
      <c r="K12" s="13">
        <v>6.8702290076335895E-2</v>
      </c>
      <c r="L12" s="13">
        <v>5.2631578947368397E-2</v>
      </c>
      <c r="M12" s="13"/>
      <c r="N12" s="13">
        <v>7.8723404255319193E-2</v>
      </c>
      <c r="O12" s="13">
        <v>7.6470588235294096E-2</v>
      </c>
      <c r="P12" s="13">
        <v>5.6179775280898903E-2</v>
      </c>
      <c r="Q12" s="13">
        <v>5.6426332288401299E-2</v>
      </c>
      <c r="R12" s="13"/>
      <c r="S12" s="13">
        <v>9.3425605536332196E-2</v>
      </c>
      <c r="T12" s="13">
        <v>5.22388059701493E-2</v>
      </c>
      <c r="U12" s="13">
        <v>8.0645161290322606E-2</v>
      </c>
      <c r="V12" s="13">
        <v>1.9047619047619001E-2</v>
      </c>
      <c r="W12" s="13">
        <v>4.20168067226891E-2</v>
      </c>
      <c r="X12" s="13">
        <v>7.5757575757575801E-2</v>
      </c>
      <c r="Y12" s="13">
        <v>7.4766355140186896E-2</v>
      </c>
      <c r="Z12" s="13">
        <v>0</v>
      </c>
      <c r="AA12" s="13">
        <v>6.2893081761006303E-2</v>
      </c>
      <c r="AB12" s="13">
        <v>9.5744680851063801E-2</v>
      </c>
      <c r="AC12" s="13">
        <v>0.11764705882352899</v>
      </c>
      <c r="AD12" s="13">
        <v>4.3478260869565202E-2</v>
      </c>
      <c r="AE12" s="13"/>
      <c r="AF12" s="13">
        <v>7.0263488080301098E-2</v>
      </c>
      <c r="AG12" s="13">
        <v>7.0038910505836605E-2</v>
      </c>
      <c r="AH12" s="13"/>
      <c r="AI12" s="13">
        <v>7.6271186440677999E-2</v>
      </c>
      <c r="AJ12" s="13">
        <v>5.1948051948052E-2</v>
      </c>
      <c r="AK12" s="13">
        <v>6.6473988439306395E-2</v>
      </c>
      <c r="AL12" s="13"/>
      <c r="AM12" s="13">
        <v>4.4117647058823498E-2</v>
      </c>
      <c r="AN12" s="13">
        <v>7.69230769230769E-2</v>
      </c>
      <c r="AO12" s="13">
        <v>7.4074074074074098E-2</v>
      </c>
      <c r="AP12" s="13"/>
      <c r="AQ12" s="13">
        <v>6.4896755162241901E-2</v>
      </c>
      <c r="AR12" s="13">
        <v>7.4999999999999997E-2</v>
      </c>
      <c r="AS12" s="13"/>
      <c r="AT12" s="13">
        <v>4.8048048048047999E-2</v>
      </c>
      <c r="AU12" s="13">
        <v>7.6120959332638197E-2</v>
      </c>
      <c r="AV12" s="13"/>
      <c r="AW12" s="13">
        <v>6.79886685552408E-2</v>
      </c>
      <c r="AX12" s="13">
        <v>7.1353620146904495E-2</v>
      </c>
      <c r="AY12" s="13"/>
      <c r="AZ12" s="13">
        <v>9.2250922509225106E-2</v>
      </c>
      <c r="BA12" s="13">
        <v>5.2631578947368397E-2</v>
      </c>
      <c r="BB12" s="13"/>
      <c r="BC12" s="13">
        <v>7.4712643678160898E-2</v>
      </c>
      <c r="BD12" s="13">
        <v>6.5217391304347797E-2</v>
      </c>
      <c r="BE12" s="13"/>
      <c r="BF12" s="13">
        <v>8.8235294117647106E-2</v>
      </c>
      <c r="BG12" s="13">
        <v>6.6037735849056603E-2</v>
      </c>
      <c r="BH12" s="13"/>
      <c r="BI12" s="13">
        <v>9.4202898550724598E-2</v>
      </c>
      <c r="BJ12" s="13">
        <v>6.6723695466210403E-2</v>
      </c>
      <c r="BK12" s="13"/>
      <c r="BL12" s="13">
        <v>8.7128712871287095E-2</v>
      </c>
      <c r="BM12" s="13">
        <v>5.9343434343434302E-2</v>
      </c>
    </row>
    <row r="13" spans="2:65" x14ac:dyDescent="0.3">
      <c r="B13" s="14" t="s">
        <v>91</v>
      </c>
      <c r="C13" s="13">
        <v>5.6732223903176997E-2</v>
      </c>
      <c r="D13" s="13">
        <v>4.6548956661316199E-2</v>
      </c>
      <c r="E13" s="13">
        <v>6.5028901734104E-2</v>
      </c>
      <c r="F13" s="13"/>
      <c r="G13" s="13">
        <v>4.4198895027624301E-2</v>
      </c>
      <c r="H13" s="13">
        <v>4.4817927170868299E-2</v>
      </c>
      <c r="I13" s="13">
        <v>7.0110701107011106E-2</v>
      </c>
      <c r="J13" s="13">
        <v>5.6872037914691899E-2</v>
      </c>
      <c r="K13" s="13">
        <v>7.6335877862595394E-2</v>
      </c>
      <c r="L13" s="13">
        <v>5.8479532163742701E-2</v>
      </c>
      <c r="M13" s="13"/>
      <c r="N13" s="13">
        <v>6.1702127659574502E-2</v>
      </c>
      <c r="O13" s="13">
        <v>4.7058823529411799E-2</v>
      </c>
      <c r="P13" s="13">
        <v>5.6179775280898903E-2</v>
      </c>
      <c r="Q13" s="13">
        <v>6.2695924764890304E-2</v>
      </c>
      <c r="R13" s="13"/>
      <c r="S13" s="13">
        <v>5.5363321799308002E-2</v>
      </c>
      <c r="T13" s="13">
        <v>7.4626865671641798E-2</v>
      </c>
      <c r="U13" s="13">
        <v>8.0645161290322606E-2</v>
      </c>
      <c r="V13" s="13">
        <v>4.7619047619047603E-2</v>
      </c>
      <c r="W13" s="13">
        <v>1.6806722689075598E-2</v>
      </c>
      <c r="X13" s="13">
        <v>5.3030303030302997E-2</v>
      </c>
      <c r="Y13" s="13">
        <v>6.5420560747663503E-2</v>
      </c>
      <c r="Z13" s="13">
        <v>0.1</v>
      </c>
      <c r="AA13" s="13">
        <v>5.6603773584905703E-2</v>
      </c>
      <c r="AB13" s="13">
        <v>6.3829787234042507E-2</v>
      </c>
      <c r="AC13" s="13">
        <v>5.8823529411764698E-2</v>
      </c>
      <c r="AD13" s="13">
        <v>4.3478260869565202E-2</v>
      </c>
      <c r="AE13" s="13"/>
      <c r="AF13" s="13">
        <v>4.51693851944793E-2</v>
      </c>
      <c r="AG13" s="13">
        <v>7.3929961089494206E-2</v>
      </c>
      <c r="AH13" s="13"/>
      <c r="AI13" s="13">
        <v>3.8135593220338999E-2</v>
      </c>
      <c r="AJ13" s="13">
        <v>2.5974025974026E-2</v>
      </c>
      <c r="AK13" s="13">
        <v>6.6473988439306395E-2</v>
      </c>
      <c r="AL13" s="13"/>
      <c r="AM13" s="13">
        <v>4.4117647058823498E-2</v>
      </c>
      <c r="AN13" s="13">
        <v>3.8461538461538498E-2</v>
      </c>
      <c r="AO13" s="13">
        <v>4.4444444444444398E-2</v>
      </c>
      <c r="AP13" s="13"/>
      <c r="AQ13" s="13">
        <v>4.71976401179941E-2</v>
      </c>
      <c r="AR13" s="13">
        <v>6.5625000000000003E-2</v>
      </c>
      <c r="AS13" s="13"/>
      <c r="AT13" s="13">
        <v>6.3063063063063099E-2</v>
      </c>
      <c r="AU13" s="13">
        <v>5.5265901981230499E-2</v>
      </c>
      <c r="AV13" s="13"/>
      <c r="AW13" s="13">
        <v>4.8158640226628899E-2</v>
      </c>
      <c r="AX13" s="13">
        <v>5.8761804826862503E-2</v>
      </c>
      <c r="AY13" s="13"/>
      <c r="AZ13" s="13">
        <v>6.2730627306273101E-2</v>
      </c>
      <c r="BA13" s="13">
        <v>0.05</v>
      </c>
      <c r="BB13" s="13"/>
      <c r="BC13" s="13">
        <v>3.7356321839080497E-2</v>
      </c>
      <c r="BD13" s="13">
        <v>4.7826086956521699E-2</v>
      </c>
      <c r="BE13" s="13"/>
      <c r="BF13" s="13">
        <v>2.2058823529411801E-2</v>
      </c>
      <c r="BG13" s="13">
        <v>4.71698113207547E-2</v>
      </c>
      <c r="BH13" s="13"/>
      <c r="BI13" s="13">
        <v>2.8985507246376802E-2</v>
      </c>
      <c r="BJ13" s="13">
        <v>6.0735671514114603E-2</v>
      </c>
      <c r="BK13" s="13"/>
      <c r="BL13" s="13">
        <v>5.3465346534653499E-2</v>
      </c>
      <c r="BM13" s="13">
        <v>6.0606060606060601E-2</v>
      </c>
    </row>
    <row r="14" spans="2:65" x14ac:dyDescent="0.3">
      <c r="B14" s="14" t="s">
        <v>76</v>
      </c>
      <c r="C14" s="17">
        <v>0.41906202723146702</v>
      </c>
      <c r="D14" s="17">
        <v>0.41412520064205499</v>
      </c>
      <c r="E14" s="17">
        <v>0.42196531791907499</v>
      </c>
      <c r="F14" s="17"/>
      <c r="G14" s="17">
        <v>0.475138121546961</v>
      </c>
      <c r="H14" s="17">
        <v>0.436974789915966</v>
      </c>
      <c r="I14" s="17">
        <v>0.44280442804428</v>
      </c>
      <c r="J14" s="17">
        <v>0.38388625592417103</v>
      </c>
      <c r="K14" s="17">
        <v>0.37404580152671801</v>
      </c>
      <c r="L14" s="17">
        <v>0.36257309941520499</v>
      </c>
      <c r="M14" s="17"/>
      <c r="N14" s="17">
        <v>0.39787234042553199</v>
      </c>
      <c r="O14" s="17">
        <v>0.379411764705882</v>
      </c>
      <c r="P14" s="17">
        <v>0.46629213483146098</v>
      </c>
      <c r="Q14" s="17">
        <v>0.45454545454545497</v>
      </c>
      <c r="R14" s="17"/>
      <c r="S14" s="17">
        <v>0.41176470588235298</v>
      </c>
      <c r="T14" s="17">
        <v>0.38805970149253699</v>
      </c>
      <c r="U14" s="17">
        <v>0.41935483870967699</v>
      </c>
      <c r="V14" s="17">
        <v>0.476190476190476</v>
      </c>
      <c r="W14" s="17">
        <v>0.44537815126050401</v>
      </c>
      <c r="X14" s="17">
        <v>0.41666666666666702</v>
      </c>
      <c r="Y14" s="17">
        <v>0.401869158878505</v>
      </c>
      <c r="Z14" s="17">
        <v>0.36666666666666697</v>
      </c>
      <c r="AA14" s="17">
        <v>0.48427672955974799</v>
      </c>
      <c r="AB14" s="17">
        <v>0.36170212765957399</v>
      </c>
      <c r="AC14" s="17">
        <v>0.33823529411764702</v>
      </c>
      <c r="AD14" s="17">
        <v>0.47826086956521702</v>
      </c>
      <c r="AE14" s="17"/>
      <c r="AF14" s="17">
        <v>0.44291091593475501</v>
      </c>
      <c r="AG14" s="17">
        <v>0.38521400778210102</v>
      </c>
      <c r="AH14" s="17"/>
      <c r="AI14" s="17">
        <v>0.43220338983050799</v>
      </c>
      <c r="AJ14" s="17">
        <v>0.45454545454545497</v>
      </c>
      <c r="AK14" s="17">
        <v>0.45375722543352598</v>
      </c>
      <c r="AL14" s="17"/>
      <c r="AM14" s="17">
        <v>0.48529411764705899</v>
      </c>
      <c r="AN14" s="17">
        <v>0.5</v>
      </c>
      <c r="AO14" s="17">
        <v>0.36296296296296299</v>
      </c>
      <c r="AP14" s="17"/>
      <c r="AQ14" s="17">
        <v>0.420353982300885</v>
      </c>
      <c r="AR14" s="17">
        <v>0.41875000000000001</v>
      </c>
      <c r="AS14" s="17"/>
      <c r="AT14" s="17">
        <v>0.46546546546546502</v>
      </c>
      <c r="AU14" s="17">
        <v>0.40354535974973899</v>
      </c>
      <c r="AV14" s="17"/>
      <c r="AW14" s="17">
        <v>0.43626062322946202</v>
      </c>
      <c r="AX14" s="17">
        <v>0.413431269674711</v>
      </c>
      <c r="AY14" s="17"/>
      <c r="AZ14" s="17">
        <v>0.41697416974169699</v>
      </c>
      <c r="BA14" s="17">
        <v>0.423684210526316</v>
      </c>
      <c r="BB14" s="17"/>
      <c r="BC14" s="17">
        <v>0.48275862068965503</v>
      </c>
      <c r="BD14" s="17">
        <v>0.36956521739130399</v>
      </c>
      <c r="BE14" s="17"/>
      <c r="BF14" s="17">
        <v>0.41176470588235298</v>
      </c>
      <c r="BG14" s="17">
        <v>0.52830188679245305</v>
      </c>
      <c r="BH14" s="17"/>
      <c r="BI14" s="17">
        <v>0.52898550724637705</v>
      </c>
      <c r="BJ14" s="17">
        <v>0.40376390076988899</v>
      </c>
      <c r="BK14" s="17"/>
      <c r="BL14" s="17">
        <v>0.43564356435643597</v>
      </c>
      <c r="BM14" s="17">
        <v>0.40277777777777801</v>
      </c>
    </row>
    <row r="15" spans="2:65" x14ac:dyDescent="0.3">
      <c r="B15" s="14" t="s">
        <v>77</v>
      </c>
      <c r="C15" s="17">
        <v>0.238275340393343</v>
      </c>
      <c r="D15" s="17">
        <v>0.235955056179775</v>
      </c>
      <c r="E15" s="17">
        <v>0.239884393063584</v>
      </c>
      <c r="F15" s="17"/>
      <c r="G15" s="17">
        <v>0.20994475138121499</v>
      </c>
      <c r="H15" s="17">
        <v>0.21568627450980399</v>
      </c>
      <c r="I15" s="17">
        <v>0.27675276752767503</v>
      </c>
      <c r="J15" s="17">
        <v>0.25118483412322301</v>
      </c>
      <c r="K15" s="17">
        <v>0.236641221374046</v>
      </c>
      <c r="L15" s="17">
        <v>0.23976608187134499</v>
      </c>
      <c r="M15" s="17"/>
      <c r="N15" s="17">
        <v>0.25319148936170199</v>
      </c>
      <c r="O15" s="17">
        <v>0.24411764705882399</v>
      </c>
      <c r="P15" s="17">
        <v>0.25280898876404501</v>
      </c>
      <c r="Q15" s="17">
        <v>0.20376175548589301</v>
      </c>
      <c r="R15" s="17"/>
      <c r="S15" s="17">
        <v>0.23875432525951601</v>
      </c>
      <c r="T15" s="17">
        <v>0.201492537313433</v>
      </c>
      <c r="U15" s="17">
        <v>0.25806451612903197</v>
      </c>
      <c r="V15" s="17">
        <v>0.2</v>
      </c>
      <c r="W15" s="17">
        <v>0.22689075630252101</v>
      </c>
      <c r="X15" s="17">
        <v>0.21969696969697</v>
      </c>
      <c r="Y15" s="17">
        <v>0.26168224299065401</v>
      </c>
      <c r="Z15" s="17">
        <v>0.233333333333333</v>
      </c>
      <c r="AA15" s="17">
        <v>0.232704402515723</v>
      </c>
      <c r="AB15" s="17">
        <v>0.28723404255319201</v>
      </c>
      <c r="AC15" s="17">
        <v>0.33823529411764702</v>
      </c>
      <c r="AD15" s="17">
        <v>0.173913043478261</v>
      </c>
      <c r="AE15" s="17"/>
      <c r="AF15" s="17">
        <v>0.23212045169385201</v>
      </c>
      <c r="AG15" s="17">
        <v>0.249027237354086</v>
      </c>
      <c r="AH15" s="17"/>
      <c r="AI15" s="17">
        <v>0.266949152542373</v>
      </c>
      <c r="AJ15" s="17">
        <v>0.19480519480519501</v>
      </c>
      <c r="AK15" s="17">
        <v>0.21098265895953799</v>
      </c>
      <c r="AL15" s="17"/>
      <c r="AM15" s="17">
        <v>0.27941176470588203</v>
      </c>
      <c r="AN15" s="17">
        <v>0.269230769230769</v>
      </c>
      <c r="AO15" s="17">
        <v>0.21481481481481501</v>
      </c>
      <c r="AP15" s="17"/>
      <c r="AQ15" s="17">
        <v>0.234513274336283</v>
      </c>
      <c r="AR15" s="17">
        <v>0.2421875</v>
      </c>
      <c r="AS15" s="17"/>
      <c r="AT15" s="17">
        <v>0.20420420420420399</v>
      </c>
      <c r="AU15" s="17">
        <v>0.25130344108446301</v>
      </c>
      <c r="AV15" s="17"/>
      <c r="AW15" s="17">
        <v>0.24079320113314401</v>
      </c>
      <c r="AX15" s="17">
        <v>0.240293809024134</v>
      </c>
      <c r="AY15" s="17"/>
      <c r="AZ15" s="17">
        <v>0.26937269372693701</v>
      </c>
      <c r="BA15" s="17">
        <v>0.215789473684211</v>
      </c>
      <c r="BB15" s="17"/>
      <c r="BC15" s="17">
        <v>0.22126436781609199</v>
      </c>
      <c r="BD15" s="17">
        <v>0.26086956521739102</v>
      </c>
      <c r="BE15" s="17"/>
      <c r="BF15" s="17">
        <v>0.29411764705882398</v>
      </c>
      <c r="BG15" s="17">
        <v>0.174528301886792</v>
      </c>
      <c r="BH15" s="17"/>
      <c r="BI15" s="17">
        <v>0.19565217391304299</v>
      </c>
      <c r="BJ15" s="17">
        <v>0.245508982035928</v>
      </c>
      <c r="BK15" s="17"/>
      <c r="BL15" s="17">
        <v>0.26336633663366299</v>
      </c>
      <c r="BM15" s="17">
        <v>0.22727272727272699</v>
      </c>
    </row>
    <row r="16" spans="2:65" x14ac:dyDescent="0.3">
      <c r="B16" s="14" t="s">
        <v>78</v>
      </c>
      <c r="C16" s="18">
        <v>0.18078668683812399</v>
      </c>
      <c r="D16" s="18">
        <v>0.178170144462279</v>
      </c>
      <c r="E16" s="18">
        <v>0.18208092485549099</v>
      </c>
      <c r="F16" s="18"/>
      <c r="G16" s="18">
        <v>0.26519337016574601</v>
      </c>
      <c r="H16" s="18">
        <v>0.22128851540616201</v>
      </c>
      <c r="I16" s="18">
        <v>0.166051660516605</v>
      </c>
      <c r="J16" s="18">
        <v>0.13270142180094799</v>
      </c>
      <c r="K16" s="18">
        <v>0.13740458015267201</v>
      </c>
      <c r="L16" s="18">
        <v>0.12280701754386</v>
      </c>
      <c r="M16" s="18"/>
      <c r="N16" s="18">
        <v>0.14468085106383</v>
      </c>
      <c r="O16" s="18">
        <v>0.13529411764705901</v>
      </c>
      <c r="P16" s="18">
        <v>0.213483146067416</v>
      </c>
      <c r="Q16" s="18">
        <v>0.25078369905956099</v>
      </c>
      <c r="R16" s="18"/>
      <c r="S16" s="18">
        <v>0.173010380622837</v>
      </c>
      <c r="T16" s="18">
        <v>0.18656716417910499</v>
      </c>
      <c r="U16" s="18">
        <v>0.16129032258064499</v>
      </c>
      <c r="V16" s="18">
        <v>0.27619047619047599</v>
      </c>
      <c r="W16" s="18">
        <v>0.218487394957983</v>
      </c>
      <c r="X16" s="18">
        <v>0.19696969696969699</v>
      </c>
      <c r="Y16" s="18">
        <v>0.14018691588785001</v>
      </c>
      <c r="Z16" s="18">
        <v>0.133333333333333</v>
      </c>
      <c r="AA16" s="18">
        <v>0.25157232704402499</v>
      </c>
      <c r="AB16" s="18">
        <v>7.4468085106382906E-2</v>
      </c>
      <c r="AC16" s="18">
        <v>0</v>
      </c>
      <c r="AD16" s="18">
        <v>0.30434782608695699</v>
      </c>
      <c r="AE16" s="18"/>
      <c r="AF16" s="18">
        <v>0.210790464240903</v>
      </c>
      <c r="AG16" s="18">
        <v>0.136186770428016</v>
      </c>
      <c r="AH16" s="18"/>
      <c r="AI16" s="18">
        <v>0.16525423728813601</v>
      </c>
      <c r="AJ16" s="18">
        <v>0.25974025974025999</v>
      </c>
      <c r="AK16" s="18">
        <v>0.24277456647398801</v>
      </c>
      <c r="AL16" s="18"/>
      <c r="AM16" s="18">
        <v>0.20588235294117599</v>
      </c>
      <c r="AN16" s="18">
        <v>0.230769230769231</v>
      </c>
      <c r="AO16" s="18">
        <v>0.148148148148148</v>
      </c>
      <c r="AP16" s="18"/>
      <c r="AQ16" s="18">
        <v>0.185840707964602</v>
      </c>
      <c r="AR16" s="18">
        <v>0.17656250000000001</v>
      </c>
      <c r="AS16" s="18"/>
      <c r="AT16" s="18">
        <v>0.26126126126126098</v>
      </c>
      <c r="AU16" s="18">
        <v>0.152241918665276</v>
      </c>
      <c r="AV16" s="18"/>
      <c r="AW16" s="18">
        <v>0.19546742209631701</v>
      </c>
      <c r="AX16" s="18">
        <v>0.173137460650577</v>
      </c>
      <c r="AY16" s="18"/>
      <c r="AZ16" s="18">
        <v>0.14760147601476001</v>
      </c>
      <c r="BA16" s="18">
        <v>0.20789473684210499</v>
      </c>
      <c r="BB16" s="18"/>
      <c r="BC16" s="18">
        <v>0.26149425287356298</v>
      </c>
      <c r="BD16" s="18">
        <v>0.108695652173913</v>
      </c>
      <c r="BE16" s="18"/>
      <c r="BF16" s="18">
        <v>0.11764705882352899</v>
      </c>
      <c r="BG16" s="18">
        <v>0.35377358490566002</v>
      </c>
      <c r="BH16" s="18"/>
      <c r="BI16" s="18">
        <v>0.33333333333333298</v>
      </c>
      <c r="BJ16" s="18">
        <v>0.158254918733961</v>
      </c>
      <c r="BK16" s="18"/>
      <c r="BL16" s="18">
        <v>0.17227722772277199</v>
      </c>
      <c r="BM16" s="18">
        <v>0.175505050505051</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M21"/>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524</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400</v>
      </c>
      <c r="C8" s="13">
        <v>0.29878971255673198</v>
      </c>
      <c r="D8" s="13">
        <v>0.28571428571428598</v>
      </c>
      <c r="E8" s="13">
        <v>0.309248554913295</v>
      </c>
      <c r="F8" s="13"/>
      <c r="G8" s="13">
        <v>0.37016574585635398</v>
      </c>
      <c r="H8" s="13">
        <v>0.30252100840336099</v>
      </c>
      <c r="I8" s="13">
        <v>0.34317343173431702</v>
      </c>
      <c r="J8" s="13">
        <v>0.28436018957345999</v>
      </c>
      <c r="K8" s="13">
        <v>0.25190839694656503</v>
      </c>
      <c r="L8" s="13">
        <v>0.198830409356725</v>
      </c>
      <c r="M8" s="13"/>
      <c r="N8" s="13">
        <v>0.30212765957446802</v>
      </c>
      <c r="O8" s="13">
        <v>0.29411764705882398</v>
      </c>
      <c r="P8" s="13">
        <v>0.28651685393258403</v>
      </c>
      <c r="Q8" s="13">
        <v>0.30407523510971801</v>
      </c>
      <c r="R8" s="13"/>
      <c r="S8" s="13">
        <v>0.31833910034602098</v>
      </c>
      <c r="T8" s="13">
        <v>0.201492537313433</v>
      </c>
      <c r="U8" s="13">
        <v>0.29032258064516098</v>
      </c>
      <c r="V8" s="13">
        <v>0.30476190476190501</v>
      </c>
      <c r="W8" s="13">
        <v>0.36134453781512599</v>
      </c>
      <c r="X8" s="13">
        <v>0.32575757575757602</v>
      </c>
      <c r="Y8" s="13">
        <v>0.289719626168224</v>
      </c>
      <c r="Z8" s="13">
        <v>0.36666666666666697</v>
      </c>
      <c r="AA8" s="13">
        <v>0.27044025157232698</v>
      </c>
      <c r="AB8" s="13">
        <v>0.29787234042553201</v>
      </c>
      <c r="AC8" s="13">
        <v>0.29411764705882398</v>
      </c>
      <c r="AD8" s="13">
        <v>0.30434782608695699</v>
      </c>
      <c r="AE8" s="13"/>
      <c r="AF8" s="13">
        <v>0.318695106649937</v>
      </c>
      <c r="AG8" s="13">
        <v>0.26653696498054502</v>
      </c>
      <c r="AH8" s="13"/>
      <c r="AI8" s="13">
        <v>0.27542372881355898</v>
      </c>
      <c r="AJ8" s="13">
        <v>0.37662337662337703</v>
      </c>
      <c r="AK8" s="13">
        <v>0.29768786127167601</v>
      </c>
      <c r="AL8" s="13"/>
      <c r="AM8" s="13">
        <v>0.36764705882352899</v>
      </c>
      <c r="AN8" s="13">
        <v>0.269230769230769</v>
      </c>
      <c r="AO8" s="13">
        <v>0.22962962962962999</v>
      </c>
      <c r="AP8" s="13"/>
      <c r="AQ8" s="13">
        <v>0.32595870206489702</v>
      </c>
      <c r="AR8" s="13">
        <v>0.27187499999999998</v>
      </c>
      <c r="AS8" s="13"/>
      <c r="AT8" s="13">
        <v>0.32432432432432401</v>
      </c>
      <c r="AU8" s="13">
        <v>0.293013555787278</v>
      </c>
      <c r="AV8" s="13"/>
      <c r="AW8" s="13">
        <v>0.291784702549575</v>
      </c>
      <c r="AX8" s="13">
        <v>0.30010493179433401</v>
      </c>
      <c r="AY8" s="13"/>
      <c r="AZ8" s="13">
        <v>0.28413284132841299</v>
      </c>
      <c r="BA8" s="13">
        <v>0.30921052631578899</v>
      </c>
      <c r="BB8" s="13"/>
      <c r="BC8" s="13">
        <v>0.30747126436781602</v>
      </c>
      <c r="BD8" s="13">
        <v>0.24347826086956501</v>
      </c>
      <c r="BE8" s="13"/>
      <c r="BF8" s="13">
        <v>0.28676470588235298</v>
      </c>
      <c r="BG8" s="13">
        <v>0.320754716981132</v>
      </c>
      <c r="BH8" s="13"/>
      <c r="BI8" s="13">
        <v>0.41304347826087001</v>
      </c>
      <c r="BJ8" s="13">
        <v>0.28571428571428598</v>
      </c>
      <c r="BK8" s="13"/>
      <c r="BL8" s="13">
        <v>0.322772277227723</v>
      </c>
      <c r="BM8" s="13">
        <v>0.28409090909090901</v>
      </c>
    </row>
    <row r="9" spans="2:65" x14ac:dyDescent="0.3">
      <c r="B9" s="14" t="s">
        <v>71</v>
      </c>
      <c r="C9" s="13">
        <v>0.40393343419062</v>
      </c>
      <c r="D9" s="13">
        <v>0.40128410914927798</v>
      </c>
      <c r="E9" s="13">
        <v>0.40751445086705201</v>
      </c>
      <c r="F9" s="13"/>
      <c r="G9" s="13">
        <v>0.425414364640884</v>
      </c>
      <c r="H9" s="13">
        <v>0.41176470588235298</v>
      </c>
      <c r="I9" s="13">
        <v>0.37269372693726899</v>
      </c>
      <c r="J9" s="13">
        <v>0.39810426540284399</v>
      </c>
      <c r="K9" s="13">
        <v>0.39694656488549601</v>
      </c>
      <c r="L9" s="13">
        <v>0.426900584795322</v>
      </c>
      <c r="M9" s="13"/>
      <c r="N9" s="13">
        <v>0.40425531914893598</v>
      </c>
      <c r="O9" s="13">
        <v>0.40882352941176497</v>
      </c>
      <c r="P9" s="13">
        <v>0.41011235955056202</v>
      </c>
      <c r="Q9" s="13">
        <v>0.39498432601880901</v>
      </c>
      <c r="R9" s="13"/>
      <c r="S9" s="13">
        <v>0.39100346020761201</v>
      </c>
      <c r="T9" s="13">
        <v>0.48507462686567199</v>
      </c>
      <c r="U9" s="13">
        <v>0.37096774193548399</v>
      </c>
      <c r="V9" s="13">
        <v>0.40952380952381001</v>
      </c>
      <c r="W9" s="13">
        <v>0.34453781512604997</v>
      </c>
      <c r="X9" s="13">
        <v>0.39393939393939398</v>
      </c>
      <c r="Y9" s="13">
        <v>0.41121495327102803</v>
      </c>
      <c r="Z9" s="13">
        <v>0.33333333333333298</v>
      </c>
      <c r="AA9" s="13">
        <v>0.45283018867924502</v>
      </c>
      <c r="AB9" s="13">
        <v>0.40425531914893598</v>
      </c>
      <c r="AC9" s="13">
        <v>0.39705882352941202</v>
      </c>
      <c r="AD9" s="13">
        <v>0.26086956521739102</v>
      </c>
      <c r="AE9" s="13"/>
      <c r="AF9" s="13">
        <v>0.41656210790464199</v>
      </c>
      <c r="AG9" s="13">
        <v>0.38715953307392997</v>
      </c>
      <c r="AH9" s="13"/>
      <c r="AI9" s="13">
        <v>0.45762711864406802</v>
      </c>
      <c r="AJ9" s="13">
        <v>0.36363636363636398</v>
      </c>
      <c r="AK9" s="13">
        <v>0.44219653179190699</v>
      </c>
      <c r="AL9" s="13"/>
      <c r="AM9" s="13">
        <v>0.45588235294117602</v>
      </c>
      <c r="AN9" s="13">
        <v>0.5</v>
      </c>
      <c r="AO9" s="13">
        <v>0.437037037037037</v>
      </c>
      <c r="AP9" s="13"/>
      <c r="AQ9" s="13">
        <v>0.393805309734513</v>
      </c>
      <c r="AR9" s="13">
        <v>0.41562500000000002</v>
      </c>
      <c r="AS9" s="13"/>
      <c r="AT9" s="13">
        <v>0.42342342342342298</v>
      </c>
      <c r="AU9" s="13">
        <v>0.399374348279458</v>
      </c>
      <c r="AV9" s="13"/>
      <c r="AW9" s="13">
        <v>0.40509915014164299</v>
      </c>
      <c r="AX9" s="13">
        <v>0.40608604407135401</v>
      </c>
      <c r="AY9" s="13"/>
      <c r="AZ9" s="13">
        <v>0.40036900369003697</v>
      </c>
      <c r="BA9" s="13">
        <v>0.40657894736842098</v>
      </c>
      <c r="BB9" s="13"/>
      <c r="BC9" s="13">
        <v>0.42816091954023</v>
      </c>
      <c r="BD9" s="13">
        <v>0.43913043478260899</v>
      </c>
      <c r="BE9" s="13"/>
      <c r="BF9" s="13">
        <v>0.46323529411764702</v>
      </c>
      <c r="BG9" s="13">
        <v>0.40566037735849098</v>
      </c>
      <c r="BH9" s="13"/>
      <c r="BI9" s="13">
        <v>0.35507246376811602</v>
      </c>
      <c r="BJ9" s="13">
        <v>0.41231822070145402</v>
      </c>
      <c r="BK9" s="13"/>
      <c r="BL9" s="13">
        <v>0.42376237623762403</v>
      </c>
      <c r="BM9" s="13">
        <v>0.39393939393939398</v>
      </c>
    </row>
    <row r="10" spans="2:65" x14ac:dyDescent="0.3">
      <c r="B10" s="14" t="s">
        <v>401</v>
      </c>
      <c r="C10" s="13">
        <v>0.18608169440242101</v>
      </c>
      <c r="D10" s="13">
        <v>0.187800963081862</v>
      </c>
      <c r="E10" s="13">
        <v>0.18352601156069401</v>
      </c>
      <c r="F10" s="13"/>
      <c r="G10" s="13">
        <v>0.13259668508287301</v>
      </c>
      <c r="H10" s="13">
        <v>0.18207282913165301</v>
      </c>
      <c r="I10" s="13">
        <v>0.166051660516605</v>
      </c>
      <c r="J10" s="13">
        <v>0.199052132701422</v>
      </c>
      <c r="K10" s="13">
        <v>0.19083969465648901</v>
      </c>
      <c r="L10" s="13">
        <v>0.26315789473684198</v>
      </c>
      <c r="M10" s="13"/>
      <c r="N10" s="13">
        <v>0.17872340425531899</v>
      </c>
      <c r="O10" s="13">
        <v>0.17941176470588199</v>
      </c>
      <c r="P10" s="13">
        <v>0.235955056179775</v>
      </c>
      <c r="Q10" s="13">
        <v>0.17868338557993699</v>
      </c>
      <c r="R10" s="13"/>
      <c r="S10" s="13">
        <v>0.186851211072664</v>
      </c>
      <c r="T10" s="13">
        <v>0.201492537313433</v>
      </c>
      <c r="U10" s="13">
        <v>0.16129032258064499</v>
      </c>
      <c r="V10" s="13">
        <v>0.20952380952381</v>
      </c>
      <c r="W10" s="13">
        <v>0.16806722689075601</v>
      </c>
      <c r="X10" s="13">
        <v>0.18181818181818199</v>
      </c>
      <c r="Y10" s="13">
        <v>0.22429906542056099</v>
      </c>
      <c r="Z10" s="13">
        <v>6.6666666666666693E-2</v>
      </c>
      <c r="AA10" s="13">
        <v>0.15723270440251599</v>
      </c>
      <c r="AB10" s="13">
        <v>0.20212765957446799</v>
      </c>
      <c r="AC10" s="13">
        <v>0.17647058823529399</v>
      </c>
      <c r="AD10" s="13">
        <v>0.30434782608695699</v>
      </c>
      <c r="AE10" s="13"/>
      <c r="AF10" s="13">
        <v>0.159347553324969</v>
      </c>
      <c r="AG10" s="13">
        <v>0.22568093385214</v>
      </c>
      <c r="AH10" s="13"/>
      <c r="AI10" s="13">
        <v>0.17372881355932199</v>
      </c>
      <c r="AJ10" s="13">
        <v>0.103896103896104</v>
      </c>
      <c r="AK10" s="13">
        <v>0.14739884393063599</v>
      </c>
      <c r="AL10" s="13"/>
      <c r="AM10" s="13">
        <v>0.11764705882352899</v>
      </c>
      <c r="AN10" s="13">
        <v>0.134615384615385</v>
      </c>
      <c r="AO10" s="13">
        <v>0.18518518518518501</v>
      </c>
      <c r="AP10" s="13"/>
      <c r="AQ10" s="13">
        <v>0.18879056047197601</v>
      </c>
      <c r="AR10" s="13">
        <v>0.18281249999999999</v>
      </c>
      <c r="AS10" s="13"/>
      <c r="AT10" s="13">
        <v>0.171171171171171</v>
      </c>
      <c r="AU10" s="13">
        <v>0.186652763295099</v>
      </c>
      <c r="AV10" s="13"/>
      <c r="AW10" s="13">
        <v>0.18130311614730901</v>
      </c>
      <c r="AX10" s="13">
        <v>0.18677859391395599</v>
      </c>
      <c r="AY10" s="13"/>
      <c r="AZ10" s="13">
        <v>0.190036900369004</v>
      </c>
      <c r="BA10" s="13">
        <v>0.182894736842105</v>
      </c>
      <c r="BB10" s="13"/>
      <c r="BC10" s="13">
        <v>0.163793103448276</v>
      </c>
      <c r="BD10" s="13">
        <v>0.16956521739130401</v>
      </c>
      <c r="BE10" s="13"/>
      <c r="BF10" s="13">
        <v>0.183823529411765</v>
      </c>
      <c r="BG10" s="13">
        <v>0.15094339622641501</v>
      </c>
      <c r="BH10" s="13"/>
      <c r="BI10" s="13">
        <v>0.123188405797101</v>
      </c>
      <c r="BJ10" s="13">
        <v>0.19161676646706599</v>
      </c>
      <c r="BK10" s="13"/>
      <c r="BL10" s="13">
        <v>0.16039603960396001</v>
      </c>
      <c r="BM10" s="13">
        <v>0.20202020202020199</v>
      </c>
    </row>
    <row r="11" spans="2:65" x14ac:dyDescent="0.3">
      <c r="B11" s="14" t="s">
        <v>73</v>
      </c>
      <c r="C11" s="13">
        <v>5.6732223903176997E-2</v>
      </c>
      <c r="D11" s="13">
        <v>6.4205457463884397E-2</v>
      </c>
      <c r="E11" s="13">
        <v>5.05780346820809E-2</v>
      </c>
      <c r="F11" s="13"/>
      <c r="G11" s="13">
        <v>4.4198895027624301E-2</v>
      </c>
      <c r="H11" s="13">
        <v>5.8823529411764698E-2</v>
      </c>
      <c r="I11" s="13">
        <v>5.5350553505535097E-2</v>
      </c>
      <c r="J11" s="13">
        <v>5.6872037914691899E-2</v>
      </c>
      <c r="K11" s="13">
        <v>7.6335877862595394E-2</v>
      </c>
      <c r="L11" s="13">
        <v>5.2631578947368397E-2</v>
      </c>
      <c r="M11" s="13"/>
      <c r="N11" s="13">
        <v>6.5957446808510595E-2</v>
      </c>
      <c r="O11" s="13">
        <v>0.05</v>
      </c>
      <c r="P11" s="13">
        <v>4.49438202247191E-2</v>
      </c>
      <c r="Q11" s="13">
        <v>5.6426332288401299E-2</v>
      </c>
      <c r="R11" s="13"/>
      <c r="S11" s="13">
        <v>5.1903114186851201E-2</v>
      </c>
      <c r="T11" s="13">
        <v>4.47761194029851E-2</v>
      </c>
      <c r="U11" s="13">
        <v>4.8387096774193498E-2</v>
      </c>
      <c r="V11" s="13">
        <v>5.7142857142857099E-2</v>
      </c>
      <c r="W11" s="13">
        <v>7.5630252100840303E-2</v>
      </c>
      <c r="X11" s="13">
        <v>3.7878787878787901E-2</v>
      </c>
      <c r="Y11" s="13">
        <v>4.67289719626168E-2</v>
      </c>
      <c r="Z11" s="13">
        <v>0.2</v>
      </c>
      <c r="AA11" s="13">
        <v>5.6603773584905703E-2</v>
      </c>
      <c r="AB11" s="13">
        <v>4.2553191489361701E-2</v>
      </c>
      <c r="AC11" s="13">
        <v>7.3529411764705899E-2</v>
      </c>
      <c r="AD11" s="13">
        <v>8.6956521739130405E-2</v>
      </c>
      <c r="AE11" s="13"/>
      <c r="AF11" s="13">
        <v>5.7716436637390199E-2</v>
      </c>
      <c r="AG11" s="13">
        <v>5.6420233463034999E-2</v>
      </c>
      <c r="AH11" s="13"/>
      <c r="AI11" s="13">
        <v>4.6610169491525397E-2</v>
      </c>
      <c r="AJ11" s="13">
        <v>0.103896103896104</v>
      </c>
      <c r="AK11" s="13">
        <v>6.6473988439306395E-2</v>
      </c>
      <c r="AL11" s="13"/>
      <c r="AM11" s="13">
        <v>5.8823529411764698E-2</v>
      </c>
      <c r="AN11" s="13">
        <v>3.8461538461538498E-2</v>
      </c>
      <c r="AO11" s="13">
        <v>6.6666666666666693E-2</v>
      </c>
      <c r="AP11" s="13"/>
      <c r="AQ11" s="13">
        <v>4.8672566371681401E-2</v>
      </c>
      <c r="AR11" s="13">
        <v>6.25E-2</v>
      </c>
      <c r="AS11" s="13"/>
      <c r="AT11" s="13">
        <v>4.5045045045045001E-2</v>
      </c>
      <c r="AU11" s="13">
        <v>6.0479666319082401E-2</v>
      </c>
      <c r="AV11" s="13"/>
      <c r="AW11" s="13">
        <v>6.2322946175637398E-2</v>
      </c>
      <c r="AX11" s="13">
        <v>5.5613850996852003E-2</v>
      </c>
      <c r="AY11" s="13"/>
      <c r="AZ11" s="13">
        <v>5.7195571955719601E-2</v>
      </c>
      <c r="BA11" s="13">
        <v>5.7894736842105297E-2</v>
      </c>
      <c r="BB11" s="13"/>
      <c r="BC11" s="13">
        <v>5.4597701149425297E-2</v>
      </c>
      <c r="BD11" s="13">
        <v>7.8260869565217397E-2</v>
      </c>
      <c r="BE11" s="13"/>
      <c r="BF11" s="13">
        <v>4.4117647058823498E-2</v>
      </c>
      <c r="BG11" s="13">
        <v>6.1320754716981098E-2</v>
      </c>
      <c r="BH11" s="13"/>
      <c r="BI11" s="13">
        <v>5.0724637681159403E-2</v>
      </c>
      <c r="BJ11" s="13">
        <v>5.7313943541488499E-2</v>
      </c>
      <c r="BK11" s="13"/>
      <c r="BL11" s="13">
        <v>5.1485148514851503E-2</v>
      </c>
      <c r="BM11" s="13">
        <v>5.8080808080808101E-2</v>
      </c>
    </row>
    <row r="12" spans="2:65" x14ac:dyDescent="0.3">
      <c r="B12" s="14" t="s">
        <v>402</v>
      </c>
      <c r="C12" s="13">
        <v>2.5718608169440198E-2</v>
      </c>
      <c r="D12" s="13">
        <v>3.04975922953451E-2</v>
      </c>
      <c r="E12" s="13">
        <v>2.1676300578034699E-2</v>
      </c>
      <c r="F12" s="13"/>
      <c r="G12" s="13">
        <v>1.1049723756906099E-2</v>
      </c>
      <c r="H12" s="13">
        <v>1.6806722689075598E-2</v>
      </c>
      <c r="I12" s="13">
        <v>4.4280442804428E-2</v>
      </c>
      <c r="J12" s="13">
        <v>3.3175355450236997E-2</v>
      </c>
      <c r="K12" s="13">
        <v>2.2900763358778602E-2</v>
      </c>
      <c r="L12" s="13">
        <v>2.3391812865497099E-2</v>
      </c>
      <c r="M12" s="13"/>
      <c r="N12" s="13">
        <v>2.5531914893616999E-2</v>
      </c>
      <c r="O12" s="13">
        <v>3.2352941176470598E-2</v>
      </c>
      <c r="P12" s="13">
        <v>1.1235955056179799E-2</v>
      </c>
      <c r="Q12" s="13">
        <v>2.5078369905956101E-2</v>
      </c>
      <c r="R12" s="13"/>
      <c r="S12" s="13">
        <v>2.7681660899654001E-2</v>
      </c>
      <c r="T12" s="13">
        <v>1.49253731343284E-2</v>
      </c>
      <c r="U12" s="13">
        <v>4.8387096774193498E-2</v>
      </c>
      <c r="V12" s="13">
        <v>0</v>
      </c>
      <c r="W12" s="13">
        <v>3.3613445378151301E-2</v>
      </c>
      <c r="X12" s="13">
        <v>2.27272727272727E-2</v>
      </c>
      <c r="Y12" s="13">
        <v>9.3457943925233603E-3</v>
      </c>
      <c r="Z12" s="13">
        <v>0</v>
      </c>
      <c r="AA12" s="13">
        <v>3.1446540880503103E-2</v>
      </c>
      <c r="AB12" s="13">
        <v>4.2553191489361701E-2</v>
      </c>
      <c r="AC12" s="13">
        <v>4.4117647058823498E-2</v>
      </c>
      <c r="AD12" s="13">
        <v>4.3478260869565202E-2</v>
      </c>
      <c r="AE12" s="13"/>
      <c r="AF12" s="13">
        <v>2.63488080301129E-2</v>
      </c>
      <c r="AG12" s="13">
        <v>2.5291828793774299E-2</v>
      </c>
      <c r="AH12" s="13"/>
      <c r="AI12" s="13">
        <v>2.5423728813559299E-2</v>
      </c>
      <c r="AJ12" s="13">
        <v>2.5974025974026E-2</v>
      </c>
      <c r="AK12" s="13">
        <v>2.0231213872832401E-2</v>
      </c>
      <c r="AL12" s="13"/>
      <c r="AM12" s="13">
        <v>0</v>
      </c>
      <c r="AN12" s="13">
        <v>5.7692307692307702E-2</v>
      </c>
      <c r="AO12" s="13">
        <v>2.96296296296296E-2</v>
      </c>
      <c r="AP12" s="13"/>
      <c r="AQ12" s="13">
        <v>1.7699115044247801E-2</v>
      </c>
      <c r="AR12" s="13">
        <v>3.4375000000000003E-2</v>
      </c>
      <c r="AS12" s="13"/>
      <c r="AT12" s="13">
        <v>9.0090090090090107E-3</v>
      </c>
      <c r="AU12" s="13">
        <v>3.1282586027111599E-2</v>
      </c>
      <c r="AV12" s="13"/>
      <c r="AW12" s="13">
        <v>3.6827195467422101E-2</v>
      </c>
      <c r="AX12" s="13">
        <v>2.2035676810073498E-2</v>
      </c>
      <c r="AY12" s="13"/>
      <c r="AZ12" s="13">
        <v>3.1365313653136502E-2</v>
      </c>
      <c r="BA12" s="13">
        <v>2.23684210526316E-2</v>
      </c>
      <c r="BB12" s="13"/>
      <c r="BC12" s="13">
        <v>3.7356321839080497E-2</v>
      </c>
      <c r="BD12" s="13">
        <v>1.7391304347826101E-2</v>
      </c>
      <c r="BE12" s="13"/>
      <c r="BF12" s="13">
        <v>1.4705882352941201E-2</v>
      </c>
      <c r="BG12" s="13">
        <v>5.1886792452830198E-2</v>
      </c>
      <c r="BH12" s="13"/>
      <c r="BI12" s="13">
        <v>4.3478260869565202E-2</v>
      </c>
      <c r="BJ12" s="13">
        <v>2.22412318220701E-2</v>
      </c>
      <c r="BK12" s="13"/>
      <c r="BL12" s="13">
        <v>2.7722772277227699E-2</v>
      </c>
      <c r="BM12" s="13">
        <v>2.3989898989898999E-2</v>
      </c>
    </row>
    <row r="13" spans="2:65" x14ac:dyDescent="0.3">
      <c r="B13" s="14" t="s">
        <v>91</v>
      </c>
      <c r="C13" s="13">
        <v>2.8744326777609699E-2</v>
      </c>
      <c r="D13" s="13">
        <v>3.04975922953451E-2</v>
      </c>
      <c r="E13" s="13">
        <v>2.74566473988439E-2</v>
      </c>
      <c r="F13" s="13"/>
      <c r="G13" s="13">
        <v>1.6574585635359101E-2</v>
      </c>
      <c r="H13" s="13">
        <v>2.8011204481792701E-2</v>
      </c>
      <c r="I13" s="13">
        <v>1.8450184501845001E-2</v>
      </c>
      <c r="J13" s="13">
        <v>2.8436018957346001E-2</v>
      </c>
      <c r="K13" s="13">
        <v>6.1068702290076299E-2</v>
      </c>
      <c r="L13" s="13">
        <v>3.5087719298245598E-2</v>
      </c>
      <c r="M13" s="13"/>
      <c r="N13" s="13">
        <v>2.3404255319148901E-2</v>
      </c>
      <c r="O13" s="13">
        <v>3.5294117647058802E-2</v>
      </c>
      <c r="P13" s="13">
        <v>1.1235955056179799E-2</v>
      </c>
      <c r="Q13" s="13">
        <v>4.0752351097178702E-2</v>
      </c>
      <c r="R13" s="13"/>
      <c r="S13" s="13">
        <v>2.42214532871972E-2</v>
      </c>
      <c r="T13" s="13">
        <v>5.22388059701493E-2</v>
      </c>
      <c r="U13" s="13">
        <v>8.0645161290322606E-2</v>
      </c>
      <c r="V13" s="13">
        <v>1.9047619047619001E-2</v>
      </c>
      <c r="W13" s="13">
        <v>1.6806722689075598E-2</v>
      </c>
      <c r="X13" s="13">
        <v>3.7878787878787901E-2</v>
      </c>
      <c r="Y13" s="13">
        <v>1.86915887850467E-2</v>
      </c>
      <c r="Z13" s="13">
        <v>3.3333333333333298E-2</v>
      </c>
      <c r="AA13" s="13">
        <v>3.1446540880503103E-2</v>
      </c>
      <c r="AB13" s="13">
        <v>1.0638297872340399E-2</v>
      </c>
      <c r="AC13" s="13">
        <v>1.4705882352941201E-2</v>
      </c>
      <c r="AD13" s="13">
        <v>0</v>
      </c>
      <c r="AE13" s="13"/>
      <c r="AF13" s="13">
        <v>2.13299874529486E-2</v>
      </c>
      <c r="AG13" s="13">
        <v>3.8910505836575897E-2</v>
      </c>
      <c r="AH13" s="13"/>
      <c r="AI13" s="13">
        <v>2.1186440677966101E-2</v>
      </c>
      <c r="AJ13" s="13">
        <v>2.5974025974026E-2</v>
      </c>
      <c r="AK13" s="13">
        <v>2.6011560693641599E-2</v>
      </c>
      <c r="AL13" s="13"/>
      <c r="AM13" s="13">
        <v>0</v>
      </c>
      <c r="AN13" s="13">
        <v>0</v>
      </c>
      <c r="AO13" s="13">
        <v>5.1851851851851899E-2</v>
      </c>
      <c r="AP13" s="13"/>
      <c r="AQ13" s="13">
        <v>2.50737463126844E-2</v>
      </c>
      <c r="AR13" s="13">
        <v>3.2812500000000001E-2</v>
      </c>
      <c r="AS13" s="13"/>
      <c r="AT13" s="13">
        <v>2.7027027027027001E-2</v>
      </c>
      <c r="AU13" s="13">
        <v>2.9197080291970798E-2</v>
      </c>
      <c r="AV13" s="13"/>
      <c r="AW13" s="13">
        <v>2.2662889518413599E-2</v>
      </c>
      <c r="AX13" s="13">
        <v>2.93809024134313E-2</v>
      </c>
      <c r="AY13" s="13"/>
      <c r="AZ13" s="13">
        <v>3.6900369003690002E-2</v>
      </c>
      <c r="BA13" s="13">
        <v>2.1052631578947399E-2</v>
      </c>
      <c r="BB13" s="13"/>
      <c r="BC13" s="13">
        <v>8.6206896551724102E-3</v>
      </c>
      <c r="BD13" s="13">
        <v>5.21739130434783E-2</v>
      </c>
      <c r="BE13" s="13"/>
      <c r="BF13" s="13">
        <v>7.3529411764705899E-3</v>
      </c>
      <c r="BG13" s="13">
        <v>9.4339622641509396E-3</v>
      </c>
      <c r="BH13" s="13"/>
      <c r="BI13" s="13">
        <v>1.4492753623188401E-2</v>
      </c>
      <c r="BJ13" s="13">
        <v>3.0795551753635599E-2</v>
      </c>
      <c r="BK13" s="13"/>
      <c r="BL13" s="13">
        <v>1.38613861386139E-2</v>
      </c>
      <c r="BM13" s="13">
        <v>3.7878787878787901E-2</v>
      </c>
    </row>
    <row r="14" spans="2:65" x14ac:dyDescent="0.3">
      <c r="B14" s="14" t="s">
        <v>76</v>
      </c>
      <c r="C14" s="17">
        <v>0.70272314674735203</v>
      </c>
      <c r="D14" s="17">
        <v>0.68699839486356296</v>
      </c>
      <c r="E14" s="17">
        <v>0.71676300578034702</v>
      </c>
      <c r="F14" s="17"/>
      <c r="G14" s="17">
        <v>0.79558011049723798</v>
      </c>
      <c r="H14" s="17">
        <v>0.71428571428571397</v>
      </c>
      <c r="I14" s="17">
        <v>0.71586715867158701</v>
      </c>
      <c r="J14" s="17">
        <v>0.68246445497630304</v>
      </c>
      <c r="K14" s="17">
        <v>0.64885496183206104</v>
      </c>
      <c r="L14" s="17">
        <v>0.62573099415204703</v>
      </c>
      <c r="M14" s="17"/>
      <c r="N14" s="17">
        <v>0.70638297872340405</v>
      </c>
      <c r="O14" s="17">
        <v>0.70294117647058796</v>
      </c>
      <c r="P14" s="17">
        <v>0.69662921348314599</v>
      </c>
      <c r="Q14" s="17">
        <v>0.69905956112852696</v>
      </c>
      <c r="R14" s="17"/>
      <c r="S14" s="17">
        <v>0.70934256055363298</v>
      </c>
      <c r="T14" s="17">
        <v>0.68656716417910402</v>
      </c>
      <c r="U14" s="17">
        <v>0.66129032258064502</v>
      </c>
      <c r="V14" s="17">
        <v>0.71428571428571397</v>
      </c>
      <c r="W14" s="17">
        <v>0.70588235294117596</v>
      </c>
      <c r="X14" s="17">
        <v>0.71969696969696995</v>
      </c>
      <c r="Y14" s="17">
        <v>0.70093457943925197</v>
      </c>
      <c r="Z14" s="17">
        <v>0.7</v>
      </c>
      <c r="AA14" s="17">
        <v>0.72327044025157206</v>
      </c>
      <c r="AB14" s="17">
        <v>0.70212765957446799</v>
      </c>
      <c r="AC14" s="17">
        <v>0.69117647058823495</v>
      </c>
      <c r="AD14" s="17">
        <v>0.565217391304348</v>
      </c>
      <c r="AE14" s="17"/>
      <c r="AF14" s="17">
        <v>0.73525721455458004</v>
      </c>
      <c r="AG14" s="17">
        <v>0.65369649805447505</v>
      </c>
      <c r="AH14" s="17"/>
      <c r="AI14" s="17">
        <v>0.73305084745762705</v>
      </c>
      <c r="AJ14" s="17">
        <v>0.74025974025973995</v>
      </c>
      <c r="AK14" s="17">
        <v>0.739884393063584</v>
      </c>
      <c r="AL14" s="17"/>
      <c r="AM14" s="17">
        <v>0.82352941176470595</v>
      </c>
      <c r="AN14" s="17">
        <v>0.76923076923076905</v>
      </c>
      <c r="AO14" s="17">
        <v>0.66666666666666696</v>
      </c>
      <c r="AP14" s="17"/>
      <c r="AQ14" s="17">
        <v>0.71976401179940996</v>
      </c>
      <c r="AR14" s="17">
        <v>0.6875</v>
      </c>
      <c r="AS14" s="17"/>
      <c r="AT14" s="17">
        <v>0.74774774774774799</v>
      </c>
      <c r="AU14" s="17">
        <v>0.692387904066736</v>
      </c>
      <c r="AV14" s="17"/>
      <c r="AW14" s="17">
        <v>0.696883852691218</v>
      </c>
      <c r="AX14" s="17">
        <v>0.70619097586568702</v>
      </c>
      <c r="AY14" s="17"/>
      <c r="AZ14" s="17">
        <v>0.68450184501845002</v>
      </c>
      <c r="BA14" s="17">
        <v>0.71578947368421098</v>
      </c>
      <c r="BB14" s="17"/>
      <c r="BC14" s="17">
        <v>0.73563218390804597</v>
      </c>
      <c r="BD14" s="17">
        <v>0.68260869565217397</v>
      </c>
      <c r="BE14" s="17"/>
      <c r="BF14" s="17">
        <v>0.75</v>
      </c>
      <c r="BG14" s="17">
        <v>0.72641509433962304</v>
      </c>
      <c r="BH14" s="17"/>
      <c r="BI14" s="17">
        <v>0.76811594202898603</v>
      </c>
      <c r="BJ14" s="17">
        <v>0.69803250641574</v>
      </c>
      <c r="BK14" s="17"/>
      <c r="BL14" s="17">
        <v>0.74653465346534698</v>
      </c>
      <c r="BM14" s="17">
        <v>0.67803030303030298</v>
      </c>
    </row>
    <row r="15" spans="2:65" x14ac:dyDescent="0.3">
      <c r="B15" s="14" t="s">
        <v>77</v>
      </c>
      <c r="C15" s="17">
        <v>8.2450832072617206E-2</v>
      </c>
      <c r="D15" s="17">
        <v>9.4703049759229496E-2</v>
      </c>
      <c r="E15" s="17">
        <v>7.2254335260115599E-2</v>
      </c>
      <c r="F15" s="17"/>
      <c r="G15" s="17">
        <v>5.5248618784530398E-2</v>
      </c>
      <c r="H15" s="17">
        <v>7.5630252100840303E-2</v>
      </c>
      <c r="I15" s="17">
        <v>9.9630996309963096E-2</v>
      </c>
      <c r="J15" s="17">
        <v>9.0047393364928896E-2</v>
      </c>
      <c r="K15" s="17">
        <v>9.9236641221374003E-2</v>
      </c>
      <c r="L15" s="17">
        <v>7.6023391812865507E-2</v>
      </c>
      <c r="M15" s="17"/>
      <c r="N15" s="17">
        <v>9.1489361702127694E-2</v>
      </c>
      <c r="O15" s="17">
        <v>8.2352941176470601E-2</v>
      </c>
      <c r="P15" s="17">
        <v>5.6179775280898903E-2</v>
      </c>
      <c r="Q15" s="17">
        <v>8.1504702194357403E-2</v>
      </c>
      <c r="R15" s="17"/>
      <c r="S15" s="17">
        <v>7.9584775086505202E-2</v>
      </c>
      <c r="T15" s="17">
        <v>5.9701492537313397E-2</v>
      </c>
      <c r="U15" s="17">
        <v>9.6774193548387094E-2</v>
      </c>
      <c r="V15" s="17">
        <v>5.7142857142857099E-2</v>
      </c>
      <c r="W15" s="17">
        <v>0.109243697478992</v>
      </c>
      <c r="X15" s="17">
        <v>6.0606060606060601E-2</v>
      </c>
      <c r="Y15" s="17">
        <v>5.60747663551402E-2</v>
      </c>
      <c r="Z15" s="17">
        <v>0.2</v>
      </c>
      <c r="AA15" s="17">
        <v>8.8050314465408799E-2</v>
      </c>
      <c r="AB15" s="17">
        <v>8.5106382978723402E-2</v>
      </c>
      <c r="AC15" s="17">
        <v>0.11764705882352899</v>
      </c>
      <c r="AD15" s="17">
        <v>0.13043478260869601</v>
      </c>
      <c r="AE15" s="17"/>
      <c r="AF15" s="17">
        <v>8.4065244667503106E-2</v>
      </c>
      <c r="AG15" s="17">
        <v>8.1712062256809298E-2</v>
      </c>
      <c r="AH15" s="17"/>
      <c r="AI15" s="17">
        <v>7.2033898305084706E-2</v>
      </c>
      <c r="AJ15" s="17">
        <v>0.12987012987013</v>
      </c>
      <c r="AK15" s="17">
        <v>8.6705202312138699E-2</v>
      </c>
      <c r="AL15" s="17"/>
      <c r="AM15" s="17">
        <v>5.8823529411764698E-2</v>
      </c>
      <c r="AN15" s="17">
        <v>9.6153846153846201E-2</v>
      </c>
      <c r="AO15" s="17">
        <v>9.6296296296296297E-2</v>
      </c>
      <c r="AP15" s="17"/>
      <c r="AQ15" s="17">
        <v>6.6371681415929196E-2</v>
      </c>
      <c r="AR15" s="17">
        <v>9.6875000000000003E-2</v>
      </c>
      <c r="AS15" s="17"/>
      <c r="AT15" s="17">
        <v>5.4054054054054099E-2</v>
      </c>
      <c r="AU15" s="17">
        <v>9.1762252346194007E-2</v>
      </c>
      <c r="AV15" s="17"/>
      <c r="AW15" s="17">
        <v>9.9150141643059506E-2</v>
      </c>
      <c r="AX15" s="17">
        <v>7.7649527806925495E-2</v>
      </c>
      <c r="AY15" s="17"/>
      <c r="AZ15" s="17">
        <v>8.8560885608856096E-2</v>
      </c>
      <c r="BA15" s="17">
        <v>8.02631578947368E-2</v>
      </c>
      <c r="BB15" s="17"/>
      <c r="BC15" s="17">
        <v>9.1954022988505704E-2</v>
      </c>
      <c r="BD15" s="17">
        <v>9.5652173913043495E-2</v>
      </c>
      <c r="BE15" s="17"/>
      <c r="BF15" s="17">
        <v>5.8823529411764698E-2</v>
      </c>
      <c r="BG15" s="17">
        <v>0.113207547169811</v>
      </c>
      <c r="BH15" s="17"/>
      <c r="BI15" s="17">
        <v>9.4202898550724598E-2</v>
      </c>
      <c r="BJ15" s="17">
        <v>7.9555175363558606E-2</v>
      </c>
      <c r="BK15" s="17"/>
      <c r="BL15" s="17">
        <v>7.9207920792079195E-2</v>
      </c>
      <c r="BM15" s="17">
        <v>8.20707070707071E-2</v>
      </c>
    </row>
    <row r="16" spans="2:65" x14ac:dyDescent="0.3">
      <c r="B16" s="14" t="s">
        <v>78</v>
      </c>
      <c r="C16" s="18">
        <v>0.62027231467473498</v>
      </c>
      <c r="D16" s="18">
        <v>0.59229534510433401</v>
      </c>
      <c r="E16" s="18">
        <v>0.64450867052023098</v>
      </c>
      <c r="F16" s="18"/>
      <c r="G16" s="18">
        <v>0.74033149171270696</v>
      </c>
      <c r="H16" s="18">
        <v>0.63865546218487401</v>
      </c>
      <c r="I16" s="18">
        <v>0.61623616236162404</v>
      </c>
      <c r="J16" s="18">
        <v>0.59241706161137397</v>
      </c>
      <c r="K16" s="18">
        <v>0.54961832061068705</v>
      </c>
      <c r="L16" s="18">
        <v>0.54970760233918103</v>
      </c>
      <c r="M16" s="18"/>
      <c r="N16" s="18">
        <v>0.61489361702127698</v>
      </c>
      <c r="O16" s="18">
        <v>0.620588235294118</v>
      </c>
      <c r="P16" s="18">
        <v>0.64044943820224698</v>
      </c>
      <c r="Q16" s="18">
        <v>0.61755485893416895</v>
      </c>
      <c r="R16" s="18"/>
      <c r="S16" s="18">
        <v>0.62975778546712802</v>
      </c>
      <c r="T16" s="18">
        <v>0.62686567164179097</v>
      </c>
      <c r="U16" s="18">
        <v>0.56451612903225801</v>
      </c>
      <c r="V16" s="18">
        <v>0.65714285714285703</v>
      </c>
      <c r="W16" s="18">
        <v>0.59663865546218497</v>
      </c>
      <c r="X16" s="18">
        <v>0.65909090909090895</v>
      </c>
      <c r="Y16" s="18">
        <v>0.644859813084112</v>
      </c>
      <c r="Z16" s="18">
        <v>0.5</v>
      </c>
      <c r="AA16" s="18">
        <v>0.63522012578616405</v>
      </c>
      <c r="AB16" s="18">
        <v>0.61702127659574502</v>
      </c>
      <c r="AC16" s="18">
        <v>0.57352941176470595</v>
      </c>
      <c r="AD16" s="18">
        <v>0.434782608695652</v>
      </c>
      <c r="AE16" s="18"/>
      <c r="AF16" s="18">
        <v>0.65119196988707695</v>
      </c>
      <c r="AG16" s="18">
        <v>0.571984435797665</v>
      </c>
      <c r="AH16" s="18"/>
      <c r="AI16" s="18">
        <v>0.66101694915254205</v>
      </c>
      <c r="AJ16" s="18">
        <v>0.61038961038961004</v>
      </c>
      <c r="AK16" s="18">
        <v>0.65317919075144504</v>
      </c>
      <c r="AL16" s="18"/>
      <c r="AM16" s="18">
        <v>0.76470588235294101</v>
      </c>
      <c r="AN16" s="18">
        <v>0.67307692307692302</v>
      </c>
      <c r="AO16" s="18">
        <v>0.57037037037036997</v>
      </c>
      <c r="AP16" s="18"/>
      <c r="AQ16" s="18">
        <v>0.65339233038348099</v>
      </c>
      <c r="AR16" s="18">
        <v>0.59062499999999996</v>
      </c>
      <c r="AS16" s="18"/>
      <c r="AT16" s="18">
        <v>0.69369369369369405</v>
      </c>
      <c r="AU16" s="18">
        <v>0.60062565172054205</v>
      </c>
      <c r="AV16" s="18"/>
      <c r="AW16" s="18">
        <v>0.59773371104815898</v>
      </c>
      <c r="AX16" s="18">
        <v>0.628541448058762</v>
      </c>
      <c r="AY16" s="18"/>
      <c r="AZ16" s="18">
        <v>0.59594095940959402</v>
      </c>
      <c r="BA16" s="18">
        <v>0.63552631578947405</v>
      </c>
      <c r="BB16" s="18"/>
      <c r="BC16" s="18">
        <v>0.64367816091954</v>
      </c>
      <c r="BD16" s="18">
        <v>0.58695652173913004</v>
      </c>
      <c r="BE16" s="18"/>
      <c r="BF16" s="18">
        <v>0.69117647058823495</v>
      </c>
      <c r="BG16" s="18">
        <v>0.61320754716981096</v>
      </c>
      <c r="BH16" s="18"/>
      <c r="BI16" s="18">
        <v>0.67391304347826098</v>
      </c>
      <c r="BJ16" s="18">
        <v>0.61847733105218095</v>
      </c>
      <c r="BK16" s="18"/>
      <c r="BL16" s="18">
        <v>0.66732673267326703</v>
      </c>
      <c r="BM16" s="18">
        <v>0.59595959595959602</v>
      </c>
    </row>
    <row r="17" spans="2:2" x14ac:dyDescent="0.3">
      <c r="B17" s="15"/>
    </row>
    <row r="18" spans="2:2" x14ac:dyDescent="0.3">
      <c r="B18" t="s">
        <v>80</v>
      </c>
    </row>
    <row r="19" spans="2:2" x14ac:dyDescent="0.3">
      <c r="B19" t="s">
        <v>81</v>
      </c>
    </row>
    <row r="21" spans="2:2" x14ac:dyDescent="0.3">
      <c r="B21"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M15"/>
  <sheetViews>
    <sheetView showGridLines="0" workbookViewId="0">
      <pane xSplit="2" topLeftCell="C1" activePane="topRight" state="frozen"/>
      <selection pane="topRight"/>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525</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42</v>
      </c>
      <c r="C8" s="13">
        <v>0.104387291981846</v>
      </c>
      <c r="D8" s="13">
        <v>0.117174959871589</v>
      </c>
      <c r="E8" s="13">
        <v>9.3930635838150298E-2</v>
      </c>
      <c r="F8" s="13"/>
      <c r="G8" s="13">
        <v>0.10497237569060799</v>
      </c>
      <c r="H8" s="13">
        <v>0.10084033613445401</v>
      </c>
      <c r="I8" s="13">
        <v>0.14022140221402199</v>
      </c>
      <c r="J8" s="13">
        <v>9.0047393364928896E-2</v>
      </c>
      <c r="K8" s="13">
        <v>9.9236641221374003E-2</v>
      </c>
      <c r="L8" s="13">
        <v>7.6023391812865507E-2</v>
      </c>
      <c r="M8" s="13"/>
      <c r="N8" s="13">
        <v>6.8085106382978697E-2</v>
      </c>
      <c r="O8" s="13">
        <v>8.8235294117647106E-2</v>
      </c>
      <c r="P8" s="13">
        <v>0.123595505617978</v>
      </c>
      <c r="Q8" s="13">
        <v>0.163009404388715</v>
      </c>
      <c r="R8" s="13"/>
      <c r="S8" s="13">
        <v>8.6505190311418706E-2</v>
      </c>
      <c r="T8" s="13">
        <v>6.7164179104477598E-2</v>
      </c>
      <c r="U8" s="13">
        <v>0.12903225806451599</v>
      </c>
      <c r="V8" s="13">
        <v>8.5714285714285701E-2</v>
      </c>
      <c r="W8" s="13">
        <v>0.159663865546218</v>
      </c>
      <c r="X8" s="13">
        <v>9.8484848484848495E-2</v>
      </c>
      <c r="Y8" s="13">
        <v>8.4112149532710304E-2</v>
      </c>
      <c r="Z8" s="13">
        <v>0.133333333333333</v>
      </c>
      <c r="AA8" s="13">
        <v>0.13207547169811301</v>
      </c>
      <c r="AB8" s="13">
        <v>0.117021276595745</v>
      </c>
      <c r="AC8" s="13">
        <v>0.10294117647058799</v>
      </c>
      <c r="AD8" s="13">
        <v>0.13043478260869601</v>
      </c>
      <c r="AE8" s="13"/>
      <c r="AF8" s="13">
        <v>0.124215809284818</v>
      </c>
      <c r="AG8" s="13">
        <v>7.5875486381323007E-2</v>
      </c>
      <c r="AH8" s="13"/>
      <c r="AI8" s="13">
        <v>0.13559322033898299</v>
      </c>
      <c r="AJ8" s="13">
        <v>0.14285714285714299</v>
      </c>
      <c r="AK8" s="13">
        <v>9.5375722543352595E-2</v>
      </c>
      <c r="AL8" s="13"/>
      <c r="AM8" s="13">
        <v>0.10294117647058799</v>
      </c>
      <c r="AN8" s="13">
        <v>0.30769230769230799</v>
      </c>
      <c r="AO8" s="13">
        <v>8.8888888888888906E-2</v>
      </c>
      <c r="AP8" s="13"/>
      <c r="AQ8" s="13">
        <v>8.70206489675516E-2</v>
      </c>
      <c r="AR8" s="13">
        <v>0.12343750000000001</v>
      </c>
      <c r="AS8" s="13"/>
      <c r="AT8" s="13">
        <v>8.7087087087087095E-2</v>
      </c>
      <c r="AU8" s="13">
        <v>0.11157455683003099</v>
      </c>
      <c r="AV8" s="13"/>
      <c r="AW8" s="13">
        <v>0.118980169971671</v>
      </c>
      <c r="AX8" s="13">
        <v>9.9685204616999007E-2</v>
      </c>
      <c r="AY8" s="13"/>
      <c r="AZ8" s="13">
        <v>0.14760147601476001</v>
      </c>
      <c r="BA8" s="13">
        <v>7.3684210526315796E-2</v>
      </c>
      <c r="BB8" s="13"/>
      <c r="BC8" s="13">
        <v>0.126436781609195</v>
      </c>
      <c r="BD8" s="13">
        <v>0.147826086956522</v>
      </c>
      <c r="BE8" s="13"/>
      <c r="BF8" s="13">
        <v>0.11764705882352899</v>
      </c>
      <c r="BG8" s="13">
        <v>0.13207547169811301</v>
      </c>
      <c r="BH8" s="13"/>
      <c r="BI8" s="13">
        <v>1</v>
      </c>
      <c r="BJ8" s="13">
        <v>0</v>
      </c>
      <c r="BK8" s="13"/>
      <c r="BL8" s="13">
        <v>0.146534653465347</v>
      </c>
      <c r="BM8" s="13">
        <v>7.8282828282828301E-2</v>
      </c>
    </row>
    <row r="9" spans="2:65" x14ac:dyDescent="0.3">
      <c r="B9" s="14" t="s">
        <v>43</v>
      </c>
      <c r="C9" s="13">
        <v>0.884266263237519</v>
      </c>
      <c r="D9" s="13">
        <v>0.87319422150882797</v>
      </c>
      <c r="E9" s="13">
        <v>0.89306358381502904</v>
      </c>
      <c r="F9" s="13"/>
      <c r="G9" s="13">
        <v>0.87845303867403302</v>
      </c>
      <c r="H9" s="13">
        <v>0.88515406162465005</v>
      </c>
      <c r="I9" s="13">
        <v>0.84870848708487101</v>
      </c>
      <c r="J9" s="13">
        <v>0.89099526066350698</v>
      </c>
      <c r="K9" s="13">
        <v>0.90076335877862601</v>
      </c>
      <c r="L9" s="13">
        <v>0.92397660818713401</v>
      </c>
      <c r="M9" s="13"/>
      <c r="N9" s="13">
        <v>0.92553191489361697</v>
      </c>
      <c r="O9" s="13">
        <v>0.90882352941176503</v>
      </c>
      <c r="P9" s="13">
        <v>0.85955056179775302</v>
      </c>
      <c r="Q9" s="13">
        <v>0.81191222570532895</v>
      </c>
      <c r="R9" s="13"/>
      <c r="S9" s="13">
        <v>0.89965397923875401</v>
      </c>
      <c r="T9" s="13">
        <v>0.91044776119403004</v>
      </c>
      <c r="U9" s="13">
        <v>0.87096774193548399</v>
      </c>
      <c r="V9" s="13">
        <v>0.90476190476190499</v>
      </c>
      <c r="W9" s="13">
        <v>0.82352941176470595</v>
      </c>
      <c r="X9" s="13">
        <v>0.89393939393939403</v>
      </c>
      <c r="Y9" s="13">
        <v>0.90654205607476601</v>
      </c>
      <c r="Z9" s="13">
        <v>0.86666666666666703</v>
      </c>
      <c r="AA9" s="13">
        <v>0.85534591194968601</v>
      </c>
      <c r="AB9" s="13">
        <v>0.88297872340425498</v>
      </c>
      <c r="AC9" s="13">
        <v>0.88235294117647101</v>
      </c>
      <c r="AD9" s="13">
        <v>0.86956521739130399</v>
      </c>
      <c r="AE9" s="13"/>
      <c r="AF9" s="13">
        <v>0.86449184441656202</v>
      </c>
      <c r="AG9" s="13">
        <v>0.91439688715953304</v>
      </c>
      <c r="AH9" s="13"/>
      <c r="AI9" s="13">
        <v>0.85169491525423702</v>
      </c>
      <c r="AJ9" s="13">
        <v>0.831168831168831</v>
      </c>
      <c r="AK9" s="13">
        <v>0.90173410404624299</v>
      </c>
      <c r="AL9" s="13"/>
      <c r="AM9" s="13">
        <v>0.89705882352941202</v>
      </c>
      <c r="AN9" s="13">
        <v>0.63461538461538503</v>
      </c>
      <c r="AO9" s="13">
        <v>0.91111111111111098</v>
      </c>
      <c r="AP9" s="13"/>
      <c r="AQ9" s="13">
        <v>0.89970501474926301</v>
      </c>
      <c r="AR9" s="13">
        <v>0.8671875</v>
      </c>
      <c r="AS9" s="13"/>
      <c r="AT9" s="13">
        <v>0.89789789789789798</v>
      </c>
      <c r="AU9" s="13">
        <v>0.880083420229406</v>
      </c>
      <c r="AV9" s="13"/>
      <c r="AW9" s="13">
        <v>0.86118980169971704</v>
      </c>
      <c r="AX9" s="13">
        <v>0.89192025183630597</v>
      </c>
      <c r="AY9" s="13"/>
      <c r="AZ9" s="13">
        <v>0.83579335793357901</v>
      </c>
      <c r="BA9" s="13">
        <v>0.92105263157894701</v>
      </c>
      <c r="BB9" s="13"/>
      <c r="BC9" s="13">
        <v>0.85919540229885105</v>
      </c>
      <c r="BD9" s="13">
        <v>0.84347826086956501</v>
      </c>
      <c r="BE9" s="13"/>
      <c r="BF9" s="13">
        <v>0.875</v>
      </c>
      <c r="BG9" s="13">
        <v>0.84905660377358505</v>
      </c>
      <c r="BH9" s="13"/>
      <c r="BI9" s="13">
        <v>0</v>
      </c>
      <c r="BJ9" s="13">
        <v>1</v>
      </c>
      <c r="BK9" s="13"/>
      <c r="BL9" s="13">
        <v>0.84752475247524806</v>
      </c>
      <c r="BM9" s="13">
        <v>0.91666666666666696</v>
      </c>
    </row>
    <row r="10" spans="2:65" x14ac:dyDescent="0.3">
      <c r="B10" s="14" t="s">
        <v>182</v>
      </c>
      <c r="C10" s="22">
        <v>1.1346444780635401E-2</v>
      </c>
      <c r="D10" s="22">
        <v>9.6308186195826605E-3</v>
      </c>
      <c r="E10" s="22">
        <v>1.3005780346820799E-2</v>
      </c>
      <c r="F10" s="22"/>
      <c r="G10" s="22">
        <v>1.6574585635359101E-2</v>
      </c>
      <c r="H10" s="22">
        <v>1.4005602240896401E-2</v>
      </c>
      <c r="I10" s="22">
        <v>1.1070110701107E-2</v>
      </c>
      <c r="J10" s="22">
        <v>1.8957345971564E-2</v>
      </c>
      <c r="K10" s="22">
        <v>0</v>
      </c>
      <c r="L10" s="22">
        <v>0</v>
      </c>
      <c r="M10" s="22"/>
      <c r="N10" s="22">
        <v>6.3829787234042498E-3</v>
      </c>
      <c r="O10" s="22">
        <v>2.94117647058824E-3</v>
      </c>
      <c r="P10" s="22">
        <v>1.6853932584269701E-2</v>
      </c>
      <c r="Q10" s="22">
        <v>2.5078369905956101E-2</v>
      </c>
      <c r="R10" s="22"/>
      <c r="S10" s="22">
        <v>1.3840830449827E-2</v>
      </c>
      <c r="T10" s="22">
        <v>2.2388059701492501E-2</v>
      </c>
      <c r="U10" s="22">
        <v>0</v>
      </c>
      <c r="V10" s="22">
        <v>9.5238095238095195E-3</v>
      </c>
      <c r="W10" s="22">
        <v>1.6806722689075598E-2</v>
      </c>
      <c r="X10" s="22">
        <v>7.5757575757575803E-3</v>
      </c>
      <c r="Y10" s="22">
        <v>9.3457943925233603E-3</v>
      </c>
      <c r="Z10" s="22">
        <v>0</v>
      </c>
      <c r="AA10" s="22">
        <v>1.25786163522013E-2</v>
      </c>
      <c r="AB10" s="22">
        <v>0</v>
      </c>
      <c r="AC10" s="22">
        <v>1.4705882352941201E-2</v>
      </c>
      <c r="AD10" s="22">
        <v>0</v>
      </c>
      <c r="AE10" s="22"/>
      <c r="AF10" s="22">
        <v>1.1292346298619801E-2</v>
      </c>
      <c r="AG10" s="22">
        <v>9.7276264591439707E-3</v>
      </c>
      <c r="AH10" s="22"/>
      <c r="AI10" s="22">
        <v>1.27118644067797E-2</v>
      </c>
      <c r="AJ10" s="22">
        <v>2.5974025974026E-2</v>
      </c>
      <c r="AK10" s="22">
        <v>2.8901734104046198E-3</v>
      </c>
      <c r="AL10" s="22"/>
      <c r="AM10" s="22">
        <v>0</v>
      </c>
      <c r="AN10" s="22">
        <v>5.7692307692307702E-2</v>
      </c>
      <c r="AO10" s="22">
        <v>0</v>
      </c>
      <c r="AP10" s="22"/>
      <c r="AQ10" s="22">
        <v>1.3274336283185801E-2</v>
      </c>
      <c r="AR10" s="22">
        <v>9.3749999999999997E-3</v>
      </c>
      <c r="AS10" s="22"/>
      <c r="AT10" s="22">
        <v>1.5015015015014999E-2</v>
      </c>
      <c r="AU10" s="22">
        <v>8.3420229405630902E-3</v>
      </c>
      <c r="AV10" s="22"/>
      <c r="AW10" s="22">
        <v>1.9830028328611901E-2</v>
      </c>
      <c r="AX10" s="22">
        <v>8.3945435466946505E-3</v>
      </c>
      <c r="AY10" s="22"/>
      <c r="AZ10" s="22">
        <v>1.66051660516605E-2</v>
      </c>
      <c r="BA10" s="22">
        <v>5.2631578947368403E-3</v>
      </c>
      <c r="BB10" s="22"/>
      <c r="BC10" s="22">
        <v>1.4367816091954E-2</v>
      </c>
      <c r="BD10" s="22">
        <v>8.6956521739130401E-3</v>
      </c>
      <c r="BE10" s="22"/>
      <c r="BF10" s="22">
        <v>7.3529411764705899E-3</v>
      </c>
      <c r="BG10" s="22">
        <v>1.88679245283019E-2</v>
      </c>
      <c r="BH10" s="22"/>
      <c r="BI10" s="22">
        <v>0</v>
      </c>
      <c r="BJ10" s="22">
        <v>0</v>
      </c>
      <c r="BK10" s="22"/>
      <c r="BL10" s="22">
        <v>5.9405940594059398E-3</v>
      </c>
      <c r="BM10" s="22">
        <v>5.0505050505050501E-3</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M15"/>
  <sheetViews>
    <sheetView showGridLines="0" workbookViewId="0">
      <pane xSplit="2" topLeftCell="C1" activePane="topRight" state="frozen"/>
      <selection pane="topRight" activeCell="B15" sqref="B15"/>
    </sheetView>
  </sheetViews>
  <sheetFormatPr defaultColWidth="10.88671875" defaultRowHeight="14.4" x14ac:dyDescent="0.3"/>
  <cols>
    <col min="2" max="2" width="25.77734375" customWidth="1"/>
    <col min="3" max="5" width="10.77734375" customWidth="1"/>
    <col min="6" max="6" width="2.21875" customWidth="1"/>
    <col min="7" max="12" width="10.77734375" customWidth="1"/>
    <col min="13" max="13" width="2.21875" customWidth="1"/>
    <col min="14" max="17" width="10.77734375" customWidth="1"/>
    <col min="18" max="18" width="2.21875" customWidth="1"/>
    <col min="19" max="30" width="10.77734375" customWidth="1"/>
    <col min="31" max="31" width="2.21875" customWidth="1"/>
    <col min="32" max="33" width="10.77734375" customWidth="1"/>
    <col min="34" max="34" width="2.21875" customWidth="1"/>
    <col min="35" max="37" width="10.77734375" customWidth="1"/>
    <col min="38" max="38" width="2.21875" customWidth="1"/>
    <col min="39" max="41" width="10.77734375" customWidth="1"/>
    <col min="42" max="42" width="2.21875" customWidth="1"/>
    <col min="43" max="44" width="10.77734375" customWidth="1"/>
    <col min="45" max="45" width="2.21875" customWidth="1"/>
    <col min="46" max="47" width="10.77734375" customWidth="1"/>
    <col min="48" max="48" width="2.21875" customWidth="1"/>
    <col min="49" max="50" width="10.77734375" customWidth="1"/>
    <col min="51" max="51" width="2.21875" customWidth="1"/>
    <col min="52" max="53" width="10.77734375" customWidth="1"/>
    <col min="54" max="54" width="2.21875" customWidth="1"/>
    <col min="55" max="56" width="10.77734375" customWidth="1"/>
    <col min="57" max="57" width="2.21875" customWidth="1"/>
    <col min="58" max="59" width="10.77734375" customWidth="1"/>
    <col min="60" max="60" width="2.21875" customWidth="1"/>
    <col min="61" max="62" width="10.77734375" customWidth="1"/>
    <col min="63" max="63" width="2.21875" customWidth="1"/>
    <col min="64" max="65" width="10.77734375" customWidth="1"/>
    <col min="66" max="66" width="2.21875" customWidth="1"/>
  </cols>
  <sheetData>
    <row r="2" spans="2:65" ht="40.049999999999997" customHeight="1" x14ac:dyDescent="0.3">
      <c r="D2" s="32" t="s">
        <v>526</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row>
    <row r="5" spans="2:65" ht="30" customHeight="1" x14ac:dyDescent="0.3">
      <c r="B5" s="21"/>
      <c r="C5" s="21"/>
      <c r="D5" s="33" t="s">
        <v>54</v>
      </c>
      <c r="E5" s="33"/>
      <c r="F5" s="21"/>
      <c r="G5" s="33" t="s">
        <v>55</v>
      </c>
      <c r="H5" s="33"/>
      <c r="I5" s="33"/>
      <c r="J5" s="33"/>
      <c r="K5" s="33"/>
      <c r="L5" s="33"/>
      <c r="M5" s="21"/>
      <c r="N5" s="33" t="s">
        <v>56</v>
      </c>
      <c r="O5" s="33"/>
      <c r="P5" s="33"/>
      <c r="Q5" s="33"/>
      <c r="R5" s="21"/>
      <c r="S5" s="33" t="s">
        <v>57</v>
      </c>
      <c r="T5" s="33"/>
      <c r="U5" s="33"/>
      <c r="V5" s="33"/>
      <c r="W5" s="33"/>
      <c r="X5" s="33"/>
      <c r="Y5" s="33"/>
      <c r="Z5" s="33"/>
      <c r="AA5" s="33"/>
      <c r="AB5" s="33"/>
      <c r="AC5" s="33"/>
      <c r="AD5" s="33"/>
      <c r="AE5" s="21"/>
      <c r="AF5" s="33" t="s">
        <v>58</v>
      </c>
      <c r="AG5" s="33"/>
      <c r="AH5" s="21"/>
      <c r="AI5" s="33" t="s">
        <v>59</v>
      </c>
      <c r="AJ5" s="33"/>
      <c r="AK5" s="33"/>
      <c r="AL5" s="21"/>
      <c r="AM5" s="33" t="s">
        <v>60</v>
      </c>
      <c r="AN5" s="33"/>
      <c r="AO5" s="33"/>
      <c r="AP5" s="21"/>
      <c r="AQ5" s="33" t="s">
        <v>50</v>
      </c>
      <c r="AR5" s="33"/>
      <c r="AS5" s="21"/>
      <c r="AT5" s="33" t="s">
        <v>61</v>
      </c>
      <c r="AU5" s="33"/>
      <c r="AV5" s="21"/>
      <c r="AW5" s="33" t="s">
        <v>62</v>
      </c>
      <c r="AX5" s="33"/>
      <c r="AY5" s="21"/>
      <c r="AZ5" s="33" t="s">
        <v>63</v>
      </c>
      <c r="BA5" s="33"/>
      <c r="BB5" s="21"/>
      <c r="BC5" s="33" t="s">
        <v>64</v>
      </c>
      <c r="BD5" s="33"/>
      <c r="BE5" s="21"/>
      <c r="BF5" s="33" t="s">
        <v>65</v>
      </c>
      <c r="BG5" s="33"/>
      <c r="BH5" s="21"/>
      <c r="BI5" s="33" t="s">
        <v>66</v>
      </c>
      <c r="BJ5" s="33"/>
      <c r="BK5" s="21"/>
      <c r="BL5" s="33" t="s">
        <v>67</v>
      </c>
      <c r="BM5" s="33"/>
    </row>
    <row r="6" spans="2:65" ht="57.6" x14ac:dyDescent="0.3">
      <c r="B6" t="s">
        <v>15</v>
      </c>
      <c r="C6" s="9" t="s">
        <v>16</v>
      </c>
      <c r="D6" s="11" t="s">
        <v>17</v>
      </c>
      <c r="E6" s="11" t="s">
        <v>18</v>
      </c>
      <c r="G6" s="11" t="s">
        <v>20</v>
      </c>
      <c r="H6" s="11" t="s">
        <v>21</v>
      </c>
      <c r="I6" s="11" t="s">
        <v>22</v>
      </c>
      <c r="J6" s="11" t="s">
        <v>23</v>
      </c>
      <c r="K6" s="11" t="s">
        <v>24</v>
      </c>
      <c r="L6" s="11" t="s">
        <v>25</v>
      </c>
      <c r="N6" s="11" t="s">
        <v>26</v>
      </c>
      <c r="O6" s="11" t="s">
        <v>27</v>
      </c>
      <c r="P6" s="11" t="s">
        <v>28</v>
      </c>
      <c r="Q6" s="11" t="s">
        <v>29</v>
      </c>
      <c r="S6" s="11" t="s">
        <v>30</v>
      </c>
      <c r="T6" s="11" t="s">
        <v>31</v>
      </c>
      <c r="U6" s="11" t="s">
        <v>32</v>
      </c>
      <c r="V6" s="11" t="s">
        <v>33</v>
      </c>
      <c r="W6" s="11" t="s">
        <v>34</v>
      </c>
      <c r="X6" s="11" t="s">
        <v>35</v>
      </c>
      <c r="Y6" s="11" t="s">
        <v>36</v>
      </c>
      <c r="Z6" s="11" t="s">
        <v>37</v>
      </c>
      <c r="AA6" s="11" t="s">
        <v>38</v>
      </c>
      <c r="AB6" s="11" t="s">
        <v>39</v>
      </c>
      <c r="AC6" s="11" t="s">
        <v>40</v>
      </c>
      <c r="AD6" s="11" t="s">
        <v>41</v>
      </c>
      <c r="AF6" s="11" t="s">
        <v>42</v>
      </c>
      <c r="AG6" s="11" t="s">
        <v>43</v>
      </c>
      <c r="AI6" s="11" t="s">
        <v>44</v>
      </c>
      <c r="AJ6" s="11" t="s">
        <v>45</v>
      </c>
      <c r="AK6" s="11" t="s">
        <v>46</v>
      </c>
      <c r="AM6" s="11" t="s">
        <v>47</v>
      </c>
      <c r="AN6" s="11" t="s">
        <v>48</v>
      </c>
      <c r="AO6" s="11" t="s">
        <v>49</v>
      </c>
      <c r="AQ6" s="11" t="s">
        <v>50</v>
      </c>
      <c r="AR6" s="11" t="s">
        <v>51</v>
      </c>
      <c r="AT6" s="11" t="s">
        <v>42</v>
      </c>
      <c r="AU6" s="11" t="s">
        <v>43</v>
      </c>
      <c r="AW6" s="11" t="s">
        <v>42</v>
      </c>
      <c r="AX6" s="11" t="s">
        <v>43</v>
      </c>
      <c r="AZ6" s="11" t="s">
        <v>42</v>
      </c>
      <c r="BA6" s="11" t="s">
        <v>43</v>
      </c>
      <c r="BC6" s="11" t="s">
        <v>42</v>
      </c>
      <c r="BD6" s="11" t="s">
        <v>43</v>
      </c>
      <c r="BF6" s="11" t="s">
        <v>52</v>
      </c>
      <c r="BG6" s="11" t="s">
        <v>53</v>
      </c>
      <c r="BI6" s="11" t="s">
        <v>42</v>
      </c>
      <c r="BJ6" s="11" t="s">
        <v>43</v>
      </c>
      <c r="BL6" s="11" t="s">
        <v>42</v>
      </c>
      <c r="BM6" s="11" t="s">
        <v>43</v>
      </c>
    </row>
    <row r="7" spans="2:65" ht="30" customHeight="1" x14ac:dyDescent="0.3">
      <c r="B7" s="10" t="s">
        <v>19</v>
      </c>
      <c r="C7" s="10">
        <v>1322</v>
      </c>
      <c r="D7" s="10">
        <v>623</v>
      </c>
      <c r="E7" s="10">
        <v>692</v>
      </c>
      <c r="F7" s="10"/>
      <c r="G7" s="10">
        <v>181</v>
      </c>
      <c r="H7" s="10">
        <v>357</v>
      </c>
      <c r="I7" s="10">
        <v>271</v>
      </c>
      <c r="J7" s="10">
        <v>211</v>
      </c>
      <c r="K7" s="10">
        <v>131</v>
      </c>
      <c r="L7" s="10">
        <v>171</v>
      </c>
      <c r="M7" s="10"/>
      <c r="N7" s="10">
        <v>470</v>
      </c>
      <c r="O7" s="10">
        <v>340</v>
      </c>
      <c r="P7" s="10">
        <v>178</v>
      </c>
      <c r="Q7" s="10">
        <v>319</v>
      </c>
      <c r="R7" s="10"/>
      <c r="S7" s="10">
        <v>289</v>
      </c>
      <c r="T7" s="10">
        <v>134</v>
      </c>
      <c r="U7" s="10">
        <v>62</v>
      </c>
      <c r="V7" s="10">
        <v>105</v>
      </c>
      <c r="W7" s="10">
        <v>119</v>
      </c>
      <c r="X7" s="10">
        <v>132</v>
      </c>
      <c r="Y7" s="10">
        <v>107</v>
      </c>
      <c r="Z7" s="10">
        <v>30</v>
      </c>
      <c r="AA7" s="10">
        <v>159</v>
      </c>
      <c r="AB7" s="10">
        <v>94</v>
      </c>
      <c r="AC7" s="10">
        <v>68</v>
      </c>
      <c r="AD7" s="10">
        <v>23</v>
      </c>
      <c r="AE7" s="10"/>
      <c r="AF7" s="10">
        <v>797</v>
      </c>
      <c r="AG7" s="10">
        <v>514</v>
      </c>
      <c r="AH7" s="10"/>
      <c r="AI7" s="10">
        <v>236</v>
      </c>
      <c r="AJ7" s="10">
        <v>77</v>
      </c>
      <c r="AK7" s="10">
        <v>346</v>
      </c>
      <c r="AL7" s="10"/>
      <c r="AM7" s="10">
        <v>68</v>
      </c>
      <c r="AN7" s="10">
        <v>52</v>
      </c>
      <c r="AO7" s="10">
        <v>135</v>
      </c>
      <c r="AP7" s="10"/>
      <c r="AQ7" s="10">
        <v>678</v>
      </c>
      <c r="AR7" s="10">
        <v>640</v>
      </c>
      <c r="AS7" s="10"/>
      <c r="AT7" s="10">
        <v>333</v>
      </c>
      <c r="AU7" s="10">
        <v>959</v>
      </c>
      <c r="AV7" s="10"/>
      <c r="AW7" s="10">
        <v>353</v>
      </c>
      <c r="AX7" s="10">
        <v>953</v>
      </c>
      <c r="AY7" s="10"/>
      <c r="AZ7" s="10">
        <v>542</v>
      </c>
      <c r="BA7" s="10">
        <v>760</v>
      </c>
      <c r="BB7" s="10"/>
      <c r="BC7" s="10">
        <v>348</v>
      </c>
      <c r="BD7" s="10">
        <v>230</v>
      </c>
      <c r="BE7" s="10"/>
      <c r="BF7" s="10">
        <v>136</v>
      </c>
      <c r="BG7" s="10">
        <v>212</v>
      </c>
      <c r="BH7" s="10"/>
      <c r="BI7" s="10">
        <v>138</v>
      </c>
      <c r="BJ7" s="10">
        <v>1169</v>
      </c>
      <c r="BK7" s="10"/>
      <c r="BL7" s="10">
        <v>505</v>
      </c>
      <c r="BM7" s="10">
        <v>792</v>
      </c>
    </row>
    <row r="8" spans="2:65" x14ac:dyDescent="0.3">
      <c r="B8" s="14" t="s">
        <v>42</v>
      </c>
      <c r="C8" s="13">
        <v>0.38199697428139201</v>
      </c>
      <c r="D8" s="13">
        <v>0.420545746388443</v>
      </c>
      <c r="E8" s="13">
        <v>0.34537572254335303</v>
      </c>
      <c r="F8" s="13"/>
      <c r="G8" s="13">
        <v>0.40331491712707201</v>
      </c>
      <c r="H8" s="13">
        <v>0.34453781512604997</v>
      </c>
      <c r="I8" s="13">
        <v>0.376383763837638</v>
      </c>
      <c r="J8" s="13">
        <v>0.43601895734597201</v>
      </c>
      <c r="K8" s="13">
        <v>0.45038167938931301</v>
      </c>
      <c r="L8" s="13">
        <v>0.32748538011695899</v>
      </c>
      <c r="M8" s="13"/>
      <c r="N8" s="13">
        <v>0.35957446808510601</v>
      </c>
      <c r="O8" s="13">
        <v>0.379411764705882</v>
      </c>
      <c r="P8" s="13">
        <v>0.348314606741573</v>
      </c>
      <c r="Q8" s="13">
        <v>0.43573667711598701</v>
      </c>
      <c r="R8" s="13"/>
      <c r="S8" s="13">
        <v>0.397923875432526</v>
      </c>
      <c r="T8" s="13">
        <v>0.35820895522388102</v>
      </c>
      <c r="U8" s="13">
        <v>0.40322580645161299</v>
      </c>
      <c r="V8" s="13">
        <v>0.36190476190476201</v>
      </c>
      <c r="W8" s="13">
        <v>0.378151260504202</v>
      </c>
      <c r="X8" s="13">
        <v>0.37121212121212099</v>
      </c>
      <c r="Y8" s="13">
        <v>0.38317757009345799</v>
      </c>
      <c r="Z8" s="13">
        <v>0.33333333333333298</v>
      </c>
      <c r="AA8" s="13">
        <v>0.35849056603773599</v>
      </c>
      <c r="AB8" s="13">
        <v>0.36170212765957399</v>
      </c>
      <c r="AC8" s="13">
        <v>0.5</v>
      </c>
      <c r="AD8" s="13">
        <v>0.39130434782608697</v>
      </c>
      <c r="AE8" s="13"/>
      <c r="AF8" s="13">
        <v>0.46298619824341303</v>
      </c>
      <c r="AG8" s="13">
        <v>0.25486381322957202</v>
      </c>
      <c r="AH8" s="13"/>
      <c r="AI8" s="13">
        <v>0.444915254237288</v>
      </c>
      <c r="AJ8" s="13">
        <v>0.29870129870129902</v>
      </c>
      <c r="AK8" s="13">
        <v>0.459537572254335</v>
      </c>
      <c r="AL8" s="13"/>
      <c r="AM8" s="13">
        <v>0.38235294117647101</v>
      </c>
      <c r="AN8" s="13">
        <v>0.42307692307692302</v>
      </c>
      <c r="AO8" s="13">
        <v>0.437037037037037</v>
      </c>
      <c r="AP8" s="13"/>
      <c r="AQ8" s="13">
        <v>0.315634218289086</v>
      </c>
      <c r="AR8" s="13">
        <v>0.45156249999999998</v>
      </c>
      <c r="AS8" s="13"/>
      <c r="AT8" s="13">
        <v>0.30030030030030003</v>
      </c>
      <c r="AU8" s="13">
        <v>0.41188738269030201</v>
      </c>
      <c r="AV8" s="13"/>
      <c r="AW8" s="13">
        <v>0.46458923512747902</v>
      </c>
      <c r="AX8" s="13">
        <v>0.354669464847849</v>
      </c>
      <c r="AY8" s="13"/>
      <c r="AZ8" s="13">
        <v>0.47047970479704798</v>
      </c>
      <c r="BA8" s="13">
        <v>0.31973684210526299</v>
      </c>
      <c r="BB8" s="13"/>
      <c r="BC8" s="13">
        <v>0.42528735632183901</v>
      </c>
      <c r="BD8" s="13">
        <v>0.41739130434782601</v>
      </c>
      <c r="BE8" s="13"/>
      <c r="BF8" s="13">
        <v>0.375</v>
      </c>
      <c r="BG8" s="13">
        <v>0.45754716981132099</v>
      </c>
      <c r="BH8" s="13"/>
      <c r="BI8" s="13">
        <v>0.53623188405797095</v>
      </c>
      <c r="BJ8" s="13">
        <v>0.36612489307100099</v>
      </c>
      <c r="BK8" s="13"/>
      <c r="BL8" s="13">
        <v>1</v>
      </c>
      <c r="BM8" s="13">
        <v>0</v>
      </c>
    </row>
    <row r="9" spans="2:65" x14ac:dyDescent="0.3">
      <c r="B9" s="14" t="s">
        <v>43</v>
      </c>
      <c r="C9" s="13">
        <v>0.59909228441754903</v>
      </c>
      <c r="D9" s="13">
        <v>0.56019261637239204</v>
      </c>
      <c r="E9" s="13">
        <v>0.63583815028901702</v>
      </c>
      <c r="F9" s="13"/>
      <c r="G9" s="13">
        <v>0.58011049723756902</v>
      </c>
      <c r="H9" s="13">
        <v>0.630252100840336</v>
      </c>
      <c r="I9" s="13">
        <v>0.59778597785977905</v>
      </c>
      <c r="J9" s="13">
        <v>0.54976303317535502</v>
      </c>
      <c r="K9" s="13">
        <v>0.53435114503816805</v>
      </c>
      <c r="L9" s="13">
        <v>0.66666666666666696</v>
      </c>
      <c r="M9" s="13"/>
      <c r="N9" s="13">
        <v>0.63191489361702102</v>
      </c>
      <c r="O9" s="13">
        <v>0.60294117647058798</v>
      </c>
      <c r="P9" s="13">
        <v>0.62359550561797705</v>
      </c>
      <c r="Q9" s="13">
        <v>0.53291536050156696</v>
      </c>
      <c r="R9" s="13"/>
      <c r="S9" s="13">
        <v>0.58477508650518994</v>
      </c>
      <c r="T9" s="13">
        <v>0.61940298507462699</v>
      </c>
      <c r="U9" s="13">
        <v>0.59677419354838701</v>
      </c>
      <c r="V9" s="13">
        <v>0.61904761904761896</v>
      </c>
      <c r="W9" s="13">
        <v>0.60504201680672298</v>
      </c>
      <c r="X9" s="13">
        <v>0.59848484848484895</v>
      </c>
      <c r="Y9" s="13">
        <v>0.59813084112149495</v>
      </c>
      <c r="Z9" s="13">
        <v>0.63333333333333297</v>
      </c>
      <c r="AA9" s="13">
        <v>0.61635220125786205</v>
      </c>
      <c r="AB9" s="13">
        <v>0.62765957446808496</v>
      </c>
      <c r="AC9" s="13">
        <v>0.48529411764705899</v>
      </c>
      <c r="AD9" s="13">
        <v>0.60869565217391297</v>
      </c>
      <c r="AE9" s="13"/>
      <c r="AF9" s="13">
        <v>0.51442910915934803</v>
      </c>
      <c r="AG9" s="13">
        <v>0.73346303501945498</v>
      </c>
      <c r="AH9" s="13"/>
      <c r="AI9" s="13">
        <v>0.51694915254237295</v>
      </c>
      <c r="AJ9" s="13">
        <v>0.662337662337662</v>
      </c>
      <c r="AK9" s="13">
        <v>0.52890173410404595</v>
      </c>
      <c r="AL9" s="13"/>
      <c r="AM9" s="13">
        <v>0.60294117647058798</v>
      </c>
      <c r="AN9" s="13">
        <v>0.480769230769231</v>
      </c>
      <c r="AO9" s="13">
        <v>0.54074074074074097</v>
      </c>
      <c r="AP9" s="13"/>
      <c r="AQ9" s="13">
        <v>0.65929203539823</v>
      </c>
      <c r="AR9" s="13">
        <v>0.53593749999999996</v>
      </c>
      <c r="AS9" s="13"/>
      <c r="AT9" s="13">
        <v>0.67267267267267306</v>
      </c>
      <c r="AU9" s="13">
        <v>0.572471324296142</v>
      </c>
      <c r="AV9" s="13"/>
      <c r="AW9" s="13">
        <v>0.52124645892351296</v>
      </c>
      <c r="AX9" s="13">
        <v>0.62644281217208797</v>
      </c>
      <c r="AY9" s="13"/>
      <c r="AZ9" s="13">
        <v>0.512915129151292</v>
      </c>
      <c r="BA9" s="13">
        <v>0.66052631578947396</v>
      </c>
      <c r="BB9" s="13"/>
      <c r="BC9" s="13">
        <v>0.54022988505747105</v>
      </c>
      <c r="BD9" s="13">
        <v>0.56956521739130395</v>
      </c>
      <c r="BE9" s="13"/>
      <c r="BF9" s="13">
        <v>0.60294117647058798</v>
      </c>
      <c r="BG9" s="13">
        <v>0.5</v>
      </c>
      <c r="BH9" s="13"/>
      <c r="BI9" s="13">
        <v>0.44927536231884102</v>
      </c>
      <c r="BJ9" s="13">
        <v>0.62104362703165095</v>
      </c>
      <c r="BK9" s="13"/>
      <c r="BL9" s="13">
        <v>0</v>
      </c>
      <c r="BM9" s="13">
        <v>1</v>
      </c>
    </row>
    <row r="10" spans="2:65" x14ac:dyDescent="0.3">
      <c r="B10" s="14" t="s">
        <v>182</v>
      </c>
      <c r="C10" s="22">
        <v>1.8910741301058999E-2</v>
      </c>
      <c r="D10" s="22">
        <v>1.92616372391653E-2</v>
      </c>
      <c r="E10" s="22">
        <v>1.87861271676301E-2</v>
      </c>
      <c r="F10" s="22"/>
      <c r="G10" s="22">
        <v>1.6574585635359101E-2</v>
      </c>
      <c r="H10" s="22">
        <v>2.5210084033613401E-2</v>
      </c>
      <c r="I10" s="22">
        <v>2.5830258302582999E-2</v>
      </c>
      <c r="J10" s="22">
        <v>1.4218009478673001E-2</v>
      </c>
      <c r="K10" s="22">
        <v>1.5267175572519101E-2</v>
      </c>
      <c r="L10" s="22">
        <v>5.8479532163742704E-3</v>
      </c>
      <c r="M10" s="22"/>
      <c r="N10" s="22">
        <v>8.5106382978723406E-3</v>
      </c>
      <c r="O10" s="22">
        <v>1.7647058823529401E-2</v>
      </c>
      <c r="P10" s="22">
        <v>2.8089887640449399E-2</v>
      </c>
      <c r="Q10" s="22">
        <v>3.1347962382445103E-2</v>
      </c>
      <c r="R10" s="22"/>
      <c r="S10" s="22">
        <v>1.73010380622837E-2</v>
      </c>
      <c r="T10" s="22">
        <v>2.2388059701492501E-2</v>
      </c>
      <c r="U10" s="22">
        <v>0</v>
      </c>
      <c r="V10" s="22">
        <v>1.9047619047619001E-2</v>
      </c>
      <c r="W10" s="22">
        <v>1.6806722689075598E-2</v>
      </c>
      <c r="X10" s="22">
        <v>3.03030303030303E-2</v>
      </c>
      <c r="Y10" s="22">
        <v>1.86915887850467E-2</v>
      </c>
      <c r="Z10" s="22">
        <v>3.3333333333333298E-2</v>
      </c>
      <c r="AA10" s="22">
        <v>2.51572327044025E-2</v>
      </c>
      <c r="AB10" s="22">
        <v>1.0638297872340399E-2</v>
      </c>
      <c r="AC10" s="22">
        <v>1.4705882352941201E-2</v>
      </c>
      <c r="AD10" s="22">
        <v>0</v>
      </c>
      <c r="AE10" s="22"/>
      <c r="AF10" s="22">
        <v>2.2584692597239699E-2</v>
      </c>
      <c r="AG10" s="22">
        <v>1.1673151750972799E-2</v>
      </c>
      <c r="AH10" s="22"/>
      <c r="AI10" s="22">
        <v>3.8135593220338999E-2</v>
      </c>
      <c r="AJ10" s="22">
        <v>3.8961038961039002E-2</v>
      </c>
      <c r="AK10" s="22">
        <v>1.15606936416185E-2</v>
      </c>
      <c r="AL10" s="22"/>
      <c r="AM10" s="22">
        <v>1.4705882352941201E-2</v>
      </c>
      <c r="AN10" s="22">
        <v>9.6153846153846201E-2</v>
      </c>
      <c r="AO10" s="22">
        <v>2.2222222222222199E-2</v>
      </c>
      <c r="AP10" s="22"/>
      <c r="AQ10" s="22">
        <v>2.50737463126844E-2</v>
      </c>
      <c r="AR10" s="22">
        <v>1.2500000000000001E-2</v>
      </c>
      <c r="AS10" s="22"/>
      <c r="AT10" s="22">
        <v>2.7027027027027001E-2</v>
      </c>
      <c r="AU10" s="22">
        <v>1.5641293013555799E-2</v>
      </c>
      <c r="AV10" s="22"/>
      <c r="AW10" s="22">
        <v>1.4164305949008501E-2</v>
      </c>
      <c r="AX10" s="22">
        <v>1.8887722980062999E-2</v>
      </c>
      <c r="AY10" s="22"/>
      <c r="AZ10" s="22">
        <v>1.66051660516605E-2</v>
      </c>
      <c r="BA10" s="22">
        <v>1.9736842105263198E-2</v>
      </c>
      <c r="BB10" s="22"/>
      <c r="BC10" s="22">
        <v>3.4482758620689703E-2</v>
      </c>
      <c r="BD10" s="22">
        <v>1.3043478260869599E-2</v>
      </c>
      <c r="BE10" s="22"/>
      <c r="BF10" s="22">
        <v>2.2058823529411801E-2</v>
      </c>
      <c r="BG10" s="22">
        <v>4.2452830188679201E-2</v>
      </c>
      <c r="BH10" s="22"/>
      <c r="BI10" s="22">
        <v>1.4492753623188401E-2</v>
      </c>
      <c r="BJ10" s="22">
        <v>1.2831479897348201E-2</v>
      </c>
      <c r="BK10" s="22"/>
      <c r="BL10" s="22">
        <v>0</v>
      </c>
      <c r="BM10" s="22">
        <v>0</v>
      </c>
    </row>
    <row r="11" spans="2:65" x14ac:dyDescent="0.3">
      <c r="B11" s="15"/>
    </row>
    <row r="12" spans="2:65" x14ac:dyDescent="0.3">
      <c r="B12" t="s">
        <v>80</v>
      </c>
    </row>
    <row r="13" spans="2:65" x14ac:dyDescent="0.3">
      <c r="B13" t="s">
        <v>81</v>
      </c>
    </row>
    <row r="15" spans="2:65" x14ac:dyDescent="0.3">
      <c r="B15" s="8" t="str">
        <f>HYPERLINK("#'Contents'!A1", "Return to Contents")</f>
        <v>Return to Contents</v>
      </c>
    </row>
  </sheetData>
  <mergeCells count="16">
    <mergeCell ref="BL5:BM5"/>
    <mergeCell ref="AI5:AK5"/>
    <mergeCell ref="AM5:AO5"/>
    <mergeCell ref="AQ5:AR5"/>
    <mergeCell ref="AT5:AU5"/>
    <mergeCell ref="AW5:AX5"/>
    <mergeCell ref="D2:AZ2"/>
    <mergeCell ref="AZ5:BA5"/>
    <mergeCell ref="BC5:BD5"/>
    <mergeCell ref="BF5:BG5"/>
    <mergeCell ref="BI5:BJ5"/>
    <mergeCell ref="D5:E5"/>
    <mergeCell ref="G5:L5"/>
    <mergeCell ref="N5:Q5"/>
    <mergeCell ref="S5:AD5"/>
    <mergeCell ref="AF5:AG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182</vt:i4>
      </vt:variant>
    </vt:vector>
  </HeadingPairs>
  <TitlesOfParts>
    <vt:vector size="182"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2025-01-06T15:49:02Z</dcterms:created>
  <dcterms:modified xsi:type="dcterms:W3CDTF">2025-03-27T10:18:14Z</dcterms:modified>
</cp:coreProperties>
</file>